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heckCDR\"/>
    </mc:Choice>
  </mc:AlternateContent>
  <bookViews>
    <workbookView xWindow="0" yWindow="0" windowWidth="20490" windowHeight="8295" firstSheet="2" activeTab="5"/>
  </bookViews>
  <sheets>
    <sheet name="Appoggio" sheetId="52" state="hidden" r:id="rId1"/>
    <sheet name="Revision History" sheetId="51" r:id="rId2"/>
    <sheet name="RNC Dataset-1" sheetId="6" r:id="rId3"/>
    <sheet name="RBS Dataset-1" sheetId="7" r:id="rId4"/>
    <sheet name="External GSM Dataset-1" sheetId="13" r:id="rId5"/>
    <sheet name="RN RNC-RBS Dataset-1" sheetId="53" r:id="rId6"/>
    <sheet name="EutranFreqRelation-1" sheetId="9" r:id="rId7"/>
    <sheet name="RN RNC neighbour U2U Dataset-1" sheetId="11" r:id="rId8"/>
    <sheet name="RN RNC neighbour U2G Dataset-1" sheetId="12" r:id="rId9"/>
    <sheet name="ExtRNC IurLink1 Dataset" sheetId="14" state="hidden" r:id="rId10"/>
    <sheet name="Offset Provincia 2G3G4G" sheetId="57" r:id="rId11"/>
    <sheet name="Freq_Plan_2G" sheetId="58" r:id="rId12"/>
    <sheet name="PSC_Plan_3G" sheetId="59" r:id="rId13"/>
    <sheet name="FSC_TOTAL" sheetId="60" r:id="rId14"/>
    <sheet name="ExtRNC IurLink1 Dataset-BO04RNC" sheetId="54" state="hidden" r:id="rId15"/>
    <sheet name="ExtRNC IurLink1 Dataset-BO07RNC" sheetId="55" state="hidden" r:id="rId16"/>
    <sheet name="ExtRNC IurLink1 Dataset-BO33RNC" sheetId="56" state="hidden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6" hidden="1">'EutranFreqRelation-1'!$A$1:$H$46</definedName>
    <definedName name="_xlnm._FilterDatabase" localSheetId="4" hidden="1">'External GSM Dataset-1'!$A$12:$O$12</definedName>
    <definedName name="_xlnm._FilterDatabase" localSheetId="9" hidden="1">'ExtRNC IurLink1 Dataset'!$A$12:$U$24</definedName>
    <definedName name="_xlnm._FilterDatabase" localSheetId="11" hidden="1">Freq_Plan_2G!$A$1:$P$62</definedName>
    <definedName name="_xlnm._FilterDatabase" localSheetId="13" hidden="1">FSC_TOTAL!$A$1:$EA$184</definedName>
    <definedName name="_xlnm._FilterDatabase" localSheetId="12" hidden="1">PSC_Plan_3G!$A$1:$O$224</definedName>
    <definedName name="_xlnm._FilterDatabase" localSheetId="8" hidden="1">'RN RNC neighbour U2G Dataset-1'!$A$1:$L$1</definedName>
    <definedName name="_xlnm._FilterDatabase" localSheetId="7" hidden="1">'RN RNC neighbour U2U Dataset-1'!$A$1:$N$61</definedName>
    <definedName name="_xlnm._FilterDatabase" localSheetId="5" hidden="1">'RN RNC-RBS Dataset-1'!$A$11:$AV$23</definedName>
    <definedName name="AESA_MGW07">'[1]TN RNC22-CN ET-M4 Dataset-1'!$F$43</definedName>
    <definedName name="AESA_RBS1">'[1]TN RBS ET-MC1 Dataset'!$J$11</definedName>
    <definedName name="AESA_RBS2">'[1]TN RBS ET-MC1 Dataset'!$J$26</definedName>
    <definedName name="AESA_RBS4">'[1]TN RBS ET-MC1 Dataset'!$J$41</definedName>
    <definedName name="AESA_RNC22">'[1]TN RBS ET-MC1 Dataset'!$K$11</definedName>
    <definedName name="AESA_RNC23">'[1]TN RBS ET-MC1 Dataset'!$K$26</definedName>
    <definedName name="asasa" localSheetId="11">#REF!</definedName>
    <definedName name="asasa" localSheetId="13">#REF!</definedName>
    <definedName name="asasa" localSheetId="12">#REF!</definedName>
    <definedName name="asasa">#REF!</definedName>
    <definedName name="AUTHOR_ID">'[2]Revision History'!$C$8</definedName>
    <definedName name="DATE_ID">'[2]Revision History'!$B$8</definedName>
    <definedName name="Project_Name">[2]Scheme!$C$3</definedName>
    <definedName name="Project_Type">[2]Scheme!$C$4</definedName>
    <definedName name="RBS1003_ID">'[2]TN RBS ET-MC1 Dataset'!$B$26</definedName>
    <definedName name="RBS16_AESA" localSheetId="11">#REF!</definedName>
    <definedName name="RBS16_AESA" localSheetId="13">#REF!</definedName>
    <definedName name="RBS16_AESA" localSheetId="12">#REF!</definedName>
    <definedName name="RBS16_AESA">#REF!</definedName>
    <definedName name="RBS17_AESA" localSheetId="11">#REF!</definedName>
    <definedName name="RBS17_AESA" localSheetId="13">#REF!</definedName>
    <definedName name="RBS17_AESA" localSheetId="12">#REF!</definedName>
    <definedName name="RBS17_AESA">#REF!</definedName>
    <definedName name="RBS1ID">'[1]TN RBS ET-MC1 Dataset'!$B$11</definedName>
    <definedName name="RBS2_AESA" localSheetId="11">#REF!</definedName>
    <definedName name="RBS2_AESA" localSheetId="13">#REF!</definedName>
    <definedName name="RBS2_AESA" localSheetId="12">#REF!</definedName>
    <definedName name="RBS2_AESA">#REF!</definedName>
    <definedName name="RBS2ID">'[1]TN RBS ET-MC1 Dataset'!$B$26</definedName>
    <definedName name="RBS3_AESA" localSheetId="11">#REF!</definedName>
    <definedName name="RBS3_AESA" localSheetId="13">#REF!</definedName>
    <definedName name="RBS3_AESA" localSheetId="12">#REF!</definedName>
    <definedName name="RBS3_AESA">#REF!</definedName>
    <definedName name="RBS3_ID" localSheetId="11">[3]Scheme!#REF!</definedName>
    <definedName name="RBS3_ID" localSheetId="13">[3]Scheme!#REF!</definedName>
    <definedName name="RBS3_ID" localSheetId="12">[3]Scheme!#REF!</definedName>
    <definedName name="RBS3_ID">[3]Scheme!#REF!</definedName>
    <definedName name="RBS34_AESA" localSheetId="11">#REF!</definedName>
    <definedName name="RBS34_AESA" localSheetId="13">#REF!</definedName>
    <definedName name="RBS34_AESA" localSheetId="12">#REF!</definedName>
    <definedName name="RBS34_AESA">#REF!</definedName>
    <definedName name="RBS36_AESA" localSheetId="11">#REF!</definedName>
    <definedName name="RBS36_AESA" localSheetId="13">#REF!</definedName>
    <definedName name="RBS36_AESA" localSheetId="12">#REF!</definedName>
    <definedName name="RBS36_AESA">#REF!</definedName>
    <definedName name="RBS4_AESA" localSheetId="11">#REF!</definedName>
    <definedName name="RBS4_AESA" localSheetId="13">#REF!</definedName>
    <definedName name="RBS4_AESA" localSheetId="12">#REF!</definedName>
    <definedName name="RBS4_AESA">#REF!</definedName>
    <definedName name="RBS4ID">'[1]TN RBS ET-MC1 Dataset'!$B$41</definedName>
    <definedName name="RBS5_AESA" localSheetId="11">#REF!</definedName>
    <definedName name="RBS5_AESA" localSheetId="13">#REF!</definedName>
    <definedName name="RBS5_AESA" localSheetId="12">#REF!</definedName>
    <definedName name="RBS5_AESA">#REF!</definedName>
    <definedName name="RBS6_AESA" localSheetId="11">#REF!</definedName>
    <definedName name="RBS6_AESA" localSheetId="13">#REF!</definedName>
    <definedName name="RBS6_AESA" localSheetId="12">#REF!</definedName>
    <definedName name="RBS6_AESA">#REF!</definedName>
    <definedName name="RBS7_AESA" localSheetId="11">#REF!</definedName>
    <definedName name="RBS7_AESA" localSheetId="13">#REF!</definedName>
    <definedName name="RBS7_AESA" localSheetId="12">#REF!</definedName>
    <definedName name="RBS7_AESA">#REF!</definedName>
    <definedName name="RBS8_AESA" localSheetId="11">#REF!</definedName>
    <definedName name="RBS8_AESA" localSheetId="13">#REF!</definedName>
    <definedName name="RBS8_AESA" localSheetId="12">#REF!</definedName>
    <definedName name="RBS8_AESA">#REF!</definedName>
    <definedName name="RBS8_ID">[3]Scheme!$R$43</definedName>
    <definedName name="RBS9_AESA" localSheetId="11">#REF!</definedName>
    <definedName name="RBS9_AESA" localSheetId="13">#REF!</definedName>
    <definedName name="RBS9_AESA" localSheetId="12">#REF!</definedName>
    <definedName name="RBS9_AESA">#REF!</definedName>
    <definedName name="REV_ID">'[2]Revision History'!$A$8</definedName>
    <definedName name="RNC1_AESA" localSheetId="11">#REF!</definedName>
    <definedName name="RNC1_AESA" localSheetId="13">#REF!</definedName>
    <definedName name="RNC1_AESA" localSheetId="12">#REF!</definedName>
    <definedName name="RNC1_AESA">#REF!</definedName>
    <definedName name="RNC12_AESA" localSheetId="11">#REF!</definedName>
    <definedName name="RNC12_AESA" localSheetId="13">#REF!</definedName>
    <definedName name="RNC12_AESA" localSheetId="12">#REF!</definedName>
    <definedName name="RNC12_AESA">#REF!</definedName>
    <definedName name="RNC12_ID">[4]Scheme!$R$21</definedName>
    <definedName name="RNC22ID">'[1]RNC22 Dataset-1'!$B$11</definedName>
    <definedName name="RNC23_AESA" localSheetId="11">#REF!</definedName>
    <definedName name="RNC23_AESA" localSheetId="13">#REF!</definedName>
    <definedName name="RNC23_AESA" localSheetId="12">#REF!</definedName>
    <definedName name="RNC23_AESA">#REF!</definedName>
    <definedName name="RNC23ID">'[1]RNC23 Dataset-2'!$B$11</definedName>
    <definedName name="rnc3_aesa" localSheetId="11">#REF!</definedName>
    <definedName name="rnc3_aesa" localSheetId="13">#REF!</definedName>
    <definedName name="rnc3_aesa" localSheetId="12">#REF!</definedName>
    <definedName name="rnc3_aesa">#REF!</definedName>
    <definedName name="RXI1_ID" localSheetId="11">#REF!</definedName>
    <definedName name="RXI1_ID" localSheetId="13">#REF!</definedName>
    <definedName name="RXI1_ID" localSheetId="12">#REF!</definedName>
    <definedName name="RXI1_ID">#REF!</definedName>
    <definedName name="RXI2_ID" localSheetId="11">#REF!</definedName>
    <definedName name="RXI2_ID" localSheetId="13">#REF!</definedName>
    <definedName name="RXI2_ID" localSheetId="12">#REF!</definedName>
    <definedName name="RXI2_ID">#REF!</definedName>
    <definedName name="SPC_RNC22">'[1]TN RNC22-RNC23 ET-M4 Dataset-1'!$C$13</definedName>
    <definedName name="SPC_RNC23">'[1]TN RNC23-RNC22 ET-M4 Dataset-2'!$C$13</definedName>
  </definedNames>
  <calcPr calcId="152511"/>
</workbook>
</file>

<file path=xl/calcChain.xml><?xml version="1.0" encoding="utf-8"?>
<calcChain xmlns="http://schemas.openxmlformats.org/spreadsheetml/2006/main">
  <c r="D3" i="11" l="1"/>
  <c r="C2" i="11"/>
  <c r="AE19" i="53" l="1"/>
  <c r="AE20" i="53"/>
  <c r="AE21" i="53"/>
  <c r="AE22" i="53"/>
  <c r="AE23" i="53"/>
  <c r="AE24" i="53"/>
  <c r="AE25" i="53"/>
  <c r="AE26" i="53"/>
  <c r="AE18" i="53"/>
  <c r="AE13" i="53"/>
  <c r="AE14" i="53"/>
  <c r="AE12" i="53"/>
  <c r="AD19" i="53"/>
  <c r="AD20" i="53"/>
  <c r="AD18" i="53"/>
  <c r="D4" i="11" l="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3" i="7"/>
  <c r="B17" i="53" s="1"/>
  <c r="E17" i="53" s="1"/>
  <c r="B2" i="9"/>
  <c r="D2" i="9"/>
  <c r="G2" i="9"/>
  <c r="D3" i="9"/>
  <c r="G3" i="9"/>
  <c r="D4" i="9"/>
  <c r="G4" i="9"/>
  <c r="D17" i="9"/>
  <c r="G17" i="9"/>
  <c r="D18" i="9"/>
  <c r="G18" i="9"/>
  <c r="D19" i="9"/>
  <c r="G19" i="9"/>
  <c r="D32" i="9"/>
  <c r="G32" i="9"/>
  <c r="D33" i="9"/>
  <c r="G33" i="9"/>
  <c r="D34" i="9"/>
  <c r="G34" i="9"/>
  <c r="R14" i="53"/>
  <c r="Z14" i="53" s="1"/>
  <c r="R13" i="53"/>
  <c r="R12" i="53"/>
  <c r="V12" i="53" s="1"/>
  <c r="F24" i="14"/>
  <c r="N24" i="14" s="1"/>
  <c r="F23" i="14"/>
  <c r="N23" i="14" s="1"/>
  <c r="F22" i="14"/>
  <c r="O22" i="14"/>
  <c r="F21" i="14"/>
  <c r="N21" i="14" s="1"/>
  <c r="F20" i="14"/>
  <c r="N20" i="14" s="1"/>
  <c r="F19" i="14"/>
  <c r="N19" i="14" s="1"/>
  <c r="F18" i="14"/>
  <c r="F17" i="14"/>
  <c r="N17" i="14" s="1"/>
  <c r="F16" i="14"/>
  <c r="N16" i="14" s="1"/>
  <c r="F15" i="14"/>
  <c r="N15" i="14" s="1"/>
  <c r="F14" i="14"/>
  <c r="O14" i="14" s="1"/>
  <c r="F13" i="14"/>
  <c r="N13" i="14" s="1"/>
  <c r="R26" i="53"/>
  <c r="R25" i="53"/>
  <c r="R24" i="53"/>
  <c r="R23" i="53"/>
  <c r="R22" i="53"/>
  <c r="R21" i="53"/>
  <c r="W21" i="53" s="1"/>
  <c r="AT21" i="53" s="1"/>
  <c r="R20" i="53"/>
  <c r="R19" i="53"/>
  <c r="Z19" i="53" s="1"/>
  <c r="R18" i="53"/>
  <c r="R17" i="53"/>
  <c r="R16" i="53"/>
  <c r="R15" i="53"/>
  <c r="B21" i="53"/>
  <c r="E21" i="53" s="1"/>
  <c r="B25" i="53"/>
  <c r="E25" i="53" s="1"/>
  <c r="N22" i="14"/>
  <c r="O16" i="14"/>
  <c r="G6" i="9"/>
  <c r="G7" i="9"/>
  <c r="G8" i="9"/>
  <c r="G9" i="9"/>
  <c r="G10" i="9"/>
  <c r="G11" i="9"/>
  <c r="G12" i="9"/>
  <c r="G13" i="9"/>
  <c r="G14" i="9"/>
  <c r="G15" i="9"/>
  <c r="G16" i="9"/>
  <c r="G20" i="9"/>
  <c r="G21" i="9"/>
  <c r="G22" i="9"/>
  <c r="G23" i="9"/>
  <c r="G24" i="9"/>
  <c r="G25" i="9"/>
  <c r="G26" i="9"/>
  <c r="G27" i="9"/>
  <c r="G28" i="9"/>
  <c r="G29" i="9"/>
  <c r="G30" i="9"/>
  <c r="G31" i="9"/>
  <c r="G35" i="9"/>
  <c r="G36" i="9"/>
  <c r="G37" i="9"/>
  <c r="G38" i="9"/>
  <c r="G39" i="9"/>
  <c r="G40" i="9"/>
  <c r="G41" i="9"/>
  <c r="G42" i="9"/>
  <c r="G43" i="9"/>
  <c r="G44" i="9"/>
  <c r="G45" i="9"/>
  <c r="G46" i="9"/>
  <c r="G5" i="9"/>
  <c r="D46" i="9"/>
  <c r="D45" i="9"/>
  <c r="D44" i="9"/>
  <c r="D43" i="9"/>
  <c r="D42" i="9"/>
  <c r="D41" i="9"/>
  <c r="D40" i="9"/>
  <c r="D39" i="9"/>
  <c r="D38" i="9"/>
  <c r="D37" i="9"/>
  <c r="D36" i="9"/>
  <c r="D35" i="9"/>
  <c r="D5" i="9"/>
  <c r="D6" i="9"/>
  <c r="D7" i="9"/>
  <c r="D8" i="9"/>
  <c r="D9" i="9"/>
  <c r="D10" i="9"/>
  <c r="D11" i="9"/>
  <c r="D12" i="9"/>
  <c r="D13" i="9"/>
  <c r="D14" i="9"/>
  <c r="D15" i="9"/>
  <c r="D16" i="9"/>
  <c r="D20" i="9"/>
  <c r="D21" i="9"/>
  <c r="D22" i="9"/>
  <c r="D23" i="9"/>
  <c r="D24" i="9"/>
  <c r="D25" i="9"/>
  <c r="D26" i="9"/>
  <c r="D27" i="9"/>
  <c r="D28" i="9"/>
  <c r="D29" i="9"/>
  <c r="D30" i="9"/>
  <c r="D31" i="9"/>
  <c r="AQ16" i="53"/>
  <c r="AR16" i="53" s="1"/>
  <c r="AQ22" i="53"/>
  <c r="AR22" i="53" s="1"/>
  <c r="O24" i="56"/>
  <c r="N24" i="56"/>
  <c r="H24" i="56"/>
  <c r="O23" i="56"/>
  <c r="N23" i="56"/>
  <c r="H23" i="56"/>
  <c r="O22" i="56"/>
  <c r="N22" i="56"/>
  <c r="H22" i="56"/>
  <c r="O21" i="56"/>
  <c r="N21" i="56"/>
  <c r="H21" i="56"/>
  <c r="O20" i="56"/>
  <c r="N20" i="56"/>
  <c r="H20" i="56"/>
  <c r="O19" i="56"/>
  <c r="N19" i="56"/>
  <c r="H19" i="56"/>
  <c r="O18" i="56"/>
  <c r="N18" i="56"/>
  <c r="H18" i="56"/>
  <c r="O17" i="56"/>
  <c r="N17" i="56"/>
  <c r="H17" i="56"/>
  <c r="O16" i="56"/>
  <c r="N16" i="56"/>
  <c r="H16" i="56"/>
  <c r="O15" i="56"/>
  <c r="N15" i="56"/>
  <c r="H15" i="56"/>
  <c r="O14" i="56"/>
  <c r="N14" i="56"/>
  <c r="H14" i="56"/>
  <c r="O13" i="56"/>
  <c r="N13" i="56"/>
  <c r="H13" i="56"/>
  <c r="O24" i="55"/>
  <c r="N24" i="55"/>
  <c r="H24" i="55"/>
  <c r="O23" i="55"/>
  <c r="N23" i="55"/>
  <c r="H23" i="55"/>
  <c r="O22" i="55"/>
  <c r="N22" i="55"/>
  <c r="H22" i="55"/>
  <c r="O21" i="55"/>
  <c r="N21" i="55"/>
  <c r="H21" i="55"/>
  <c r="O20" i="55"/>
  <c r="N20" i="55"/>
  <c r="H20" i="55"/>
  <c r="O19" i="55"/>
  <c r="N19" i="55"/>
  <c r="H19" i="55"/>
  <c r="O18" i="55"/>
  <c r="N18" i="55"/>
  <c r="H18" i="55"/>
  <c r="O17" i="55"/>
  <c r="N17" i="55"/>
  <c r="H17" i="55"/>
  <c r="O16" i="55"/>
  <c r="N16" i="55"/>
  <c r="H16" i="55"/>
  <c r="O15" i="55"/>
  <c r="N15" i="55"/>
  <c r="H15" i="55"/>
  <c r="O14" i="55"/>
  <c r="N14" i="55"/>
  <c r="H14" i="55"/>
  <c r="O13" i="55"/>
  <c r="N13" i="55"/>
  <c r="H13" i="55"/>
  <c r="N14" i="54"/>
  <c r="O14" i="54"/>
  <c r="N15" i="54"/>
  <c r="O15" i="54"/>
  <c r="N16" i="54"/>
  <c r="O16" i="54"/>
  <c r="N17" i="54"/>
  <c r="O17" i="54"/>
  <c r="N18" i="54"/>
  <c r="O18" i="54"/>
  <c r="N19" i="54"/>
  <c r="O19" i="54"/>
  <c r="N20" i="54"/>
  <c r="O20" i="54"/>
  <c r="N21" i="54"/>
  <c r="O21" i="54"/>
  <c r="N22" i="54"/>
  <c r="O22" i="54"/>
  <c r="N23" i="54"/>
  <c r="O23" i="54"/>
  <c r="N24" i="54"/>
  <c r="O24" i="54"/>
  <c r="O13" i="54"/>
  <c r="N13" i="54"/>
  <c r="H14" i="54"/>
  <c r="H15" i="54"/>
  <c r="H16" i="54"/>
  <c r="H17" i="54"/>
  <c r="H18" i="54"/>
  <c r="H19" i="54"/>
  <c r="H20" i="54"/>
  <c r="H21" i="54"/>
  <c r="H22" i="54"/>
  <c r="H23" i="54"/>
  <c r="H24" i="54"/>
  <c r="H13" i="54"/>
  <c r="O21" i="14" l="1"/>
  <c r="B19" i="53"/>
  <c r="E19" i="53" s="1"/>
  <c r="B15" i="53"/>
  <c r="E15" i="53" s="1"/>
  <c r="N14" i="14"/>
  <c r="AN12" i="53"/>
  <c r="Z21" i="53"/>
  <c r="AN16" i="53"/>
  <c r="AZ16" i="53"/>
  <c r="G16" i="53"/>
  <c r="S16" i="53" s="1"/>
  <c r="G14" i="14" s="1"/>
  <c r="P16" i="53"/>
  <c r="U16" i="53"/>
  <c r="K14" i="14" s="1"/>
  <c r="X16" i="53"/>
  <c r="F16" i="53"/>
  <c r="Z16" i="53"/>
  <c r="AN24" i="53"/>
  <c r="AZ24" i="53"/>
  <c r="P24" i="53"/>
  <c r="U24" i="53"/>
  <c r="K22" i="14" s="1"/>
  <c r="X24" i="53"/>
  <c r="F24" i="53"/>
  <c r="G24" i="53"/>
  <c r="S24" i="53" s="1"/>
  <c r="G22" i="14" s="1"/>
  <c r="Z24" i="53"/>
  <c r="G18" i="56"/>
  <c r="AQ24" i="53"/>
  <c r="AR24" i="53" s="1"/>
  <c r="W24" i="53"/>
  <c r="O20" i="14"/>
  <c r="AN17" i="53"/>
  <c r="AZ17" i="53"/>
  <c r="F17" i="53"/>
  <c r="P17" i="53"/>
  <c r="G17" i="53"/>
  <c r="S17" i="53" s="1"/>
  <c r="G15" i="14" s="1"/>
  <c r="U17" i="53"/>
  <c r="K15" i="14" s="1"/>
  <c r="X17" i="53"/>
  <c r="AN21" i="53"/>
  <c r="AZ21" i="53"/>
  <c r="F21" i="53"/>
  <c r="P21" i="53"/>
  <c r="G21" i="53"/>
  <c r="S21" i="53" s="1"/>
  <c r="G19" i="14" s="1"/>
  <c r="U21" i="53"/>
  <c r="X21" i="53"/>
  <c r="AN25" i="53"/>
  <c r="AZ25" i="53"/>
  <c r="F25" i="53"/>
  <c r="P25" i="53"/>
  <c r="G25" i="53"/>
  <c r="S25" i="53" s="1"/>
  <c r="U25" i="53"/>
  <c r="K23" i="14" s="1"/>
  <c r="X25" i="53"/>
  <c r="AZ14" i="53"/>
  <c r="X14" i="53"/>
  <c r="P14" i="53"/>
  <c r="F14" i="53"/>
  <c r="U14" i="53"/>
  <c r="G14" i="53"/>
  <c r="S14" i="53" s="1"/>
  <c r="V14" i="53"/>
  <c r="E3" i="6"/>
  <c r="B23" i="53"/>
  <c r="E23" i="53" s="1"/>
  <c r="J43" i="9"/>
  <c r="J39" i="9"/>
  <c r="J35" i="9"/>
  <c r="J31" i="9"/>
  <c r="J27" i="9"/>
  <c r="J23" i="9"/>
  <c r="J19" i="9"/>
  <c r="J15" i="9"/>
  <c r="J11" i="9"/>
  <c r="J7" i="9"/>
  <c r="J3" i="9"/>
  <c r="P59" i="11"/>
  <c r="P55" i="11"/>
  <c r="P51" i="11"/>
  <c r="P47" i="11"/>
  <c r="P43" i="11"/>
  <c r="P39" i="11"/>
  <c r="P35" i="11"/>
  <c r="P31" i="11"/>
  <c r="P27" i="11"/>
  <c r="P23" i="11"/>
  <c r="P19" i="11"/>
  <c r="P15" i="11"/>
  <c r="P11" i="11"/>
  <c r="P7" i="11"/>
  <c r="P3" i="11"/>
  <c r="Q59" i="11"/>
  <c r="Q55" i="11"/>
  <c r="Q51" i="11"/>
  <c r="Q47" i="11"/>
  <c r="Q43" i="11"/>
  <c r="Q39" i="11"/>
  <c r="Q35" i="11"/>
  <c r="Q31" i="11"/>
  <c r="Q27" i="11"/>
  <c r="Q23" i="11"/>
  <c r="Q19" i="11"/>
  <c r="Q15" i="11"/>
  <c r="Q11" i="11"/>
  <c r="Q7" i="11"/>
  <c r="Q3" i="11"/>
  <c r="AN20" i="53"/>
  <c r="AZ20" i="53"/>
  <c r="P20" i="53"/>
  <c r="U20" i="53"/>
  <c r="X20" i="53"/>
  <c r="F20" i="53"/>
  <c r="G20" i="53"/>
  <c r="S20" i="53" s="1"/>
  <c r="G18" i="14" s="1"/>
  <c r="W20" i="53"/>
  <c r="V20" i="53"/>
  <c r="V24" i="53"/>
  <c r="Z18" i="53"/>
  <c r="AZ18" i="53"/>
  <c r="X18" i="53"/>
  <c r="P18" i="53"/>
  <c r="F18" i="53"/>
  <c r="U18" i="53"/>
  <c r="K16" i="14" s="1"/>
  <c r="G18" i="53"/>
  <c r="S18" i="53" s="1"/>
  <c r="G16" i="14" s="1"/>
  <c r="AQ18" i="53"/>
  <c r="AR18" i="53" s="1"/>
  <c r="Z22" i="53"/>
  <c r="AZ22" i="53"/>
  <c r="X22" i="53"/>
  <c r="P22" i="53"/>
  <c r="F22" i="53"/>
  <c r="U22" i="53"/>
  <c r="K20" i="14" s="1"/>
  <c r="G22" i="53"/>
  <c r="S22" i="53" s="1"/>
  <c r="G20" i="14" s="1"/>
  <c r="V26" i="53"/>
  <c r="AZ26" i="53"/>
  <c r="X26" i="53"/>
  <c r="P26" i="53"/>
  <c r="F26" i="53"/>
  <c r="U26" i="53"/>
  <c r="K24" i="14" s="1"/>
  <c r="G26" i="53"/>
  <c r="S26" i="53" s="1"/>
  <c r="N18" i="14"/>
  <c r="O18" i="14"/>
  <c r="V16" i="53"/>
  <c r="Z20" i="53"/>
  <c r="AQ20" i="53"/>
  <c r="AR20" i="53" s="1"/>
  <c r="W16" i="53"/>
  <c r="W12" i="53"/>
  <c r="AI12" i="53" s="1"/>
  <c r="AJ12" i="53" s="1"/>
  <c r="AZ12" i="53"/>
  <c r="U12" i="53"/>
  <c r="G12" i="53"/>
  <c r="S12" i="53" s="1"/>
  <c r="X12" i="53"/>
  <c r="F12" i="53"/>
  <c r="P12" i="53"/>
  <c r="Z12" i="53"/>
  <c r="AQ12" i="53"/>
  <c r="AR12" i="53" s="1"/>
  <c r="J45" i="9"/>
  <c r="J41" i="9"/>
  <c r="J37" i="9"/>
  <c r="J33" i="9"/>
  <c r="J29" i="9"/>
  <c r="J25" i="9"/>
  <c r="J21" i="9"/>
  <c r="J17" i="9"/>
  <c r="J13" i="9"/>
  <c r="J9" i="9"/>
  <c r="J5" i="9"/>
  <c r="P61" i="11"/>
  <c r="P57" i="11"/>
  <c r="P53" i="11"/>
  <c r="P49" i="11"/>
  <c r="P45" i="11"/>
  <c r="P41" i="11"/>
  <c r="P37" i="11"/>
  <c r="P33" i="11"/>
  <c r="P29" i="11"/>
  <c r="P25" i="11"/>
  <c r="P21" i="11"/>
  <c r="P17" i="11"/>
  <c r="P13" i="11"/>
  <c r="P9" i="11"/>
  <c r="P5" i="11"/>
  <c r="Q61" i="11"/>
  <c r="Q57" i="11"/>
  <c r="Q53" i="11"/>
  <c r="Q49" i="11"/>
  <c r="Q45" i="11"/>
  <c r="Q41" i="11"/>
  <c r="Q37" i="11"/>
  <c r="Q33" i="11"/>
  <c r="Q29" i="11"/>
  <c r="Q25" i="11"/>
  <c r="Q21" i="11"/>
  <c r="Q17" i="11"/>
  <c r="Q13" i="11"/>
  <c r="Q9" i="11"/>
  <c r="Q5" i="11"/>
  <c r="L6" i="53"/>
  <c r="AZ15" i="53"/>
  <c r="M6" i="53"/>
  <c r="U15" i="53"/>
  <c r="K13" i="14" s="1"/>
  <c r="F15" i="53"/>
  <c r="X15" i="53"/>
  <c r="G15" i="53"/>
  <c r="S15" i="53" s="1"/>
  <c r="C3" i="6"/>
  <c r="P15" i="53"/>
  <c r="B3" i="6"/>
  <c r="AZ19" i="53"/>
  <c r="U19" i="53"/>
  <c r="K17" i="14" s="1"/>
  <c r="F19" i="53"/>
  <c r="X19" i="53"/>
  <c r="G19" i="53"/>
  <c r="S19" i="53" s="1"/>
  <c r="G17" i="14" s="1"/>
  <c r="P19" i="53"/>
  <c r="AZ23" i="53"/>
  <c r="U23" i="53"/>
  <c r="F23" i="53"/>
  <c r="X23" i="53"/>
  <c r="G23" i="53"/>
  <c r="S23" i="53" s="1"/>
  <c r="G21" i="14" s="1"/>
  <c r="P23" i="53"/>
  <c r="AQ13" i="53"/>
  <c r="AR13" i="53" s="1"/>
  <c r="AZ13" i="53"/>
  <c r="X13" i="53"/>
  <c r="F13" i="53"/>
  <c r="P13" i="53"/>
  <c r="G13" i="53"/>
  <c r="S13" i="53" s="1"/>
  <c r="U13" i="53"/>
  <c r="J2" i="9"/>
  <c r="J44" i="9"/>
  <c r="J40" i="9"/>
  <c r="J36" i="9"/>
  <c r="J32" i="9"/>
  <c r="J28" i="9"/>
  <c r="J24" i="9"/>
  <c r="J20" i="9"/>
  <c r="J16" i="9"/>
  <c r="J12" i="9"/>
  <c r="J8" i="9"/>
  <c r="J4" i="9"/>
  <c r="P60" i="11"/>
  <c r="P56" i="11"/>
  <c r="P52" i="11"/>
  <c r="P48" i="11"/>
  <c r="P44" i="11"/>
  <c r="P40" i="11"/>
  <c r="P36" i="11"/>
  <c r="P32" i="11"/>
  <c r="P28" i="11"/>
  <c r="P24" i="11"/>
  <c r="P20" i="11"/>
  <c r="P16" i="11"/>
  <c r="P12" i="11"/>
  <c r="P8" i="11"/>
  <c r="P4" i="11"/>
  <c r="Q60" i="11"/>
  <c r="Q56" i="11"/>
  <c r="Q52" i="11"/>
  <c r="Q48" i="11"/>
  <c r="Q44" i="11"/>
  <c r="Q40" i="11"/>
  <c r="Q36" i="11"/>
  <c r="Q32" i="11"/>
  <c r="Q28" i="11"/>
  <c r="Q24" i="11"/>
  <c r="Q20" i="11"/>
  <c r="Q16" i="11"/>
  <c r="Q12" i="11"/>
  <c r="Q8" i="11"/>
  <c r="Q4" i="11"/>
  <c r="J46" i="9"/>
  <c r="J42" i="9"/>
  <c r="J38" i="9"/>
  <c r="J34" i="9"/>
  <c r="J30" i="9"/>
  <c r="J26" i="9"/>
  <c r="J22" i="9"/>
  <c r="J18" i="9"/>
  <c r="J14" i="9"/>
  <c r="J10" i="9"/>
  <c r="J6" i="9"/>
  <c r="P2" i="11"/>
  <c r="P58" i="11"/>
  <c r="P54" i="11"/>
  <c r="P50" i="11"/>
  <c r="P46" i="11"/>
  <c r="P42" i="11"/>
  <c r="P38" i="11"/>
  <c r="P34" i="11"/>
  <c r="P30" i="11"/>
  <c r="P26" i="11"/>
  <c r="P22" i="11"/>
  <c r="P18" i="11"/>
  <c r="P14" i="11"/>
  <c r="P10" i="11"/>
  <c r="P6" i="11"/>
  <c r="Q2" i="11"/>
  <c r="Q58" i="11"/>
  <c r="Q54" i="11"/>
  <c r="Q50" i="11"/>
  <c r="Q46" i="11"/>
  <c r="Q42" i="11"/>
  <c r="Q38" i="11"/>
  <c r="Q34" i="11"/>
  <c r="Q30" i="11"/>
  <c r="Q26" i="11"/>
  <c r="Q22" i="11"/>
  <c r="Q18" i="11"/>
  <c r="Q14" i="11"/>
  <c r="Q10" i="11"/>
  <c r="Q6" i="11"/>
  <c r="G15" i="56"/>
  <c r="AL16" i="53"/>
  <c r="AM16" i="53" s="1"/>
  <c r="V17" i="53"/>
  <c r="Z25" i="53"/>
  <c r="O24" i="14"/>
  <c r="B24" i="53"/>
  <c r="E24" i="53" s="1"/>
  <c r="B20" i="53"/>
  <c r="E20" i="53" s="1"/>
  <c r="B16" i="53"/>
  <c r="E16" i="53" s="1"/>
  <c r="B13" i="53"/>
  <c r="E13" i="53" s="1"/>
  <c r="K14" i="54"/>
  <c r="Z23" i="53"/>
  <c r="Z17" i="53"/>
  <c r="B26" i="53"/>
  <c r="E26" i="53" s="1"/>
  <c r="B22" i="53"/>
  <c r="E22" i="53" s="1"/>
  <c r="B18" i="53"/>
  <c r="E18" i="53" s="1"/>
  <c r="B14" i="53"/>
  <c r="E14" i="53" s="1"/>
  <c r="G23" i="54"/>
  <c r="V21" i="53"/>
  <c r="O19" i="14"/>
  <c r="AQ14" i="53"/>
  <c r="AR14" i="53" s="1"/>
  <c r="G24" i="55"/>
  <c r="K22" i="54"/>
  <c r="G14" i="54"/>
  <c r="G13" i="54"/>
  <c r="K18" i="54"/>
  <c r="V25" i="53"/>
  <c r="V18" i="53"/>
  <c r="Z26" i="53"/>
  <c r="AQ26" i="53"/>
  <c r="AR26" i="53" s="1"/>
  <c r="AQ17" i="53"/>
  <c r="AR17" i="53" s="1"/>
  <c r="O13" i="14"/>
  <c r="AN14" i="53"/>
  <c r="G20" i="55"/>
  <c r="G19" i="56"/>
  <c r="AQ25" i="53"/>
  <c r="AR25" i="53" s="1"/>
  <c r="G17" i="56"/>
  <c r="AQ21" i="53"/>
  <c r="AR21" i="53" s="1"/>
  <c r="W25" i="53"/>
  <c r="W17" i="53"/>
  <c r="W14" i="53"/>
  <c r="AI14" i="53" s="1"/>
  <c r="AJ14" i="53" s="1"/>
  <c r="B12" i="53"/>
  <c r="E12" i="53" s="1"/>
  <c r="AN19" i="53"/>
  <c r="AQ19" i="53"/>
  <c r="AR19" i="53" s="1"/>
  <c r="V19" i="53"/>
  <c r="W19" i="53"/>
  <c r="G20" i="56"/>
  <c r="G22" i="55"/>
  <c r="G23" i="55"/>
  <c r="G13" i="55"/>
  <c r="K13" i="54"/>
  <c r="K17" i="54"/>
  <c r="AL21" i="53"/>
  <c r="AM21" i="53" s="1"/>
  <c r="Z15" i="53"/>
  <c r="G16" i="56"/>
  <c r="G24" i="54"/>
  <c r="G14" i="56"/>
  <c r="G22" i="54"/>
  <c r="G23" i="56"/>
  <c r="G17" i="55"/>
  <c r="G21" i="56"/>
  <c r="G18" i="55"/>
  <c r="G19" i="55"/>
  <c r="K23" i="54"/>
  <c r="K19" i="54"/>
  <c r="K15" i="54"/>
  <c r="AU21" i="53"/>
  <c r="AQ15" i="53"/>
  <c r="AR15" i="53" s="1"/>
  <c r="G24" i="14"/>
  <c r="AI21" i="53"/>
  <c r="AJ21" i="53" s="1"/>
  <c r="AN18" i="53"/>
  <c r="W18" i="53"/>
  <c r="AN22" i="53"/>
  <c r="W22" i="53"/>
  <c r="AN26" i="53"/>
  <c r="W26" i="53"/>
  <c r="AN15" i="53"/>
  <c r="V15" i="53"/>
  <c r="W15" i="53"/>
  <c r="AN23" i="53"/>
  <c r="AQ23" i="53"/>
  <c r="AR23" i="53" s="1"/>
  <c r="V23" i="53"/>
  <c r="W23" i="53"/>
  <c r="G16" i="54"/>
  <c r="G24" i="56"/>
  <c r="G15" i="54"/>
  <c r="G21" i="54"/>
  <c r="G18" i="54"/>
  <c r="K21" i="54"/>
  <c r="G13" i="14"/>
  <c r="G23" i="14"/>
  <c r="G16" i="55"/>
  <c r="G20" i="54"/>
  <c r="G14" i="55"/>
  <c r="G22" i="56"/>
  <c r="G15" i="55"/>
  <c r="G17" i="54"/>
  <c r="G21" i="55"/>
  <c r="G13" i="56"/>
  <c r="G19" i="54"/>
  <c r="K24" i="54"/>
  <c r="K20" i="54"/>
  <c r="K16" i="54"/>
  <c r="K13" i="55"/>
  <c r="K14" i="55"/>
  <c r="K15" i="55"/>
  <c r="K16" i="55"/>
  <c r="K17" i="55"/>
  <c r="K18" i="55"/>
  <c r="K19" i="55"/>
  <c r="K20" i="55"/>
  <c r="K21" i="55"/>
  <c r="K22" i="55"/>
  <c r="K23" i="55"/>
  <c r="K24" i="55"/>
  <c r="K13" i="56"/>
  <c r="K14" i="56"/>
  <c r="K15" i="56"/>
  <c r="K16" i="56"/>
  <c r="K17" i="56"/>
  <c r="K18" i="56"/>
  <c r="K19" i="56"/>
  <c r="K20" i="56"/>
  <c r="K21" i="56"/>
  <c r="K22" i="56"/>
  <c r="K23" i="56"/>
  <c r="K24" i="56"/>
  <c r="V22" i="53"/>
  <c r="O15" i="14"/>
  <c r="O17" i="14"/>
  <c r="K19" i="14"/>
  <c r="K21" i="14"/>
  <c r="O23" i="14"/>
  <c r="AU12" i="53"/>
  <c r="AN13" i="53"/>
  <c r="V13" i="53"/>
  <c r="Z13" i="53"/>
  <c r="W13" i="53"/>
  <c r="K18" i="14"/>
  <c r="AT14" i="53" l="1"/>
  <c r="AT12" i="53"/>
  <c r="AL12" i="53"/>
  <c r="AM12" i="53" s="1"/>
  <c r="AI20" i="53"/>
  <c r="AJ20" i="53" s="1"/>
  <c r="AU20" i="53"/>
  <c r="AL20" i="53"/>
  <c r="AM20" i="53" s="1"/>
  <c r="AT20" i="53"/>
  <c r="Y21" i="53"/>
  <c r="AV21" i="53"/>
  <c r="Y19" i="53"/>
  <c r="AV19" i="53"/>
  <c r="Q13" i="53"/>
  <c r="Q17" i="53"/>
  <c r="Q21" i="53"/>
  <c r="Q25" i="53"/>
  <c r="Q14" i="53"/>
  <c r="Q18" i="53"/>
  <c r="Q22" i="53"/>
  <c r="Q26" i="53"/>
  <c r="Q19" i="53"/>
  <c r="Q23" i="53"/>
  <c r="Q12" i="53"/>
  <c r="Q20" i="53"/>
  <c r="Q24" i="53"/>
  <c r="Q15" i="53"/>
  <c r="Q16" i="53"/>
  <c r="Y15" i="53"/>
  <c r="AV15" i="53"/>
  <c r="Y12" i="53"/>
  <c r="AV12" i="53"/>
  <c r="AV14" i="53"/>
  <c r="Y14" i="53"/>
  <c r="Y25" i="53"/>
  <c r="AV25" i="53"/>
  <c r="Y13" i="53"/>
  <c r="AV13" i="53"/>
  <c r="Y23" i="53"/>
  <c r="AV23" i="53"/>
  <c r="AV22" i="53"/>
  <c r="Y22" i="53"/>
  <c r="AV18" i="53"/>
  <c r="Y18" i="53"/>
  <c r="AV16" i="53"/>
  <c r="Y16" i="53"/>
  <c r="E50" i="11"/>
  <c r="B50" i="11" s="1"/>
  <c r="E54" i="11"/>
  <c r="B54" i="11" s="1"/>
  <c r="E58" i="11"/>
  <c r="B58" i="11" s="1"/>
  <c r="E61" i="11"/>
  <c r="B61" i="11" s="1"/>
  <c r="E52" i="11"/>
  <c r="B52" i="11" s="1"/>
  <c r="E56" i="11"/>
  <c r="B56" i="11" s="1"/>
  <c r="E59" i="11"/>
  <c r="B59" i="11" s="1"/>
  <c r="E53" i="11"/>
  <c r="B53" i="11" s="1"/>
  <c r="E60" i="11"/>
  <c r="B60" i="11" s="1"/>
  <c r="E57" i="11"/>
  <c r="B57" i="11" s="1"/>
  <c r="E6" i="11"/>
  <c r="B6" i="11" s="1"/>
  <c r="E9" i="11"/>
  <c r="B9" i="11" s="1"/>
  <c r="E13" i="11"/>
  <c r="B13" i="11" s="1"/>
  <c r="E16" i="11"/>
  <c r="B16" i="11" s="1"/>
  <c r="E20" i="11"/>
  <c r="B20" i="11" s="1"/>
  <c r="E24" i="11"/>
  <c r="B24" i="11" s="1"/>
  <c r="E28" i="11"/>
  <c r="B28" i="11" s="1"/>
  <c r="E32" i="11"/>
  <c r="B32" i="11" s="1"/>
  <c r="E36" i="11"/>
  <c r="B36" i="11" s="1"/>
  <c r="E39" i="11"/>
  <c r="B39" i="11" s="1"/>
  <c r="E43" i="11"/>
  <c r="B43" i="11" s="1"/>
  <c r="E2" i="11"/>
  <c r="B2" i="11" s="1"/>
  <c r="E55" i="11"/>
  <c r="B55" i="11" s="1"/>
  <c r="E5" i="11"/>
  <c r="B5" i="11" s="1"/>
  <c r="E10" i="11"/>
  <c r="B10" i="11" s="1"/>
  <c r="E19" i="11"/>
  <c r="B19" i="11" s="1"/>
  <c r="E25" i="11"/>
  <c r="B25" i="11" s="1"/>
  <c r="E30" i="11"/>
  <c r="B30" i="11" s="1"/>
  <c r="E35" i="11"/>
  <c r="B35" i="11" s="1"/>
  <c r="E40" i="11"/>
  <c r="B40" i="11" s="1"/>
  <c r="E45" i="11"/>
  <c r="B45" i="11" s="1"/>
  <c r="E49" i="11"/>
  <c r="B49" i="11" s="1"/>
  <c r="E11" i="11"/>
  <c r="B11" i="11" s="1"/>
  <c r="E15" i="11"/>
  <c r="B15" i="11" s="1"/>
  <c r="E21" i="11"/>
  <c r="B21" i="11" s="1"/>
  <c r="E26" i="11"/>
  <c r="B26" i="11" s="1"/>
  <c r="E31" i="11"/>
  <c r="B31" i="11" s="1"/>
  <c r="E37" i="11"/>
  <c r="B37" i="11" s="1"/>
  <c r="E41" i="11"/>
  <c r="B41" i="11" s="1"/>
  <c r="E46" i="11"/>
  <c r="B46" i="11" s="1"/>
  <c r="E4" i="11"/>
  <c r="B4" i="11" s="1"/>
  <c r="E8" i="11"/>
  <c r="B8" i="11" s="1"/>
  <c r="E14" i="11"/>
  <c r="B14" i="11" s="1"/>
  <c r="E23" i="11"/>
  <c r="B23" i="11" s="1"/>
  <c r="E29" i="11"/>
  <c r="B29" i="11" s="1"/>
  <c r="E48" i="11"/>
  <c r="B48" i="11" s="1"/>
  <c r="E3" i="11"/>
  <c r="B3" i="11" s="1"/>
  <c r="E7" i="11"/>
  <c r="B7" i="11" s="1"/>
  <c r="E12" i="11"/>
  <c r="B12" i="11" s="1"/>
  <c r="E17" i="11"/>
  <c r="B17" i="11" s="1"/>
  <c r="E22" i="11"/>
  <c r="B22" i="11" s="1"/>
  <c r="E27" i="11"/>
  <c r="B27" i="11" s="1"/>
  <c r="E33" i="11"/>
  <c r="B33" i="11" s="1"/>
  <c r="E38" i="11"/>
  <c r="B38" i="11" s="1"/>
  <c r="E42" i="11"/>
  <c r="B42" i="11" s="1"/>
  <c r="E47" i="11"/>
  <c r="B47" i="11" s="1"/>
  <c r="E51" i="11"/>
  <c r="B51" i="11" s="1"/>
  <c r="E18" i="11"/>
  <c r="B18" i="11" s="1"/>
  <c r="E34" i="11"/>
  <c r="B34" i="11" s="1"/>
  <c r="E44" i="11"/>
  <c r="B44" i="11" s="1"/>
  <c r="AT16" i="53"/>
  <c r="AI16" i="53"/>
  <c r="AJ16" i="53" s="1"/>
  <c r="AU16" i="53"/>
  <c r="AV26" i="53"/>
  <c r="Y26" i="53"/>
  <c r="AV20" i="53"/>
  <c r="Y20" i="53"/>
  <c r="Y17" i="53"/>
  <c r="AV17" i="53"/>
  <c r="AT24" i="53"/>
  <c r="AU24" i="53"/>
  <c r="AL24" i="53"/>
  <c r="AM24" i="53" s="1"/>
  <c r="AI24" i="53"/>
  <c r="AJ24" i="53" s="1"/>
  <c r="AV24" i="53"/>
  <c r="Y24" i="53"/>
  <c r="N17" i="53"/>
  <c r="N19" i="53"/>
  <c r="N21" i="53"/>
  <c r="N23" i="53"/>
  <c r="N25" i="53"/>
  <c r="N12" i="53"/>
  <c r="N14" i="53"/>
  <c r="N15" i="53"/>
  <c r="N16" i="53"/>
  <c r="N18" i="53"/>
  <c r="N20" i="53"/>
  <c r="N22" i="53"/>
  <c r="N24" i="53"/>
  <c r="N13" i="53"/>
  <c r="N26" i="53"/>
  <c r="AI25" i="53"/>
  <c r="AJ25" i="53" s="1"/>
  <c r="AT25" i="53"/>
  <c r="AL25" i="53"/>
  <c r="AM25" i="53" s="1"/>
  <c r="AU25" i="53"/>
  <c r="L16" i="53"/>
  <c r="L18" i="53"/>
  <c r="L22" i="53"/>
  <c r="L24" i="53"/>
  <c r="L26" i="53"/>
  <c r="L15" i="53"/>
  <c r="L17" i="53"/>
  <c r="L19" i="53"/>
  <c r="L21" i="53"/>
  <c r="L23" i="53"/>
  <c r="L25" i="53"/>
  <c r="L12" i="53"/>
  <c r="L14" i="53"/>
  <c r="L20" i="53"/>
  <c r="L13" i="53"/>
  <c r="AI17" i="53"/>
  <c r="AJ17" i="53" s="1"/>
  <c r="AT17" i="53"/>
  <c r="AL17" i="53"/>
  <c r="AM17" i="53" s="1"/>
  <c r="AU17" i="53"/>
  <c r="AL14" i="53"/>
  <c r="AM14" i="53" s="1"/>
  <c r="AU14" i="53"/>
  <c r="AU19" i="53"/>
  <c r="AI19" i="53"/>
  <c r="AJ19" i="53" s="1"/>
  <c r="AT19" i="53"/>
  <c r="AL19" i="53"/>
  <c r="AM19" i="53" s="1"/>
  <c r="AU23" i="53"/>
  <c r="AI23" i="53"/>
  <c r="AJ23" i="53" s="1"/>
  <c r="AL23" i="53"/>
  <c r="AM23" i="53" s="1"/>
  <c r="AT23" i="53"/>
  <c r="AT15" i="53"/>
  <c r="AU15" i="53"/>
  <c r="AI15" i="53"/>
  <c r="AJ15" i="53" s="1"/>
  <c r="AL15" i="53"/>
  <c r="AM15" i="53" s="1"/>
  <c r="AL22" i="53"/>
  <c r="AM22" i="53" s="1"/>
  <c r="AU22" i="53"/>
  <c r="AI22" i="53"/>
  <c r="AJ22" i="53" s="1"/>
  <c r="AT22" i="53"/>
  <c r="AT13" i="53"/>
  <c r="AL13" i="53"/>
  <c r="AM13" i="53" s="1"/>
  <c r="AI13" i="53"/>
  <c r="AJ13" i="53" s="1"/>
  <c r="AU13" i="53"/>
  <c r="AU26" i="53"/>
  <c r="AI26" i="53"/>
  <c r="AJ26" i="53" s="1"/>
  <c r="AL26" i="53"/>
  <c r="AM26" i="53" s="1"/>
  <c r="AT26" i="53"/>
  <c r="AI18" i="53"/>
  <c r="AJ18" i="53" s="1"/>
  <c r="AU18" i="53"/>
  <c r="AT18" i="53"/>
  <c r="AL18" i="53"/>
  <c r="AM18" i="53" s="1"/>
</calcChain>
</file>

<file path=xl/comments1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codice di RNC
fornito da W3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nome RNC - fornito da W3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 3820 TypeC 1
oppure 
EVO 8200 R2 Type C1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</commentList>
</comments>
</file>

<file path=xl/comments2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BB6630 Sector x Portanti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La Sorda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- La Sorda</t>
        </r>
      </text>
    </comment>
  </commentList>
</comments>
</file>

<file path=xl/comments3.xml><?xml version="1.0" encoding="utf-8"?>
<comments xmlns="http://schemas.openxmlformats.org/spreadsheetml/2006/main">
  <authors>
    <author>Franco Porta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GSM e/o DCS non presenti</t>
        </r>
      </text>
    </comment>
  </commentList>
</comments>
</file>

<file path=xl/comments4.xml><?xml version="1.0" encoding="utf-8"?>
<comments xmlns="http://schemas.openxmlformats.org/spreadsheetml/2006/main">
  <authors>
    <author>Franco Porta</author>
    <author>Marco D'Addario</author>
    <author>Nunzio Fiorentino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offset provincia 3G + progressivo sito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0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per modern/cons uguale a RbsId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fornita da W3
attenzione a distingure tra le LAC di modernizzazione e di consolidation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fornitura di W3
sac=cId
se le celle esistono già in rete mantengono cId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222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88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inserire il numero di portanti come somma delle portanti U2100 + U900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rncId*2^16+cID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 = 900MHz
U = prima portante 2100
V = seconda portante 2100
W = terza portante 2100
Q = quarta portante 2100
P = quinta portante 2100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 for sector 1, set 6 for sector 2, set 8 for sector 3, set 0 for sector 4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tool.
NB: non è detto che siano uguali su base settore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
tramite sheet Appoggio che è stato nascosto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</t>
        </r>
      </text>
    </comment>
    <comment ref="X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authorized power
Standard value:
440 (25W) for U2100 cells (430 in caso di sito a 5 portanti 2100)
460 (20W) for U900 cells
Deve essere settato in funzione del parere ARPA</t>
        </r>
      </text>
    </comment>
    <comment ref="Y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330 or (maximumTransmissionPower-100) if maximumTransmissionPower &lt; 430</t>
        </r>
      </text>
    </comment>
    <comment ref="Z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on cells Q and P
2 on all other cells</t>
        </r>
      </text>
    </comment>
    <comment ref="AA11" authorId="2" shapeId="0">
      <text>
        <r>
          <rPr>
            <sz val="9"/>
            <color indexed="81"/>
            <rFont val="Tahoma"/>
            <family val="2"/>
          </rPr>
          <t xml:space="preserve">Reference to MocnCellProfile in WS "TN RNC2358 ET-IPG Dataset" </t>
        </r>
      </text>
    </comment>
    <comment ref="AB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everywhere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-104 for all cells</t>
        </r>
      </text>
    </comment>
    <comment ref="AD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-15 on V, W, Q, P
-24 on R
-15 on U if colocated U900 is present , -24 otherwise
ATTENZIONE CAMPO PRECOMPILATO AUTOMATICAMENTE - VERIFICARE LA CORRETTEZZA</t>
        </r>
      </text>
    </comment>
    <comment ref="AE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20 on U2100 cells if U900 colocated is present
22 on U2100 cells if U900 colocated non present
23 on U900
ATTENZIONE CAMPO PRECOMPILATO AUTOMATICAMENTE - VERIFICARE LA CORRETTEZZA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zero ovunque</t>
        </r>
      </text>
    </comment>
    <comment ref="AG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co-sector GSM900 cell if present
co-sector DCS1800 cell if GSM900 not present
NULL otherwise
ATTENZIONE COMPILARE A MANO</t>
        </r>
      </text>
    </comment>
    <comment ref="AH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everywhere</t>
        </r>
      </text>
    </comment>
    <comment ref="AI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J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on all cells</t>
        </r>
      </text>
    </comment>
    <comment ref="AL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 U900</t>
        </r>
      </text>
    </comment>
    <comment ref="AM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on U900</t>
        </r>
      </text>
    </comment>
    <comment ref="AN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All WCDMA co-sector cells
Ricordarsi di eliminare le celle non presenti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P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Q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R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(EUTRA) on all cells if LTE colocated ENodeB is active
0 (OFF) on all cells if LTE colocated ENodeB is not present</t>
        </r>
      </text>
    </comment>
    <comment ref="A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139 on U2100
110 o U900</t>
        </r>
      </text>
    </comment>
    <comment ref="AU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130 on U2100
120 on U900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 mW. Settare in funzione della potenza autorizzata
Valori standard
25000 per UMTS2100
40000 per UMTS900</t>
        </r>
      </text>
    </comment>
    <comment ref="AW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mettere keep_locked se le celle devono rimanere bloccate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 = consolidation
M = modernization</t>
        </r>
      </text>
    </comment>
  </commentList>
</comments>
</file>

<file path=xl/comments5.xml><?xml version="1.0" encoding="utf-8"?>
<comments xmlns="http://schemas.openxmlformats.org/spreadsheetml/2006/main">
  <authors>
    <author>Franco Porta</author>
    <author>Marco D'Addario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si mettono tutte le celle con tutte le freq LTE ossia 6200, 3350, 1675)
nel caso di CDR per swap LxL o modernization la 1675 non ci deve essere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for 6200
6 for 1675
7 for 3350
autocalcolato
1675 non deve essere presente se CDR di modernizzazione 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Tito Fanelli:</t>
        </r>
        <r>
          <rPr>
            <sz val="9"/>
            <color indexed="81"/>
            <rFont val="Tahoma"/>
            <family val="2"/>
          </rPr>
          <t xml:space="preserve">
-120 on all relations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 on all relations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3 verso L800 (6200), 2 verso L2600 (3350) e 1 verso L1800 (1675)</t>
        </r>
      </text>
    </comment>
  </commentList>
</comments>
</file>

<file path=xl/comments6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15
Other values left for optimization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Franco Porta:
</t>
        </r>
        <r>
          <rPr>
            <sz val="9"/>
            <color indexed="81"/>
            <rFont val="Tahoma"/>
            <family val="2"/>
          </rPr>
          <t>Eliminare le celle eventualmente non presenti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1 for following co-sector relations (only one target cell for each source):
U-&gt;V
V-&gt; W
W-&gt;U
Q-&gt;V
P-&gt;W
R-&gt;U
0 for all other relations
</t>
        </r>
      </text>
    </comment>
  </commentList>
</comments>
</file>

<file path=xl/comments7.xml><?xml version="1.0" encoding="utf-8"?>
<comments xmlns="http://schemas.openxmlformats.org/spreadsheetml/2006/main">
  <authors>
    <author>Franco Porta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Marco D'Addario:
source U900 cell -&gt; 7 for D target and 15 for G target
source cell U2100 -&gt; 11 for D target, 19 for G target
</t>
        </r>
      </text>
    </comment>
  </commentList>
</comments>
</file>

<file path=xl/comments8.xml><?xml version="1.0" encoding="utf-8"?>
<comments xmlns="http://schemas.openxmlformats.org/spreadsheetml/2006/main">
  <authors>
    <author>Franco Porta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RNCID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 NAME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RAC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LAC</t>
        </r>
      </text>
    </comment>
  </commentList>
</comments>
</file>

<file path=xl/sharedStrings.xml><?xml version="1.0" encoding="utf-8"?>
<sst xmlns="http://schemas.openxmlformats.org/spreadsheetml/2006/main" count="5284" uniqueCount="904">
  <si>
    <t>BO08RNC</t>
  </si>
  <si>
    <t>EVO 8200 R2 TypeC 1</t>
  </si>
  <si>
    <t>FO010R1</t>
  </si>
  <si>
    <t>FO010R2</t>
  </si>
  <si>
    <t>FO010R3</t>
  </si>
  <si>
    <t>FO010U1</t>
  </si>
  <si>
    <t>FO010U2</t>
  </si>
  <si>
    <t>FO010U3</t>
  </si>
  <si>
    <t>FO010V1</t>
  </si>
  <si>
    <t>FO010V2</t>
  </si>
  <si>
    <t>FO010V3</t>
  </si>
  <si>
    <t>FO010W1</t>
  </si>
  <si>
    <t>FO010W2</t>
  </si>
  <si>
    <t>FO010W3</t>
  </si>
  <si>
    <t>"N"</t>
  </si>
  <si>
    <t>WGS84</t>
  </si>
  <si>
    <t>BO07RNC</t>
  </si>
  <si>
    <t>Date</t>
  </si>
  <si>
    <t>Sheet</t>
  </si>
  <si>
    <t>Change</t>
  </si>
  <si>
    <t>Operator Name</t>
  </si>
  <si>
    <t>Project/Packet Name</t>
  </si>
  <si>
    <t>Project Type</t>
  </si>
  <si>
    <t>Revision</t>
  </si>
  <si>
    <t>P</t>
  </si>
  <si>
    <t>Prepared By</t>
  </si>
  <si>
    <t>Date Prepared</t>
  </si>
  <si>
    <t>REV</t>
  </si>
  <si>
    <t>rncId</t>
  </si>
  <si>
    <t>NODE NAME</t>
  </si>
  <si>
    <t>RNC type</t>
  </si>
  <si>
    <t>rbsId</t>
  </si>
  <si>
    <t>RBS type</t>
  </si>
  <si>
    <t>RoutingArea</t>
  </si>
  <si>
    <t>LocationArea</t>
  </si>
  <si>
    <t>ServiceArea</t>
  </si>
  <si>
    <t>plmnId</t>
  </si>
  <si>
    <t>UtranCell</t>
  </si>
  <si>
    <t>Coverage Relation</t>
  </si>
  <si>
    <t>Hsdsch</t>
  </si>
  <si>
    <t xml:space="preserve"> </t>
  </si>
  <si>
    <t>SECTOR</t>
  </si>
  <si>
    <t>rac</t>
  </si>
  <si>
    <t>lac</t>
  </si>
  <si>
    <t>sac</t>
  </si>
  <si>
    <t>mcc</t>
  </si>
  <si>
    <t>mnc</t>
  </si>
  <si>
    <t>numberOfCarriers</t>
  </si>
  <si>
    <t>latitude</t>
  </si>
  <si>
    <t>latHemisphere</t>
  </si>
  <si>
    <t>longitude</t>
  </si>
  <si>
    <t>geoDatum</t>
  </si>
  <si>
    <t>beamDirection</t>
  </si>
  <si>
    <t>localCellId</t>
  </si>
  <si>
    <t>CELL</t>
  </si>
  <si>
    <t>cId</t>
  </si>
  <si>
    <t>tCell</t>
  </si>
  <si>
    <t>primaryScramblingCode</t>
  </si>
  <si>
    <t>uarfcnUl</t>
  </si>
  <si>
    <t>uarfcnDl</t>
  </si>
  <si>
    <t>maximumTransmissionPower</t>
  </si>
  <si>
    <t>primaryCpichPower</t>
  </si>
  <si>
    <t>sib1PlmnScopeValueTag</t>
  </si>
  <si>
    <t>directedRetryTarget</t>
  </si>
  <si>
    <t>utranCellRef</t>
  </si>
  <si>
    <t>administrativeState</t>
  </si>
  <si>
    <t>operationalState</t>
  </si>
  <si>
    <t>UTRANCELL</t>
  </si>
  <si>
    <t>earfcnDl</t>
  </si>
  <si>
    <t>qRxLevMin</t>
  </si>
  <si>
    <t xml:space="preserve">selectionPriority </t>
  </si>
  <si>
    <t>Source Cell</t>
  </si>
  <si>
    <t>Target Cell</t>
  </si>
  <si>
    <t>Target RNC</t>
  </si>
  <si>
    <t>qOffset2sn</t>
  </si>
  <si>
    <t>New relation since last CDR?</t>
  </si>
  <si>
    <t>Script to be done?</t>
  </si>
  <si>
    <t>DELETE?</t>
  </si>
  <si>
    <t>qOffset1sn</t>
  </si>
  <si>
    <t>External GSM Dataset-1</t>
  </si>
  <si>
    <t>ExternalGsmNetwork</t>
  </si>
  <si>
    <t>ExternalGsmCell</t>
  </si>
  <si>
    <t>CELL NAME</t>
  </si>
  <si>
    <t>cellidentity</t>
  </si>
  <si>
    <t>ncc</t>
  </si>
  <si>
    <t>bcc</t>
  </si>
  <si>
    <t>bcchfrequency</t>
  </si>
  <si>
    <t>maxTxPowerUl</t>
  </si>
  <si>
    <t>individualOffset</t>
  </si>
  <si>
    <t>[dBm]</t>
  </si>
  <si>
    <t>[dB]</t>
  </si>
  <si>
    <t>Radio Network IurLink1 Dataset-1</t>
  </si>
  <si>
    <t>External RNC</t>
  </si>
  <si>
    <t>ExternalUtranCell</t>
  </si>
  <si>
    <t>hsdschSupport</t>
  </si>
  <si>
    <t>edchSupport</t>
  </si>
  <si>
    <t>edchTti2Support</t>
  </si>
  <si>
    <t>fdpchSupport</t>
  </si>
  <si>
    <t>cpcSupport</t>
  </si>
  <si>
    <t>[dBmx10]</t>
  </si>
  <si>
    <t>Unique Code</t>
  </si>
  <si>
    <t>Unique Code RN</t>
  </si>
  <si>
    <t>U</t>
  </si>
  <si>
    <t>V</t>
  </si>
  <si>
    <t>W</t>
  </si>
  <si>
    <t>R</t>
  </si>
  <si>
    <t>Q</t>
  </si>
  <si>
    <t>NodeBSectorCarrier</t>
  </si>
  <si>
    <t>NodeBLocalCell</t>
  </si>
  <si>
    <t>numOfTxAntennas</t>
  </si>
  <si>
    <t>hoType</t>
  </si>
  <si>
    <t>mocnCellProfileRef</t>
  </si>
  <si>
    <t>usedFreqThresh2dRscp</t>
  </si>
  <si>
    <t>usedFreqThresh2dEcno</t>
  </si>
  <si>
    <t>sInterSearch</t>
  </si>
  <si>
    <t>hsIflsMarginUsers</t>
  </si>
  <si>
    <t>dchIflsMarginPower</t>
  </si>
  <si>
    <t>dchIflsMarginCode</t>
  </si>
  <si>
    <t>hsIflsThreshUsers</t>
  </si>
  <si>
    <t>dchIflsThreshPower</t>
  </si>
  <si>
    <t>dchIflsThreshCode</t>
  </si>
  <si>
    <t>featCtrlHsdpaMc</t>
  </si>
  <si>
    <t>featCtrlHsdpaMcInactCtrl</t>
  </si>
  <si>
    <t>MocnCellProfile=Shared</t>
  </si>
  <si>
    <t xml:space="preserve"> cellReselectionPriority</t>
  </si>
  <si>
    <t xml:space="preserve"> qRxLevMin</t>
  </si>
  <si>
    <t xml:space="preserve"> threshHigh</t>
  </si>
  <si>
    <t>ZTE RNC to be updated</t>
  </si>
  <si>
    <t>LTE_redirectionOrder</t>
  </si>
  <si>
    <t>loadSharingCandidate</t>
  </si>
  <si>
    <t>bandIndicator</t>
  </si>
  <si>
    <t>EnhancedL2Support</t>
  </si>
  <si>
    <t>2 if GSM900 0 if DCS1800</t>
  </si>
  <si>
    <t>Eul</t>
  </si>
  <si>
    <t>releaseRedirect</t>
  </si>
  <si>
    <t>pathlossThreshold</t>
  </si>
  <si>
    <t>pathlossThresholdEulTti2</t>
  </si>
  <si>
    <t>ConfiguredMaxTxPower</t>
  </si>
  <si>
    <t>ALL</t>
  </si>
  <si>
    <t>NOTES</t>
  </si>
  <si>
    <t>NOTE</t>
  </si>
  <si>
    <t>Calculated fields</t>
  </si>
  <si>
    <t>Planning fields</t>
  </si>
  <si>
    <t>Input fields</t>
  </si>
  <si>
    <t>Rule fields</t>
  </si>
  <si>
    <t>R1</t>
  </si>
  <si>
    <t>R2</t>
  </si>
  <si>
    <t>R3</t>
  </si>
  <si>
    <t>U1</t>
  </si>
  <si>
    <t>U2</t>
  </si>
  <si>
    <t>U3</t>
  </si>
  <si>
    <t>V1</t>
  </si>
  <si>
    <t>V2</t>
  </si>
  <si>
    <t>V3</t>
  </si>
  <si>
    <t>W1</t>
  </si>
  <si>
    <t>W2</t>
  </si>
  <si>
    <t>W3</t>
  </si>
  <si>
    <t>Intranode relation</t>
  </si>
  <si>
    <t>C</t>
  </si>
  <si>
    <t>Source RNC</t>
  </si>
  <si>
    <t>Q1</t>
  </si>
  <si>
    <t>Q2</t>
  </si>
  <si>
    <t>Q3</t>
  </si>
  <si>
    <t>Area Territoriale</t>
  </si>
  <si>
    <t>Regione</t>
  </si>
  <si>
    <t>Provincia</t>
  </si>
  <si>
    <t>sigla</t>
  </si>
  <si>
    <t>Offset 4G</t>
  </si>
  <si>
    <t>Offset 2G 3G</t>
  </si>
  <si>
    <t>NordOvest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</si>
  <si>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</si>
  <si>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</si>
  <si>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</si>
  <si>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</si>
  <si>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</si>
  <si>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</si>
  <si>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</si>
  <si>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</si>
  <si>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</si>
  <si>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</si>
  <si>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</si>
  <si>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</si>
  <si>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</si>
  <si>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</si>
  <si>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</si>
  <si>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</si>
  <si>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</si>
  <si>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</si>
  <si>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</si>
  <si>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</si>
  <si>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</si>
  <si>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</si>
  <si>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MILANO</t>
  </si>
  <si>
    <t>MI</t>
  </si>
  <si>
    <t>MANTOVA</t>
  </si>
  <si>
    <t>MN</t>
  </si>
  <si>
    <t>PAVIA</t>
  </si>
  <si>
    <t>PV</t>
  </si>
  <si>
    <t>SONDRIO</t>
  </si>
  <si>
    <t>SO</t>
  </si>
  <si>
    <t>VARESE</t>
  </si>
  <si>
    <t>VA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</si>
  <si>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</si>
  <si>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</si>
  <si>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</si>
  <si>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</si>
  <si>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</si>
  <si>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</si>
  <si>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</si>
  <si>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</si>
  <si>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</si>
  <si>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</si>
  <si>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</si>
  <si>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</si>
  <si>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</si>
  <si>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VERBANIA</t>
  </si>
  <si>
    <t>VB</t>
  </si>
  <si>
    <t>VERCELLI</t>
  </si>
  <si>
    <t>VC</t>
  </si>
  <si>
    <t>VALLE D'AOSTA</t>
  </si>
  <si>
    <t>AOSTA</t>
  </si>
  <si>
    <t>AO</t>
  </si>
  <si>
    <t>Non definita</t>
  </si>
  <si>
    <t>XA</t>
  </si>
  <si>
    <t>MX</t>
  </si>
  <si>
    <t>YA</t>
  </si>
  <si>
    <t>MY</t>
  </si>
  <si>
    <t>TX</t>
  </si>
  <si>
    <t>XE</t>
  </si>
  <si>
    <t>NordEst</t>
  </si>
  <si>
    <t>EMILIA ROMAGNA</t>
  </si>
  <si>
    <t>BOLOGNA</t>
  </si>
  <si>
    <t>BO</t>
  </si>
  <si>
    <t>FERRARA</t>
  </si>
  <si>
    <t>FE</t>
  </si>
  <si>
    <t>FORLI'</t>
  </si>
  <si>
    <t>FO</t>
  </si>
  <si>
    <t>MODENA</t>
  </si>
  <si>
    <t>MO</t>
  </si>
  <si>
    <t>PIACENZA</t>
  </si>
  <si>
    <t>PC</t>
  </si>
  <si>
    <t>PARMA</t>
  </si>
  <si>
    <t>PR</t>
  </si>
  <si>
    <t>RAVENNA</t>
  </si>
  <si>
    <t>RA</t>
  </si>
  <si>
    <t>REGGIO 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</si>
  <si>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</si>
  <si>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</si>
  <si>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</si>
  <si>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</si>
  <si>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</si>
  <si>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</si>
  <si>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</si>
  <si>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</si>
  <si>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</si>
  <si>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</si>
  <si>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</si>
  <si>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</si>
  <si>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TRENTINO ALTO ADIGE</t>
  </si>
  <si>
    <t>BOLZANO</t>
  </si>
  <si>
    <t>BZ</t>
  </si>
  <si>
    <t>TRENTO</t>
  </si>
  <si>
    <t>TN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</si>
  <si>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</si>
  <si>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</si>
  <si>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</si>
  <si>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</si>
  <si>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</si>
  <si>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</si>
  <si>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</si>
  <si>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</si>
  <si>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</si>
  <si>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</si>
  <si>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</si>
  <si>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VICENZA</t>
  </si>
  <si>
    <t>VI</t>
  </si>
  <si>
    <t>VERONA</t>
  </si>
  <si>
    <t>VR</t>
  </si>
  <si>
    <t>XB</t>
  </si>
  <si>
    <t>YB</t>
  </si>
  <si>
    <t>XF</t>
  </si>
  <si>
    <t>Centro</t>
  </si>
  <si>
    <t>ABRUZZO</t>
  </si>
  <si>
    <t>L'AQUILA</t>
  </si>
  <si>
    <t>AQ</t>
  </si>
  <si>
    <t>CHIETI</t>
  </si>
  <si>
    <t>CH</t>
  </si>
  <si>
    <t>PESCARA</t>
  </si>
  <si>
    <t>PE</t>
  </si>
  <si>
    <t>TERAMO</t>
  </si>
  <si>
    <t>TE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</si>
  <si>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</si>
  <si>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</si>
  <si>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</si>
  <si>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</si>
  <si>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</si>
  <si>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</si>
  <si>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</si>
  <si>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</si>
  <si>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</si>
  <si>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RX</t>
  </si>
  <si>
    <t>VITERBO</t>
  </si>
  <si>
    <t>VT</t>
  </si>
  <si>
    <t>MARCHE</t>
  </si>
  <si>
    <t>ANCONA</t>
  </si>
  <si>
    <t>AN</t>
  </si>
  <si>
    <t>ASCOLI PICENO</t>
  </si>
  <si>
    <t>AP</t>
  </si>
  <si>
    <t>MACERATA</t>
  </si>
  <si>
    <t>MC</t>
  </si>
  <si>
    <t>PESARO-URBINO</t>
  </si>
  <si>
    <t>PS</t>
  </si>
  <si>
    <t>MOLISE</t>
  </si>
  <si>
    <t>CAMPOBASSO</t>
  </si>
  <si>
    <t>CB</t>
  </si>
  <si>
    <t>ISERNIA</t>
  </si>
  <si>
    <t>IS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</si>
  <si>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</si>
  <si>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</si>
  <si>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</si>
  <si>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</si>
  <si>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</si>
  <si>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</si>
  <si>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</si>
  <si>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</si>
  <si>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</si>
  <si>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</si>
  <si>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</si>
  <si>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</si>
  <si>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</si>
  <si>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</si>
  <si>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</si>
  <si>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</si>
  <si>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</si>
  <si>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</si>
  <si>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</si>
  <si>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</si>
  <si>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MASSA-CARRARA</t>
  </si>
  <si>
    <t>MS</t>
  </si>
  <si>
    <t>PISA</t>
  </si>
  <si>
    <t>PI</t>
  </si>
  <si>
    <t>PRATO</t>
  </si>
  <si>
    <t>PO</t>
  </si>
  <si>
    <t>PISTOIA</t>
  </si>
  <si>
    <t>PT</t>
  </si>
  <si>
    <t>SIENA</t>
  </si>
  <si>
    <t>SI</t>
  </si>
  <si>
    <t>UMBRIA</t>
  </si>
  <si>
    <t>PERUGIA</t>
  </si>
  <si>
    <t>PG</t>
  </si>
  <si>
    <t>TERNI</t>
  </si>
  <si>
    <t>TR</t>
  </si>
  <si>
    <t>XC</t>
  </si>
  <si>
    <t>YE</t>
  </si>
  <si>
    <t>YC</t>
  </si>
  <si>
    <t>RY</t>
  </si>
  <si>
    <t>XG</t>
  </si>
  <si>
    <t>Sud</t>
  </si>
  <si>
    <t>BASILICATA</t>
  </si>
  <si>
    <t>MATERA</t>
  </si>
  <si>
    <t>MT</t>
  </si>
  <si>
    <t>POTENZA</t>
  </si>
  <si>
    <t>PZ</t>
  </si>
  <si>
    <t>CALABRIA</t>
  </si>
  <si>
    <t>COSENZA</t>
  </si>
  <si>
    <t>CS</t>
  </si>
  <si>
    <t>CATANZARO</t>
  </si>
  <si>
    <t>CZ</t>
  </si>
  <si>
    <t>CROTONE</t>
  </si>
  <si>
    <t>KR</t>
  </si>
  <si>
    <t>REGGIO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</si>
  <si>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</si>
  <si>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</si>
  <si>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</si>
  <si>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</si>
  <si>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</si>
  <si>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</si>
  <si>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</si>
  <si>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</si>
  <si>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</si>
  <si>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</si>
  <si>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</si>
  <si>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</si>
  <si>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</si>
  <si>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</si>
  <si>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PUGLIA</t>
  </si>
  <si>
    <t>BARI</t>
  </si>
  <si>
    <t>BA</t>
  </si>
  <si>
    <t>BRINDISI</t>
  </si>
  <si>
    <t>BR</t>
  </si>
  <si>
    <t>FOGGIA</t>
  </si>
  <si>
    <t>FG</t>
  </si>
  <si>
    <t>LECCE</t>
  </si>
  <si>
    <t>LE</t>
  </si>
  <si>
    <t>TARANTO</t>
  </si>
  <si>
    <t>TA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</si>
  <si>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</si>
  <si>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</si>
  <si>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</si>
  <si>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</si>
  <si>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</si>
  <si>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</si>
  <si>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</si>
  <si>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</si>
  <si>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</si>
  <si>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</si>
  <si>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</si>
  <si>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</si>
  <si>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</si>
  <si>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</si>
  <si>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</si>
  <si>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</si>
  <si>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</si>
  <si>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</si>
  <si>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</si>
  <si>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XD</t>
  </si>
  <si>
    <t>YI</t>
  </si>
  <si>
    <t>YD</t>
  </si>
  <si>
    <t>NX</t>
  </si>
  <si>
    <t>XH</t>
  </si>
  <si>
    <t>Questo lo farà il tool</t>
  </si>
  <si>
    <t>TEMPLATE</t>
  </si>
  <si>
    <t>Calculated</t>
  </si>
  <si>
    <t>LAT WGS84</t>
  </si>
  <si>
    <t>LONG WGS84</t>
  </si>
  <si>
    <t>BB6630 3x5</t>
  </si>
  <si>
    <t>s</t>
  </si>
  <si>
    <t>t</t>
  </si>
  <si>
    <t>userLabel</t>
  </si>
  <si>
    <t>IuB Link</t>
  </si>
  <si>
    <t>Cell</t>
  </si>
  <si>
    <t>Band</t>
  </si>
  <si>
    <t>BSC_Actual</t>
  </si>
  <si>
    <t>BSC</t>
  </si>
  <si>
    <t>CI</t>
  </si>
  <si>
    <t>LAC</t>
  </si>
  <si>
    <t>LAT</t>
  </si>
  <si>
    <t>LNG</t>
  </si>
  <si>
    <t>Distance</t>
  </si>
  <si>
    <t>Azimuth</t>
  </si>
  <si>
    <t>TIPOLOGICO</t>
  </si>
  <si>
    <t>AW</t>
  </si>
  <si>
    <t>RNCID_Actual</t>
  </si>
  <si>
    <t>RNCID</t>
  </si>
  <si>
    <t>PRIMARY_SC_Actual</t>
  </si>
  <si>
    <t>PRIMARY_SC_New</t>
  </si>
  <si>
    <t># Tipo Scheda</t>
  </si>
  <si>
    <t>Data Redazione</t>
  </si>
  <si>
    <t>Redattore</t>
  </si>
  <si>
    <t>Nome Sito</t>
  </si>
  <si>
    <t>Codice Sito</t>
  </si>
  <si>
    <t>Candidato</t>
  </si>
  <si>
    <t>Comune</t>
  </si>
  <si>
    <t>Indirizzo</t>
  </si>
  <si>
    <t>Lat(WGS84)</t>
  </si>
  <si>
    <t>Long(WGS84)</t>
  </si>
  <si>
    <t>Y(Gauss-Boaga)</t>
  </si>
  <si>
    <t>X(Gauss-Boaga)</t>
  </si>
  <si>
    <t>Progetto</t>
  </si>
  <si>
    <t>Struttura</t>
  </si>
  <si>
    <t>Emittente Preesistente</t>
  </si>
  <si>
    <t>Note</t>
  </si>
  <si>
    <t>Num Settore</t>
  </si>
  <si>
    <t>Banda</t>
  </si>
  <si>
    <t>Tipo Alloggiamento</t>
  </si>
  <si>
    <t>Tipo Rbs</t>
  </si>
  <si>
    <t>Tipo Rbs Espansione</t>
  </si>
  <si>
    <t>Numero Portanti Totale</t>
  </si>
  <si>
    <t>Numero Portanti Edge</t>
  </si>
  <si>
    <t>Tipo CDU/RU</t>
  </si>
  <si>
    <t>CE Umts</t>
  </si>
  <si>
    <t>Utilizzo TMA/ASC/SBT</t>
  </si>
  <si>
    <t>Tipo TMA/ASC/SBT</t>
  </si>
  <si>
    <t>Posizione TMA/ASC/SBT</t>
  </si>
  <si>
    <t>Diplexer</t>
  </si>
  <si>
    <t>Lunghezza Cavi(m)</t>
  </si>
  <si>
    <t>Diametro Cavi('')</t>
  </si>
  <si>
    <t>N.Antenne</t>
  </si>
  <si>
    <t>H.C.E. Tetto(m)</t>
  </si>
  <si>
    <t>H.C.E. Suolo(m)</t>
  </si>
  <si>
    <t>Azimuth(Â°)</t>
  </si>
  <si>
    <t>Costr. Antenna</t>
  </si>
  <si>
    <t>Modello Antenna</t>
  </si>
  <si>
    <t>Guadagno(dBi)</t>
  </si>
  <si>
    <t>Polarizzazione</t>
  </si>
  <si>
    <t>Altezza(mm)</t>
  </si>
  <si>
    <t>Larghezza(mm)</t>
  </si>
  <si>
    <t>ProfonditÃ (mm)</t>
  </si>
  <si>
    <t>Lobo 3dB Orizz.(Â°)</t>
  </si>
  <si>
    <t>Lobo 3dB Vert.(Â°)</t>
  </si>
  <si>
    <t>Tipo Downtilt Elettrico</t>
  </si>
  <si>
    <t>Downtilt Elettrico(Â°)</t>
  </si>
  <si>
    <t>Downtilt Meccanico(Â°)</t>
  </si>
  <si>
    <t>Separazione Antenne(m)</t>
  </si>
  <si>
    <t>Potenza Impostata(dBm)</t>
  </si>
  <si>
    <t>Perdita CDU(dB)</t>
  </si>
  <si>
    <t>Potenza Uscita da Bts(dBm)</t>
  </si>
  <si>
    <t>Perdita Diplexer(dB)</t>
  </si>
  <si>
    <t>Perdite Cavi(dB)</t>
  </si>
  <si>
    <t>Potenza all'Antenna(dBm)</t>
  </si>
  <si>
    <t>Eirp(dBm)</t>
  </si>
  <si>
    <t>N. Trx - 1a serie</t>
  </si>
  <si>
    <t>Pot. per Trx all'Antenna(W) - 1a serie</t>
  </si>
  <si>
    <t>N. Trx - 2a serie</t>
  </si>
  <si>
    <t>Pot. per Trx all'Antenna(W) - 2a serie</t>
  </si>
  <si>
    <t>Potenza Totale all'Antenna(W)</t>
  </si>
  <si>
    <t>Eirp Totale Settore(dBm)</t>
  </si>
  <si>
    <t>Tilt Elettrico Richiesto(Â°)</t>
  </si>
  <si>
    <t>Tilt Meccanico Richiesto(Â°)</t>
  </si>
  <si>
    <t>Hslm</t>
  </si>
  <si>
    <t>H.B.A. Suolo(m)</t>
  </si>
  <si>
    <t>Altre Perdite(dB)</t>
  </si>
  <si>
    <t>Id Antenna</t>
  </si>
  <si>
    <t>Def/Provv</t>
  </si>
  <si>
    <t>Revisione</t>
  </si>
  <si>
    <t>Immagine</t>
  </si>
  <si>
    <t>H.B.A. Tetto(m)</t>
  </si>
  <si>
    <t>Installata</t>
  </si>
  <si>
    <t>Antenna</t>
  </si>
  <si>
    <t>Num.Ramo</t>
  </si>
  <si>
    <t>Modello Repeater</t>
  </si>
  <si>
    <t>Costruttore Repeater</t>
  </si>
  <si>
    <t>Tipo Repeater</t>
  </si>
  <si>
    <t>Max Guadagno(dB)</t>
  </si>
  <si>
    <t>Max Pot.Uscita(dBm)</t>
  </si>
  <si>
    <t>Cella Donatrice</t>
  </si>
  <si>
    <t>Freq./Banda Cella Don.</t>
  </si>
  <si>
    <t>Pot.Ric.Donatrice</t>
  </si>
  <si>
    <t>Tipo Splitter</t>
  </si>
  <si>
    <t>Perdita Splitter(dB)</t>
  </si>
  <si>
    <t>Tipo Ramo</t>
  </si>
  <si>
    <t>N.Port.Cella Don.</t>
  </si>
  <si>
    <t>Pot.Max per Port.(dBm)</t>
  </si>
  <si>
    <t>Guadagno Impostato(dB)</t>
  </si>
  <si>
    <t>Copertura Outdoor</t>
  </si>
  <si>
    <t>Remotizzato</t>
  </si>
  <si>
    <t>N.SIM</t>
  </si>
  <si>
    <t>Tipo UnitÃ </t>
  </si>
  <si>
    <t>Range Tilt Elettrico</t>
  </si>
  <si>
    <t>Note Cella</t>
  </si>
  <si>
    <t>Atten. Sw(dB)</t>
  </si>
  <si>
    <t>Tipo Copertura</t>
  </si>
  <si>
    <t>Pot. Tot Antenna - DTX_PC(W)</t>
  </si>
  <si>
    <t>Eirp - DTX_PC(dBm)</t>
  </si>
  <si>
    <t>Eirp Totale Settore - DTX_PC(dBm)</t>
  </si>
  <si>
    <t>Pot.Cpich/PRS(dBm)</t>
  </si>
  <si>
    <t>Pot.Max(dBm)</t>
  </si>
  <si>
    <t>BCCH</t>
  </si>
  <si>
    <t>Pot.Bcch Antenna(W)</t>
  </si>
  <si>
    <t>TCH(1)</t>
  </si>
  <si>
    <t>Pot.Tch(1) Antenna(W)</t>
  </si>
  <si>
    <t>TCH(2)</t>
  </si>
  <si>
    <t>Pot.Tch(2) Antenna(W)</t>
  </si>
  <si>
    <t>DTX/PC</t>
  </si>
  <si>
    <t>Potenza all'Antenna(W)</t>
  </si>
  <si>
    <t>Alfa24</t>
  </si>
  <si>
    <t>Pot.TrxAntenna-Alfa(W)</t>
  </si>
  <si>
    <t>Pot.TotAntenna-Alfa(W)</t>
  </si>
  <si>
    <t>Posizione Antenna</t>
  </si>
  <si>
    <t>Origine RET</t>
  </si>
  <si>
    <t>Daisy Chain</t>
  </si>
  <si>
    <t>Config.Connettori</t>
  </si>
  <si>
    <t>Antenne Sito</t>
  </si>
  <si>
    <t>Min Tilt E. Rich.(Â°)</t>
  </si>
  <si>
    <t>Max Tilt E. Rich.(Â°)</t>
  </si>
  <si>
    <t>Min Tilt M. Rich.(Â°)</t>
  </si>
  <si>
    <t>Max Tilt M. Rich.(Â°)</t>
  </si>
  <si>
    <t>Cin</t>
  </si>
  <si>
    <t>FSC_WIND</t>
  </si>
  <si>
    <t>A</t>
  </si>
  <si>
    <t>L800</t>
  </si>
  <si>
    <t>Outdoor</t>
  </si>
  <si>
    <t>ERI_6150</t>
  </si>
  <si>
    <t>ERI_2217-B20</t>
  </si>
  <si>
    <t>-</t>
  </si>
  <si>
    <t>COMB_08/09_DOWN</t>
  </si>
  <si>
    <t>Kathrein</t>
  </si>
  <si>
    <t>XXXPol</t>
  </si>
  <si>
    <t>RET_E</t>
  </si>
  <si>
    <t>UMTS</t>
  </si>
  <si>
    <t>GSM</t>
  </si>
  <si>
    <t>ERI_2219-B8</t>
  </si>
  <si>
    <t>Multi-Band</t>
  </si>
  <si>
    <t>U900</t>
  </si>
  <si>
    <t>L1800</t>
  </si>
  <si>
    <t>ERI_2219-B3</t>
  </si>
  <si>
    <t>TMA</t>
  </si>
  <si>
    <t>TMA_18/21</t>
  </si>
  <si>
    <t>COMB_18/21_TOP&amp;DOWN</t>
  </si>
  <si>
    <t>0 - 8</t>
  </si>
  <si>
    <t>B1</t>
  </si>
  <si>
    <t>ERI_2212-B1</t>
  </si>
  <si>
    <t>B2</t>
  </si>
  <si>
    <t>Palo</t>
  </si>
  <si>
    <t>COMB_18/21_DOWN</t>
  </si>
  <si>
    <t>Y1</t>
  </si>
  <si>
    <t>Edificio</t>
  </si>
  <si>
    <t>742271v03</t>
  </si>
  <si>
    <t>0 - 10</t>
  </si>
  <si>
    <t>0 - 6</t>
  </si>
  <si>
    <t>NO_DIPLEXER</t>
  </si>
  <si>
    <t>Y2</t>
  </si>
  <si>
    <t>XXXXPol</t>
  </si>
  <si>
    <t>B</t>
  </si>
  <si>
    <t>Check</t>
  </si>
  <si>
    <t>Check_S</t>
  </si>
  <si>
    <t>Check_T</t>
  </si>
  <si>
    <t>Check Portanti</t>
  </si>
  <si>
    <t>uraRef</t>
  </si>
  <si>
    <t>LAC_Actual</t>
  </si>
  <si>
    <t>BCCH_Actual</t>
  </si>
  <si>
    <t>BSIC_Actual</t>
  </si>
  <si>
    <t>BCCH_New</t>
  </si>
  <si>
    <t>BSIC_New</t>
  </si>
  <si>
    <t>G</t>
  </si>
  <si>
    <t>FO045D1</t>
  </si>
  <si>
    <t>D</t>
  </si>
  <si>
    <t>BO71BSC</t>
  </si>
  <si>
    <t>FO045D2</t>
  </si>
  <si>
    <t>FO045D3</t>
  </si>
  <si>
    <t>FO045G1</t>
  </si>
  <si>
    <t>FO045G2</t>
  </si>
  <si>
    <t>FO045G3</t>
  </si>
  <si>
    <t>FO057D1</t>
  </si>
  <si>
    <t>FO057D2</t>
  </si>
  <si>
    <t>FO057D3</t>
  </si>
  <si>
    <t>FO100G1</t>
  </si>
  <si>
    <t>FO100G2</t>
  </si>
  <si>
    <t>FO100G3</t>
  </si>
  <si>
    <t>FO105D2</t>
  </si>
  <si>
    <t>FO105G1</t>
  </si>
  <si>
    <t>FO105G3</t>
  </si>
  <si>
    <t>FO106D1</t>
  </si>
  <si>
    <t>FO106D2</t>
  </si>
  <si>
    <t>FO106D3</t>
  </si>
  <si>
    <t>FO045Q1</t>
  </si>
  <si>
    <t>BO51RNC</t>
  </si>
  <si>
    <t>FO045Q2</t>
  </si>
  <si>
    <t>FO045Q3</t>
  </si>
  <si>
    <t>FO045R1</t>
  </si>
  <si>
    <t>FO045R2</t>
  </si>
  <si>
    <t>FO045R3</t>
  </si>
  <si>
    <t>FO045U1</t>
  </si>
  <si>
    <t>FO045U2</t>
  </si>
  <si>
    <t>FO045U3</t>
  </si>
  <si>
    <t>FO045V1</t>
  </si>
  <si>
    <t>FO045V2</t>
  </si>
  <si>
    <t>FO045V3</t>
  </si>
  <si>
    <t>FO045W1</t>
  </si>
  <si>
    <t>FO045W2</t>
  </si>
  <si>
    <t>FO045W3</t>
  </si>
  <si>
    <t>FO057Q1</t>
  </si>
  <si>
    <t>FO057Q2</t>
  </si>
  <si>
    <t>FO057Q3</t>
  </si>
  <si>
    <t>FO057R1</t>
  </si>
  <si>
    <t>FO057R2</t>
  </si>
  <si>
    <t>FO057R3</t>
  </si>
  <si>
    <t>FO057U1</t>
  </si>
  <si>
    <t>FO057U2</t>
  </si>
  <si>
    <t>FO057U3</t>
  </si>
  <si>
    <t>FO057V1</t>
  </si>
  <si>
    <t>FO057V2</t>
  </si>
  <si>
    <t>FO057V3</t>
  </si>
  <si>
    <t>FO057W1</t>
  </si>
  <si>
    <t>FO057W2</t>
  </si>
  <si>
    <t>FO057W3</t>
  </si>
  <si>
    <t>FO100Q1</t>
  </si>
  <si>
    <t>FO100Q2</t>
  </si>
  <si>
    <t>FO100Q3</t>
  </si>
  <si>
    <t>FO100R1</t>
  </si>
  <si>
    <t>FO100R2</t>
  </si>
  <si>
    <t>FO100R3</t>
  </si>
  <si>
    <t>FO100U1</t>
  </si>
  <si>
    <t>FO100U2</t>
  </si>
  <si>
    <t>FO100U3</t>
  </si>
  <si>
    <t>FO100V1</t>
  </si>
  <si>
    <t>FO100V2</t>
  </si>
  <si>
    <t>FO100V3</t>
  </si>
  <si>
    <t>FO100W1</t>
  </si>
  <si>
    <t>FO100W2</t>
  </si>
  <si>
    <t>FO100W3</t>
  </si>
  <si>
    <t>FO105Q1</t>
  </si>
  <si>
    <t>FO105Q2</t>
  </si>
  <si>
    <t>FO105Q3</t>
  </si>
  <si>
    <t>FO105R1</t>
  </si>
  <si>
    <t>FO105R2</t>
  </si>
  <si>
    <t>FO105R3</t>
  </si>
  <si>
    <t>FO105U1</t>
  </si>
  <si>
    <t>FO105U2</t>
  </si>
  <si>
    <t>FO105U3</t>
  </si>
  <si>
    <t>FO105V1</t>
  </si>
  <si>
    <t>FO105V2</t>
  </si>
  <si>
    <t>FO105V3</t>
  </si>
  <si>
    <t>FO105W1</t>
  </si>
  <si>
    <t>FO105W2</t>
  </si>
  <si>
    <t>FO105W3</t>
  </si>
  <si>
    <t>FO106Q1</t>
  </si>
  <si>
    <t>FO106Q2</t>
  </si>
  <si>
    <t>FO106Q3</t>
  </si>
  <si>
    <t>FO106U1</t>
  </si>
  <si>
    <t>FO106U2</t>
  </si>
  <si>
    <t>FO106U3</t>
  </si>
  <si>
    <t>FO106V1</t>
  </si>
  <si>
    <t>FO106V2</t>
  </si>
  <si>
    <t>FO106V3</t>
  </si>
  <si>
    <t>FO106W1</t>
  </si>
  <si>
    <t>FO106W2</t>
  </si>
  <si>
    <t>FO106W3</t>
  </si>
  <si>
    <t>FO323Q1</t>
  </si>
  <si>
    <t>AH</t>
  </si>
  <si>
    <t>FO323Q2</t>
  </si>
  <si>
    <t>FO323Q3</t>
  </si>
  <si>
    <t>FO323U1</t>
  </si>
  <si>
    <t>FO323U2</t>
  </si>
  <si>
    <t>FO323U3</t>
  </si>
  <si>
    <t>FO323V1</t>
  </si>
  <si>
    <t>FO323V2</t>
  </si>
  <si>
    <t>FO323V3</t>
  </si>
  <si>
    <t>FO323W1</t>
  </si>
  <si>
    <t>FO323W2</t>
  </si>
  <si>
    <t>FO323W3</t>
  </si>
  <si>
    <t>FO333Q1</t>
  </si>
  <si>
    <t>FO333Q2</t>
  </si>
  <si>
    <t>FO333Q3</t>
  </si>
  <si>
    <t>FO333R1</t>
  </si>
  <si>
    <t>FO333R2</t>
  </si>
  <si>
    <t>FO333R3</t>
  </si>
  <si>
    <t>FO333U1</t>
  </si>
  <si>
    <t>FO333U2</t>
  </si>
  <si>
    <t>FO333U3</t>
  </si>
  <si>
    <t>FO333V1</t>
  </si>
  <si>
    <t>FO333V2</t>
  </si>
  <si>
    <t>FO333V3</t>
  </si>
  <si>
    <t>FO333W1</t>
  </si>
  <si>
    <t>FO333W2</t>
  </si>
  <si>
    <t>FO333W3</t>
  </si>
  <si>
    <t>FO349Q1</t>
  </si>
  <si>
    <t>FO349Q2</t>
  </si>
  <si>
    <t>FO349Q3</t>
  </si>
  <si>
    <t>FO349U1</t>
  </si>
  <si>
    <t>FO349U2</t>
  </si>
  <si>
    <t>FO349U3</t>
  </si>
  <si>
    <t>FO349V1</t>
  </si>
  <si>
    <t>FO349V2</t>
  </si>
  <si>
    <t>FO349V3</t>
  </si>
  <si>
    <t>FO349W1</t>
  </si>
  <si>
    <t>FO349W2</t>
  </si>
  <si>
    <t>FO349W3</t>
  </si>
  <si>
    <t>FO355Q1</t>
  </si>
  <si>
    <t>FO355Q2</t>
  </si>
  <si>
    <t>FO355Q3</t>
  </si>
  <si>
    <t>FO355U1</t>
  </si>
  <si>
    <t>FO355U2</t>
  </si>
  <si>
    <t>FO355U3</t>
  </si>
  <si>
    <t>FO355V1</t>
  </si>
  <si>
    <t>FO355V2</t>
  </si>
  <si>
    <t>FO355V3</t>
  </si>
  <si>
    <t>FO355W1</t>
  </si>
  <si>
    <t>FO355W2</t>
  </si>
  <si>
    <t>FO355W3</t>
  </si>
  <si>
    <t>FO045A1</t>
  </si>
  <si>
    <t>FO045A2</t>
  </si>
  <si>
    <t>FO045A3</t>
  </si>
  <si>
    <t>FO045B1</t>
  </si>
  <si>
    <t>FO045B2</t>
  </si>
  <si>
    <t>FO045B3</t>
  </si>
  <si>
    <t>FO057A1</t>
  </si>
  <si>
    <t>FO057A2</t>
  </si>
  <si>
    <t>FO057A3</t>
  </si>
  <si>
    <t>FO057B1</t>
  </si>
  <si>
    <t>FO057B2</t>
  </si>
  <si>
    <t>FO057B3</t>
  </si>
  <si>
    <t>FO100A1</t>
  </si>
  <si>
    <t>FO100A2</t>
  </si>
  <si>
    <t>FO100A3</t>
  </si>
  <si>
    <t>FO100B1</t>
  </si>
  <si>
    <t>FO100B2</t>
  </si>
  <si>
    <t>FO100B3</t>
  </si>
  <si>
    <t>FO105A1</t>
  </si>
  <si>
    <t>FO105A2</t>
  </si>
  <si>
    <t>FO105A3</t>
  </si>
  <si>
    <t>FO105B1</t>
  </si>
  <si>
    <t>FO105B2</t>
  </si>
  <si>
    <t>FO105B3</t>
  </si>
  <si>
    <t>FO106B1</t>
  </si>
  <si>
    <t>FO106B2</t>
  </si>
  <si>
    <t>FO106B3</t>
  </si>
  <si>
    <t>FO323B1</t>
  </si>
  <si>
    <t>FO323B2</t>
  </si>
  <si>
    <t>FO323B3</t>
  </si>
  <si>
    <t>FO333A1</t>
  </si>
  <si>
    <t>FO333A2</t>
  </si>
  <si>
    <t>FO333A3</t>
  </si>
  <si>
    <t>FO333B1</t>
  </si>
  <si>
    <t>FO333B2</t>
  </si>
  <si>
    <t>FO333B3</t>
  </si>
  <si>
    <t>FO349B1</t>
  </si>
  <si>
    <t>FO349B2</t>
  </si>
  <si>
    <t>FO349B3</t>
  </si>
  <si>
    <t>FO349C1</t>
  </si>
  <si>
    <t>FO349C2</t>
  </si>
  <si>
    <t>FO349C3</t>
  </si>
  <si>
    <t>FO355B1</t>
  </si>
  <si>
    <t>FO355B2</t>
  </si>
  <si>
    <t>FO355B3</t>
  </si>
  <si>
    <t>Luca Di Luca</t>
  </si>
  <si>
    <t>Via Chiaviche</t>
  </si>
  <si>
    <t>FO045</t>
  </si>
  <si>
    <t>EMR - FC - CESENA - 040007</t>
  </si>
  <si>
    <t>Via Sant'Orsola, 6</t>
  </si>
  <si>
    <t>44Â°09'50.5\</t>
  </si>
  <si>
    <t>12Â°16'45.8\</t>
  </si>
  <si>
    <t>RAN 2</t>
  </si>
  <si>
    <t>Palo_Tim</t>
  </si>
  <si>
    <t>FSC per Consolidation Ericsson: attivazione L1800 e 4a portante U2100. Lasciare cavi esistenti.\nUnique Code RN: RRUb4\nUnique Code:  Quad-Band 2T2R_3S_3BB_2G_38_3G_18_4G_32 Start</t>
  </si>
  <si>
    <t>Shelter</t>
  </si>
  <si>
    <t>80010634v01</t>
  </si>
  <si>
    <t>XPol</t>
  </si>
  <si>
    <t>EXTERNAL@FO045_configurazioneRF_v13.JPG,FO045_connessioniBB_v13.JPG</t>
  </si>
  <si>
    <t>DCS</t>
  </si>
  <si>
    <t>742236v01</t>
  </si>
  <si>
    <t>XXPol</t>
  </si>
  <si>
    <t>A14 Macerone</t>
  </si>
  <si>
    <t>FO057</t>
  </si>
  <si>
    <t>Via Vanzie, 881</t>
  </si>
  <si>
    <t>44Â°09'01.3\</t>
  </si>
  <si>
    <t>12Â°19'20.2\</t>
  </si>
  <si>
    <t>CONSOLIDATION 2018</t>
  </si>
  <si>
    <t>Carrato</t>
  </si>
  <si>
    <t>FSC per consolidation Ericsson: attivazione L1800 e 4a portante U2100. Presenti 6 cavi da 7/8 per settore, 2T2R, verificare antenna 742271v03, Ri-orientamenti da a \nUique Code:RRUB4\nUnique Code:Quad-Band2T2R_3S_2BB_2G_38_3G_18_4G_32 Start\n</t>
  </si>
  <si>
    <t>EXTERNAL@FO057_configurazioneRF_v13.JPG,FO057_connessioniBB_v13.JPG</t>
  </si>
  <si>
    <t>Ponte della Pietra</t>
  </si>
  <si>
    <t>FO100</t>
  </si>
  <si>
    <t>Area agricola c/o Via Calabria, 506 LocalitÃ Â  Ponte della Pietra - Cesena</t>
  </si>
  <si>
    <t>44Â°08'40.3\</t>
  </si>
  <si>
    <t>12Â°17'32.9\</t>
  </si>
  <si>
    <t>Consolidation 2018</t>
  </si>
  <si>
    <t>FSC per Consolidation Ericsson: attivazione L1800 e 4a portante U2100.\nUnique Code RN: RRUB4\nUnique Code: Quad-Band 2T2R_3S_2BB_2G_8_3G_18_4G_32 Start\n</t>
  </si>
  <si>
    <t>ERI_6140</t>
  </si>
  <si>
    <t>742265v02</t>
  </si>
  <si>
    <t>EXTERNAL@FO100_connessioneBB_v13.JPG,FO100_configurazione RF_v13.JPG</t>
  </si>
  <si>
    <t>80010644v01</t>
  </si>
  <si>
    <t>Martorano</t>
  </si>
  <si>
    <t>FO105</t>
  </si>
  <si>
    <t>Area agricola c/o Via Chiesa di Martorano, 361 LocalitÃ Â  Martorano - Cesena</t>
  </si>
  <si>
    <t>44Â°10'15.6\</t>
  </si>
  <si>
    <t>12Â°14'46.1\</t>
  </si>
  <si>
    <t>FSC per Consolidation Ericsson:attivazione L1800 e 4a portante U2100. Cavi presenti 4/6/4 \nUnique Code RN: RRUB4\nUnique Code:Quad-Band2T2R_2S_2BB_2G_38_3G_18_4G_32 Start</t>
  </si>
  <si>
    <t>EXTERNAL@FO105_configurazioneRF_v13.JPG,FO105_connessioneBB_v13.JPG</t>
  </si>
  <si>
    <t>San Giorgio di Cesena</t>
  </si>
  <si>
    <t>FO106</t>
  </si>
  <si>
    <t>Via Tarcento, 45 c/o LocalitÃ Â  San Giorgio di Cesena - Cesena</t>
  </si>
  <si>
    <t>44Â°11'44.1\</t>
  </si>
  <si>
    <t>12Â°17'00.2\</t>
  </si>
  <si>
    <t>FSC per consolidation Ericsson: attivazione L1800 e 4a portante U2100. \nUnique Code RN: RRUb2\nUnique Code: Dual-Band2T2R_3S_2BB_2G_3_3G_1_4G_3 Start\n</t>
  </si>
  <si>
    <t>80010685v01</t>
  </si>
  <si>
    <t>EXTERNAL@FO106_configurazione_RF_v13.JPG,FO106_connessione BB_v13.JPG</t>
  </si>
  <si>
    <t>CERVESE</t>
  </si>
  <si>
    <t>FO323</t>
  </si>
  <si>
    <t>VIA CERVESE, 3725</t>
  </si>
  <si>
    <t>44Â°10'10.6\</t>
  </si>
  <si>
    <t>12Â°16'52.7\</t>
  </si>
  <si>
    <t>FSC per consolidation Ericsson: attivazione L1800e  4a portante U2100. Ri-orientamento da 110-230-340 a 40-120- 300, cavi 2/2/2\nUnique Code RN: RRUb2\nUnique Code: Dual-Band 2T2R_3S_1BB_2G_3G_1_4G_3 Start</t>
  </si>
  <si>
    <t>COMB_18/21</t>
  </si>
  <si>
    <t>EXTERNAL@FO323_schema RF_v13.png,FO323_connessiniBB_v13.png</t>
  </si>
  <si>
    <t>MACERONE</t>
  </si>
  <si>
    <t>FO333</t>
  </si>
  <si>
    <t>VIA VANZIE, SNC</t>
  </si>
  <si>
    <t>44Â°09'39.9\</t>
  </si>
  <si>
    <t>12Â°19'51.6\</t>
  </si>
  <si>
    <t xml:space="preserve">Consolidation 2018 - </t>
  </si>
  <si>
    <t>FSC per consolidation Ericsson: attivazione L1800 e 4a portante U2100. Previsto cambio antenna. \nUnique Code RN: RRUp4\nUnique Code: Quad-Band2T2R-NOGSMB3/B8_3S_2BB_2G_3G_18_4G_32 Start\nex H3G FO3087</t>
  </si>
  <si>
    <t>Mobi</t>
  </si>
  <si>
    <t>MB4B-65-17DDE-IN-43(R)</t>
  </si>
  <si>
    <t>RET_I</t>
  </si>
  <si>
    <t>EXTERNAL@FO333_connessioniBB_v13.JPG,FO333_ConfigurazioneRF.JPG</t>
  </si>
  <si>
    <t>CellMax</t>
  </si>
  <si>
    <t>CMA-UBDHH/6521/E1-10</t>
  </si>
  <si>
    <t>FO349</t>
  </si>
  <si>
    <t>Via Ravennate, 1577</t>
  </si>
  <si>
    <t>44Â°09'42.1\</t>
  </si>
  <si>
    <t>12Â°14'31.8\</t>
  </si>
  <si>
    <t>FSC per Consolidation Ericsson: attivazione L1800-L2600 4T4R e 4a portante U2100. \nPrevisto cambio di un'antenna per settore. Riorientamenti da 10Â°-100Â°-300Â° N a 50Â°-150Â°-290Â° N\nUnique Code RN: RRUp3\nUnique Code: Tri-Band4T4R_3S_1BB_2G_3G_1_4G_37 Start\n\nEx-H3G FO3174</t>
  </si>
  <si>
    <t>ERI_4428-B3</t>
  </si>
  <si>
    <t>COMB_18/21/26+COMB_18/21/26_TOP</t>
  </si>
  <si>
    <t>CMA-UBDHH/6520/E2-10</t>
  </si>
  <si>
    <t>EXTERNAL@FO349_ConfigurazioneRF_v13.JPG,FO349_connessioniBB_v13.JPG</t>
  </si>
  <si>
    <t>Y1/Y2</t>
  </si>
  <si>
    <t>TMA_21</t>
  </si>
  <si>
    <t>COMB_18/21/26_TOP</t>
  </si>
  <si>
    <t>LTE</t>
  </si>
  <si>
    <t>ERI_4415-B7</t>
  </si>
  <si>
    <t>VIA PASTRENGO</t>
  </si>
  <si>
    <t>FO355</t>
  </si>
  <si>
    <t>VIA PASTRENGO C/O IMPIANTO TELECOM</t>
  </si>
  <si>
    <t>44Â°09'51.3\</t>
  </si>
  <si>
    <t>12Â°16'10.5\</t>
  </si>
  <si>
    <t>FSC per consolidation Ericsson: attivazione L1800 e 4a portante U2100.Previsto ri-orientamento su tutti i settori.\nUnique Code RN: RRUb2\nUnique Code:Dual-Band2T2R_3S_1BB_2G_3G_1_4G_3 Start\nex H3G FO5012</t>
  </si>
  <si>
    <t>EXTERNAL@FO355_configurazione RF_v13.JPG,FO355_connessioniBB_v13.JPG</t>
  </si>
  <si>
    <t>FO333U</t>
  </si>
  <si>
    <t>Quad-Band2T2R-NOGSMB3/B8_3S_2BB_2G_3G_18_4G_32 Start</t>
  </si>
  <si>
    <t>RRUp4</t>
  </si>
  <si>
    <t>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</si>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</sst>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[$-410]d/mmm/yy;@"/>
    <numFmt numFmtId="166" formatCode="_([$€]* #,##0.00_);_([$€]* \(#,##0.00\);_([$€]* &quot;-&quot;??_);_(@_)"/>
    <numFmt numFmtId="167" formatCode="_-&quot;L.&quot;\ * #,##0_-;\-&quot;L.&quot;\ * #,##0_-;_-&quot;L.&quot;\ * &quot;-&quot;_-;_-@_-"/>
  </numFmts>
  <fonts count="67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name val="System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4"/>
      <name val="Century Gothic"/>
      <family val="2"/>
    </font>
    <font>
      <sz val="14"/>
      <name val="Century Gothic"/>
      <family val="2"/>
    </font>
    <font>
      <sz val="14"/>
      <color indexed="10"/>
      <name val="Century Gothic"/>
      <family val="2"/>
    </font>
    <font>
      <i/>
      <sz val="8"/>
      <name val="Century Gothic"/>
      <family val="2"/>
    </font>
    <font>
      <i/>
      <sz val="10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10"/>
      <color indexed="10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10"/>
      <color indexed="8"/>
      <name val="Arial"/>
      <family val="2"/>
    </font>
    <font>
      <sz val="8"/>
      <name val="Century Gothic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Geneva"/>
    </font>
    <font>
      <sz val="11"/>
      <color indexed="8"/>
      <name val="Calibri"/>
      <family val="2"/>
    </font>
    <font>
      <b/>
      <sz val="11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Century Gothic"/>
      <family val="2"/>
    </font>
    <font>
      <b/>
      <sz val="8"/>
      <color theme="0" tint="-0.34998626667073579"/>
      <name val="Century Gothic"/>
      <family val="2"/>
    </font>
    <font>
      <sz val="11"/>
      <color theme="0" tint="-0.34998626667073579"/>
      <name val="Calibri"/>
      <family val="2"/>
    </font>
    <font>
      <sz val="11"/>
      <color rgb="FF000000"/>
      <name val="Calibri"/>
    </font>
  </fonts>
  <fills count="68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9">
    <xf numFmtId="0" fontId="0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6" fontId="6" fillId="0" borderId="0" applyFont="0" applyFill="0" applyBorder="0" applyAlignment="0" applyProtection="0"/>
    <xf numFmtId="0" fontId="26" fillId="0" borderId="0"/>
    <xf numFmtId="164" fontId="7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2" borderId="1" applyNumberFormat="0" applyFont="0" applyAlignment="0" applyProtection="0"/>
    <xf numFmtId="0" fontId="27" fillId="2" borderId="1" applyNumberFormat="0" applyFont="0" applyAlignment="0" applyProtection="0"/>
    <xf numFmtId="0" fontId="6" fillId="0" borderId="0"/>
    <xf numFmtId="167" fontId="7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43" fillId="0" borderId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6" borderId="0" applyNumberFormat="0" applyBorder="0" applyAlignment="0" applyProtection="0"/>
    <xf numFmtId="0" fontId="46" fillId="61" borderId="43" applyNumberFormat="0" applyAlignment="0" applyProtection="0"/>
    <xf numFmtId="0" fontId="47" fillId="62" borderId="45" applyNumberFormat="0" applyAlignment="0" applyProtection="0"/>
    <xf numFmtId="0" fontId="44" fillId="57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60" borderId="0" applyNumberFormat="0" applyBorder="0" applyAlignment="0" applyProtection="0"/>
    <xf numFmtId="0" fontId="53" fillId="48" borderId="43" applyNumberFormat="0" applyAlignment="0" applyProtection="0"/>
    <xf numFmtId="0" fontId="54" fillId="0" borderId="44" applyNumberFormat="0" applyFill="0" applyAlignment="0" applyProtection="0"/>
    <xf numFmtId="0" fontId="55" fillId="63" borderId="0" applyNumberFormat="0" applyBorder="0" applyAlignment="0" applyProtection="0"/>
    <xf numFmtId="0" fontId="27" fillId="2" borderId="1" applyNumberFormat="0" applyFont="0" applyAlignment="0" applyProtection="0"/>
    <xf numFmtId="0" fontId="56" fillId="61" borderId="49" applyNumberFormat="0" applyAlignment="0" applyProtection="0"/>
    <xf numFmtId="0" fontId="4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0" fillId="0" borderId="46" applyNumberFormat="0" applyFill="0" applyAlignment="0" applyProtection="0"/>
    <xf numFmtId="0" fontId="51" fillId="0" borderId="47" applyNumberFormat="0" applyFill="0" applyAlignment="0" applyProtection="0"/>
    <xf numFmtId="0" fontId="52" fillId="0" borderId="48" applyNumberFormat="0" applyFill="0" applyAlignment="0" applyProtection="0"/>
    <xf numFmtId="0" fontId="52" fillId="0" borderId="0" applyNumberFormat="0" applyFill="0" applyBorder="0" applyAlignment="0" applyProtection="0"/>
    <xf numFmtId="0" fontId="5" fillId="0" borderId="50" applyNumberFormat="0" applyFill="0" applyAlignment="0" applyProtection="0"/>
    <xf numFmtId="0" fontId="45" fillId="44" borderId="0" applyNumberFormat="0" applyBorder="0" applyAlignment="0" applyProtection="0"/>
    <xf numFmtId="0" fontId="49" fillId="45" borderId="0" applyNumberFormat="0" applyBorder="0" applyAlignment="0" applyProtection="0"/>
    <xf numFmtId="0" fontId="58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7" fillId="0" borderId="0"/>
    <xf numFmtId="0" fontId="3" fillId="20" borderId="0" applyNumberFormat="0" applyBorder="0" applyAlignment="0" applyProtection="0"/>
    <xf numFmtId="0" fontId="3" fillId="43" borderId="0" applyNumberFormat="0" applyBorder="0" applyAlignment="0" applyProtection="0"/>
    <xf numFmtId="0" fontId="3" fillId="24" borderId="0" applyNumberFormat="0" applyBorder="0" applyAlignment="0" applyProtection="0"/>
    <xf numFmtId="0" fontId="3" fillId="44" borderId="0" applyNumberFormat="0" applyBorder="0" applyAlignment="0" applyProtection="0"/>
    <xf numFmtId="0" fontId="3" fillId="28" borderId="0" applyNumberFormat="0" applyBorder="0" applyAlignment="0" applyProtection="0"/>
    <xf numFmtId="0" fontId="3" fillId="45" borderId="0" applyNumberFormat="0" applyBorder="0" applyAlignment="0" applyProtection="0"/>
    <xf numFmtId="0" fontId="3" fillId="32" borderId="0" applyNumberFormat="0" applyBorder="0" applyAlignment="0" applyProtection="0"/>
    <xf numFmtId="0" fontId="3" fillId="4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51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42" fillId="22" borderId="0" applyNumberFormat="0" applyBorder="0" applyAlignment="0" applyProtection="0"/>
    <xf numFmtId="0" fontId="42" fillId="26" borderId="0" applyNumberFormat="0" applyBorder="0" applyAlignment="0" applyProtection="0"/>
    <xf numFmtId="0" fontId="42" fillId="30" borderId="0" applyNumberFormat="0" applyBorder="0" applyAlignment="0" applyProtection="0"/>
    <xf numFmtId="0" fontId="42" fillId="51" borderId="0" applyNumberFormat="0" applyBorder="0" applyAlignment="0" applyProtection="0"/>
    <xf numFmtId="0" fontId="42" fillId="34" borderId="0" applyNumberFormat="0" applyBorder="0" applyAlignment="0" applyProtection="0"/>
    <xf numFmtId="0" fontId="42" fillId="54" borderId="0" applyNumberFormat="0" applyBorder="0" applyAlignment="0" applyProtection="0"/>
    <xf numFmtId="0" fontId="42" fillId="38" borderId="0" applyNumberFormat="0" applyBorder="0" applyAlignment="0" applyProtection="0"/>
    <xf numFmtId="0" fontId="42" fillId="42" borderId="0" applyNumberFormat="0" applyBorder="0" applyAlignment="0" applyProtection="0"/>
    <xf numFmtId="0" fontId="42" fillId="56" borderId="0" applyNumberFormat="0" applyBorder="0" applyAlignment="0" applyProtection="0"/>
    <xf numFmtId="0" fontId="36" fillId="16" borderId="37" applyNumberFormat="0" applyAlignment="0" applyProtection="0"/>
    <xf numFmtId="0" fontId="37" fillId="0" borderId="39" applyNumberFormat="0" applyFill="0" applyAlignment="0" applyProtection="0"/>
    <xf numFmtId="0" fontId="38" fillId="17" borderId="40" applyNumberFormat="0" applyAlignment="0" applyProtection="0"/>
    <xf numFmtId="0" fontId="42" fillId="19" borderId="0" applyNumberFormat="0" applyBorder="0" applyAlignment="0" applyProtection="0"/>
    <xf numFmtId="0" fontId="42" fillId="2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5" borderId="0" applyNumberFormat="0" applyBorder="0" applyAlignment="0" applyProtection="0"/>
    <xf numFmtId="0" fontId="42" fillId="39" borderId="0" applyNumberFormat="0" applyBorder="0" applyAlignment="0" applyProtection="0"/>
    <xf numFmtId="0" fontId="34" fillId="15" borderId="37" applyNumberFormat="0" applyAlignment="0" applyProtection="0"/>
    <xf numFmtId="0" fontId="59" fillId="14" borderId="0" applyNumberFormat="0" applyBorder="0" applyAlignment="0" applyProtection="0"/>
    <xf numFmtId="0" fontId="3" fillId="0" borderId="0"/>
    <xf numFmtId="0" fontId="3" fillId="18" borderId="41" applyNumberFormat="0" applyFont="0" applyAlignment="0" applyProtection="0"/>
    <xf numFmtId="0" fontId="27" fillId="18" borderId="41" applyNumberFormat="0" applyFont="0" applyAlignment="0" applyProtection="0"/>
    <xf numFmtId="0" fontId="35" fillId="16" borderId="38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9" fillId="0" borderId="34" applyNumberFormat="0" applyFill="0" applyAlignment="0" applyProtection="0"/>
    <xf numFmtId="0" fontId="30" fillId="0" borderId="35" applyNumberFormat="0" applyFill="0" applyAlignment="0" applyProtection="0"/>
    <xf numFmtId="0" fontId="31" fillId="0" borderId="36" applyNumberFormat="0" applyFill="0" applyAlignment="0" applyProtection="0"/>
    <xf numFmtId="0" fontId="3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1" fillId="0" borderId="42" applyNumberFormat="0" applyFill="0" applyAlignment="0" applyProtection="0"/>
    <xf numFmtId="0" fontId="33" fillId="13" borderId="0" applyNumberFormat="0" applyBorder="0" applyAlignment="0" applyProtection="0"/>
    <xf numFmtId="0" fontId="32" fillId="1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42" fillId="22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2" fillId="26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2" fillId="30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2" fillId="3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2" fillId="38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2" fillId="42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36" fillId="16" borderId="37" applyNumberFormat="0" applyAlignment="0" applyProtection="0"/>
    <xf numFmtId="0" fontId="46" fillId="61" borderId="43" applyNumberFormat="0" applyAlignment="0" applyProtection="0"/>
    <xf numFmtId="0" fontId="46" fillId="61" borderId="43" applyNumberFormat="0" applyAlignment="0" applyProtection="0"/>
    <xf numFmtId="0" fontId="37" fillId="0" borderId="39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38" fillId="17" borderId="40" applyNumberFormat="0" applyAlignment="0" applyProtection="0"/>
    <xf numFmtId="0" fontId="47" fillId="62" borderId="45" applyNumberFormat="0" applyAlignment="0" applyProtection="0"/>
    <xf numFmtId="0" fontId="47" fillId="62" borderId="45" applyNumberFormat="0" applyAlignment="0" applyProtection="0"/>
    <xf numFmtId="0" fontId="42" fillId="19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2" fillId="23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2" fillId="27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2" fillId="31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2" fillId="3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2" fillId="39" borderId="0" applyNumberFormat="0" applyBorder="0" applyAlignment="0" applyProtection="0"/>
    <xf numFmtId="0" fontId="44" fillId="60" borderId="0" applyNumberFormat="0" applyBorder="0" applyAlignment="0" applyProtection="0"/>
    <xf numFmtId="0" fontId="44" fillId="60" borderId="0" applyNumberFormat="0" applyBorder="0" applyAlignment="0" applyProtection="0"/>
    <xf numFmtId="0" fontId="34" fillId="15" borderId="37" applyNumberFormat="0" applyAlignment="0" applyProtection="0"/>
    <xf numFmtId="0" fontId="53" fillId="48" borderId="43" applyNumberFormat="0" applyAlignment="0" applyProtection="0"/>
    <xf numFmtId="0" fontId="53" fillId="48" borderId="43" applyNumberFormat="0" applyAlignment="0" applyProtection="0"/>
    <xf numFmtId="0" fontId="59" fillId="14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3" fillId="0" borderId="0"/>
    <xf numFmtId="0" fontId="7" fillId="0" borderId="0"/>
    <xf numFmtId="0" fontId="27" fillId="2" borderId="1" applyNumberFormat="0" applyFont="0" applyAlignment="0" applyProtection="0"/>
    <xf numFmtId="0" fontId="35" fillId="16" borderId="38" applyNumberFormat="0" applyAlignment="0" applyProtection="0"/>
    <xf numFmtId="0" fontId="56" fillId="61" borderId="49" applyNumberFormat="0" applyAlignment="0" applyProtection="0"/>
    <xf numFmtId="0" fontId="56" fillId="61" borderId="49" applyNumberFormat="0" applyAlignment="0" applyProtection="0"/>
    <xf numFmtId="0" fontId="3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9" fillId="0" borderId="34" applyNumberFormat="0" applyFill="0" applyAlignment="0" applyProtection="0"/>
    <xf numFmtId="0" fontId="50" fillId="0" borderId="46" applyNumberFormat="0" applyFill="0" applyAlignment="0" applyProtection="0"/>
    <xf numFmtId="0" fontId="50" fillId="0" borderId="46" applyNumberFormat="0" applyFill="0" applyAlignment="0" applyProtection="0"/>
    <xf numFmtId="0" fontId="30" fillId="0" borderId="35" applyNumberFormat="0" applyFill="0" applyAlignment="0" applyProtection="0"/>
    <xf numFmtId="0" fontId="51" fillId="0" borderId="47" applyNumberFormat="0" applyFill="0" applyAlignment="0" applyProtection="0"/>
    <xf numFmtId="0" fontId="51" fillId="0" borderId="47" applyNumberFormat="0" applyFill="0" applyAlignment="0" applyProtection="0"/>
    <xf numFmtId="0" fontId="31" fillId="0" borderId="36" applyNumberFormat="0" applyFill="0" applyAlignment="0" applyProtection="0"/>
    <xf numFmtId="0" fontId="52" fillId="0" borderId="48" applyNumberFormat="0" applyFill="0" applyAlignment="0" applyProtection="0"/>
    <xf numFmtId="0" fontId="52" fillId="0" borderId="48" applyNumberFormat="0" applyFill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1" fillId="0" borderId="42" applyNumberFormat="0" applyFill="0" applyAlignment="0" applyProtection="0"/>
    <xf numFmtId="0" fontId="5" fillId="0" borderId="50" applyNumberFormat="0" applyFill="0" applyAlignment="0" applyProtection="0"/>
    <xf numFmtId="0" fontId="5" fillId="0" borderId="50" applyNumberFormat="0" applyFill="0" applyAlignment="0" applyProtection="0"/>
    <xf numFmtId="0" fontId="33" fillId="13" borderId="0" applyNumberFormat="0" applyBorder="0" applyAlignment="0" applyProtection="0"/>
    <xf numFmtId="0" fontId="45" fillId="44" borderId="0" applyNumberFormat="0" applyBorder="0" applyAlignment="0" applyProtection="0"/>
    <xf numFmtId="0" fontId="45" fillId="44" borderId="0" applyNumberFormat="0" applyBorder="0" applyAlignment="0" applyProtection="0"/>
    <xf numFmtId="0" fontId="32" fillId="12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6" borderId="0" applyNumberFormat="0" applyBorder="0" applyAlignment="0" applyProtection="0"/>
    <xf numFmtId="0" fontId="46" fillId="61" borderId="43" applyNumberFormat="0" applyAlignment="0" applyProtection="0"/>
    <xf numFmtId="0" fontId="54" fillId="0" borderId="44" applyNumberFormat="0" applyFill="0" applyAlignment="0" applyProtection="0"/>
    <xf numFmtId="0" fontId="47" fillId="62" borderId="45" applyNumberFormat="0" applyAlignment="0" applyProtection="0"/>
    <xf numFmtId="0" fontId="44" fillId="57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60" borderId="0" applyNumberFormat="0" applyBorder="0" applyAlignment="0" applyProtection="0"/>
    <xf numFmtId="0" fontId="53" fillId="48" borderId="43" applyNumberFormat="0" applyAlignment="0" applyProtection="0"/>
    <xf numFmtId="0" fontId="55" fillId="63" borderId="0" applyNumberFormat="0" applyBorder="0" applyAlignment="0" applyProtection="0"/>
    <xf numFmtId="0" fontId="27" fillId="2" borderId="1" applyNumberFormat="0" applyFont="0" applyAlignment="0" applyProtection="0"/>
    <xf numFmtId="0" fontId="56" fillId="61" borderId="49" applyNumberFormat="0" applyAlignment="0" applyProtection="0"/>
    <xf numFmtId="0" fontId="5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46" applyNumberFormat="0" applyFill="0" applyAlignment="0" applyProtection="0"/>
    <xf numFmtId="0" fontId="51" fillId="0" borderId="47" applyNumberFormat="0" applyFill="0" applyAlignment="0" applyProtection="0"/>
    <xf numFmtId="0" fontId="52" fillId="0" borderId="48" applyNumberFormat="0" applyFill="0" applyAlignment="0" applyProtection="0"/>
    <xf numFmtId="0" fontId="5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" fillId="0" borderId="50" applyNumberFormat="0" applyFill="0" applyAlignment="0" applyProtection="0"/>
    <xf numFmtId="0" fontId="45" fillId="44" borderId="0" applyNumberFormat="0" applyBorder="0" applyAlignment="0" applyProtection="0"/>
    <xf numFmtId="0" fontId="49" fillId="45" borderId="0" applyNumberFormat="0" applyBorder="0" applyAlignment="0" applyProtection="0"/>
    <xf numFmtId="0" fontId="7" fillId="0" borderId="0"/>
    <xf numFmtId="0" fontId="3" fillId="0" borderId="0"/>
    <xf numFmtId="0" fontId="3" fillId="0" borderId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6" borderId="0" applyNumberFormat="0" applyBorder="0" applyAlignment="0" applyProtection="0"/>
    <xf numFmtId="0" fontId="46" fillId="61" borderId="43" applyNumberFormat="0" applyAlignment="0" applyProtection="0"/>
    <xf numFmtId="0" fontId="54" fillId="0" borderId="44" applyNumberFormat="0" applyFill="0" applyAlignment="0" applyProtection="0"/>
    <xf numFmtId="0" fontId="47" fillId="62" borderId="45" applyNumberFormat="0" applyAlignment="0" applyProtection="0"/>
    <xf numFmtId="0" fontId="44" fillId="57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60" borderId="0" applyNumberFormat="0" applyBorder="0" applyAlignment="0" applyProtection="0"/>
    <xf numFmtId="0" fontId="53" fillId="48" borderId="43" applyNumberFormat="0" applyAlignment="0" applyProtection="0"/>
    <xf numFmtId="0" fontId="55" fillId="63" borderId="0" applyNumberFormat="0" applyBorder="0" applyAlignment="0" applyProtection="0"/>
    <xf numFmtId="0" fontId="7" fillId="0" borderId="0"/>
    <xf numFmtId="0" fontId="27" fillId="2" borderId="1" applyNumberFormat="0" applyFont="0" applyAlignment="0" applyProtection="0"/>
    <xf numFmtId="0" fontId="56" fillId="61" borderId="49" applyNumberFormat="0" applyAlignment="0" applyProtection="0"/>
    <xf numFmtId="0" fontId="5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46" applyNumberFormat="0" applyFill="0" applyAlignment="0" applyProtection="0"/>
    <xf numFmtId="0" fontId="51" fillId="0" borderId="47" applyNumberFormat="0" applyFill="0" applyAlignment="0" applyProtection="0"/>
    <xf numFmtId="0" fontId="52" fillId="0" borderId="48" applyNumberFormat="0" applyFill="0" applyAlignment="0" applyProtection="0"/>
    <xf numFmtId="0" fontId="5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" fillId="0" borderId="50" applyNumberFormat="0" applyFill="0" applyAlignment="0" applyProtection="0"/>
    <xf numFmtId="0" fontId="45" fillId="44" borderId="0" applyNumberFormat="0" applyBorder="0" applyAlignment="0" applyProtection="0"/>
    <xf numFmtId="0" fontId="49" fillId="45" borderId="0" applyNumberFormat="0" applyBorder="0" applyAlignment="0" applyProtection="0"/>
    <xf numFmtId="0" fontId="7" fillId="0" borderId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8" borderId="41" applyNumberFormat="0" applyFont="0" applyAlignment="0" applyProtection="0"/>
    <xf numFmtId="0" fontId="3" fillId="18" borderId="41" applyNumberFormat="0" applyFont="0" applyAlignment="0" applyProtection="0"/>
    <xf numFmtId="0" fontId="3" fillId="18" borderId="41" applyNumberFormat="0" applyFont="0" applyAlignment="0" applyProtection="0"/>
    <xf numFmtId="0" fontId="3" fillId="18" borderId="41" applyNumberFormat="0" applyFont="0" applyAlignment="0" applyProtection="0"/>
    <xf numFmtId="0" fontId="3" fillId="18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0" borderId="0" applyNumberFormat="0" applyBorder="0" applyAlignment="0" applyProtection="0"/>
    <xf numFmtId="0" fontId="3" fillId="43" borderId="0" applyNumberFormat="0" applyBorder="0" applyAlignment="0" applyProtection="0"/>
    <xf numFmtId="0" fontId="3" fillId="24" borderId="0" applyNumberFormat="0" applyBorder="0" applyAlignment="0" applyProtection="0"/>
    <xf numFmtId="0" fontId="3" fillId="44" borderId="0" applyNumberFormat="0" applyBorder="0" applyAlignment="0" applyProtection="0"/>
    <xf numFmtId="0" fontId="3" fillId="28" borderId="0" applyNumberFormat="0" applyBorder="0" applyAlignment="0" applyProtection="0"/>
    <xf numFmtId="0" fontId="3" fillId="45" borderId="0" applyNumberFormat="0" applyBorder="0" applyAlignment="0" applyProtection="0"/>
    <xf numFmtId="0" fontId="3" fillId="32" borderId="0" applyNumberFormat="0" applyBorder="0" applyAlignment="0" applyProtection="0"/>
    <xf numFmtId="0" fontId="3" fillId="4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51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3" fillId="18" borderId="41" applyNumberFormat="0" applyFont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66" fillId="0" borderId="0"/>
  </cellStyleXfs>
  <cellXfs count="253">
    <xf numFmtId="0" fontId="0" fillId="0" borderId="0" xfId="0"/>
    <xf numFmtId="0" fontId="7" fillId="0" borderId="0" xfId="12"/>
    <xf numFmtId="0" fontId="7" fillId="0" borderId="0" xfId="10" applyFont="1" applyFill="1"/>
    <xf numFmtId="0" fontId="10" fillId="0" borderId="0" xfId="15" applyFont="1" applyFill="1" applyAlignment="1" applyProtection="1">
      <alignment horizontal="left"/>
    </xf>
    <xf numFmtId="0" fontId="13" fillId="0" borderId="0" xfId="15" applyFont="1" applyFill="1" applyAlignment="1" applyProtection="1">
      <alignment vertical="top"/>
    </xf>
    <xf numFmtId="0" fontId="15" fillId="0" borderId="4" xfId="9" applyFont="1" applyFill="1" applyBorder="1" applyAlignment="1" applyProtection="1">
      <alignment horizontal="center" vertical="center"/>
    </xf>
    <xf numFmtId="0" fontId="11" fillId="0" borderId="0" xfId="15" applyFont="1" applyFill="1" applyBorder="1" applyAlignment="1" applyProtection="1">
      <protection locked="0"/>
    </xf>
    <xf numFmtId="0" fontId="13" fillId="0" borderId="0" xfId="15" applyFont="1" applyFill="1" applyAlignment="1" applyProtection="1">
      <alignment horizontal="left" vertical="top"/>
    </xf>
    <xf numFmtId="0" fontId="17" fillId="0" borderId="4" xfId="9" applyFont="1" applyFill="1" applyBorder="1" applyAlignment="1" applyProtection="1">
      <alignment horizontal="center" vertical="center"/>
    </xf>
    <xf numFmtId="165" fontId="17" fillId="0" borderId="4" xfId="9" applyNumberFormat="1" applyFont="1" applyFill="1" applyBorder="1" applyAlignment="1" applyProtection="1">
      <alignment horizontal="center" vertical="center"/>
    </xf>
    <xf numFmtId="0" fontId="14" fillId="0" borderId="0" xfId="15" applyFont="1" applyFill="1" applyAlignment="1" applyProtection="1">
      <alignment vertical="top"/>
    </xf>
    <xf numFmtId="0" fontId="11" fillId="0" borderId="0" xfId="15" applyFont="1" applyFill="1" applyAlignment="1"/>
    <xf numFmtId="0" fontId="15" fillId="0" borderId="6" xfId="15" applyFont="1" applyFill="1" applyBorder="1" applyAlignment="1">
      <alignment horizontal="center"/>
    </xf>
    <xf numFmtId="0" fontId="18" fillId="0" borderId="8" xfId="15" applyFont="1" applyFill="1" applyBorder="1" applyAlignment="1">
      <alignment vertical="center"/>
    </xf>
    <xf numFmtId="0" fontId="19" fillId="0" borderId="14" xfId="15" applyFont="1" applyFill="1" applyBorder="1" applyAlignment="1" applyProtection="1">
      <alignment horizontal="center" vertical="center"/>
    </xf>
    <xf numFmtId="0" fontId="19" fillId="0" borderId="15" xfId="15" applyFont="1" applyFill="1" applyBorder="1" applyAlignment="1" applyProtection="1">
      <alignment horizontal="center" vertical="center"/>
    </xf>
    <xf numFmtId="0" fontId="15" fillId="3" borderId="3" xfId="15" applyFont="1" applyFill="1" applyBorder="1" applyAlignment="1">
      <alignment horizontal="center"/>
    </xf>
    <xf numFmtId="0" fontId="22" fillId="0" borderId="0" xfId="15" applyFont="1" applyFill="1" applyBorder="1" applyAlignment="1">
      <alignment horizontal="center"/>
    </xf>
    <xf numFmtId="0" fontId="15" fillId="4" borderId="3" xfId="15" applyFont="1" applyFill="1" applyBorder="1" applyAlignment="1">
      <alignment horizontal="center"/>
    </xf>
    <xf numFmtId="0" fontId="23" fillId="0" borderId="0" xfId="15" applyFont="1" applyFill="1"/>
    <xf numFmtId="0" fontId="10" fillId="0" borderId="0" xfId="15" applyFont="1" applyFill="1" applyAlignment="1" applyProtection="1"/>
    <xf numFmtId="0" fontId="15" fillId="0" borderId="0" xfId="15" applyFont="1" applyFill="1" applyAlignment="1" applyProtection="1">
      <alignment horizontal="left"/>
    </xf>
    <xf numFmtId="0" fontId="22" fillId="0" borderId="0" xfId="15" applyFont="1" applyFill="1" applyAlignment="1" applyProtection="1">
      <alignment horizontal="center"/>
    </xf>
    <xf numFmtId="0" fontId="22" fillId="0" borderId="0" xfId="15" applyFont="1" applyFill="1" applyAlignment="1">
      <alignment horizontal="center"/>
    </xf>
    <xf numFmtId="1" fontId="22" fillId="0" borderId="0" xfId="15" applyNumberFormat="1" applyFont="1" applyFill="1" applyBorder="1" applyAlignment="1">
      <alignment horizontal="center"/>
    </xf>
    <xf numFmtId="0" fontId="22" fillId="0" borderId="0" xfId="15" applyFont="1" applyFill="1" applyBorder="1" applyAlignment="1">
      <alignment vertical="center"/>
    </xf>
    <xf numFmtId="0" fontId="22" fillId="0" borderId="0" xfId="15" applyFont="1" applyFill="1"/>
    <xf numFmtId="0" fontId="19" fillId="0" borderId="0" xfId="15" applyFont="1" applyFill="1" applyBorder="1" applyAlignment="1" applyProtection="1">
      <alignment horizontal="center" vertical="center"/>
    </xf>
    <xf numFmtId="0" fontId="14" fillId="0" borderId="0" xfId="15" applyFont="1" applyFill="1" applyAlignment="1" applyProtection="1">
      <alignment horizontal="left" vertical="top"/>
    </xf>
    <xf numFmtId="0" fontId="14" fillId="0" borderId="0" xfId="15" applyFont="1" applyFill="1" applyAlignment="1" applyProtection="1">
      <alignment horizontal="center" vertical="top"/>
    </xf>
    <xf numFmtId="0" fontId="22" fillId="0" borderId="0" xfId="15" applyFont="1" applyFill="1" applyAlignment="1">
      <alignment horizontal="left"/>
    </xf>
    <xf numFmtId="1" fontId="22" fillId="0" borderId="0" xfId="15" applyNumberFormat="1" applyFont="1" applyFill="1" applyAlignment="1">
      <alignment horizontal="center"/>
    </xf>
    <xf numFmtId="0" fontId="18" fillId="0" borderId="7" xfId="15" applyFont="1" applyFill="1" applyBorder="1" applyAlignment="1">
      <alignment vertical="center"/>
    </xf>
    <xf numFmtId="0" fontId="11" fillId="0" borderId="17" xfId="15" applyFont="1" applyFill="1" applyBorder="1" applyAlignment="1">
      <alignment horizontal="center"/>
    </xf>
    <xf numFmtId="0" fontId="11" fillId="0" borderId="16" xfId="15" applyFont="1" applyFill="1" applyBorder="1" applyAlignment="1">
      <alignment horizontal="center"/>
    </xf>
    <xf numFmtId="0" fontId="11" fillId="0" borderId="12" xfId="15" applyFont="1" applyFill="1" applyBorder="1" applyAlignment="1">
      <alignment horizontal="center"/>
    </xf>
    <xf numFmtId="0" fontId="15" fillId="0" borderId="13" xfId="15" applyFont="1" applyFill="1" applyBorder="1" applyAlignment="1" applyProtection="1">
      <alignment horizontal="center" vertical="center"/>
    </xf>
    <xf numFmtId="0" fontId="19" fillId="0" borderId="15" xfId="15" applyFont="1" applyFill="1" applyBorder="1" applyAlignment="1">
      <alignment horizontal="center"/>
    </xf>
    <xf numFmtId="0" fontId="15" fillId="0" borderId="15" xfId="15" applyFont="1" applyFill="1" applyBorder="1" applyAlignment="1" applyProtection="1">
      <alignment horizontal="center" vertical="center"/>
    </xf>
    <xf numFmtId="0" fontId="15" fillId="0" borderId="5" xfId="15" applyFont="1" applyFill="1" applyBorder="1" applyAlignment="1" applyProtection="1">
      <alignment horizontal="center" vertical="center"/>
    </xf>
    <xf numFmtId="1" fontId="15" fillId="0" borderId="15" xfId="15" applyNumberFormat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>
      <alignment horizontal="center" vertical="center" wrapText="1" shrinkToFit="1"/>
    </xf>
    <xf numFmtId="0" fontId="19" fillId="0" borderId="21" xfId="15" applyFont="1" applyFill="1" applyBorder="1" applyAlignment="1" applyProtection="1">
      <alignment horizontal="center" vertical="center"/>
    </xf>
    <xf numFmtId="0" fontId="22" fillId="0" borderId="0" xfId="15" applyFont="1" applyFill="1" applyBorder="1" applyAlignment="1">
      <alignment horizontal="left"/>
    </xf>
    <xf numFmtId="0" fontId="10" fillId="0" borderId="0" xfId="14" applyFont="1" applyFill="1" applyAlignment="1" applyProtection="1"/>
    <xf numFmtId="0" fontId="10" fillId="0" borderId="0" xfId="14" applyFont="1" applyFill="1" applyAlignment="1" applyProtection="1">
      <alignment horizontal="left"/>
    </xf>
    <xf numFmtId="0" fontId="10" fillId="0" borderId="0" xfId="14" applyFont="1" applyFill="1" applyAlignment="1" applyProtection="1">
      <alignment horizontal="center"/>
    </xf>
    <xf numFmtId="0" fontId="22" fillId="0" borderId="0" xfId="14" applyFont="1" applyFill="1" applyAlignment="1">
      <alignment horizontal="center"/>
    </xf>
    <xf numFmtId="0" fontId="22" fillId="0" borderId="0" xfId="14" applyFont="1" applyFill="1" applyBorder="1" applyAlignment="1">
      <alignment horizontal="center"/>
    </xf>
    <xf numFmtId="0" fontId="22" fillId="0" borderId="0" xfId="14" applyFont="1" applyFill="1" applyAlignment="1">
      <alignment vertical="center"/>
    </xf>
    <xf numFmtId="0" fontId="13" fillId="0" borderId="0" xfId="14" applyFont="1" applyFill="1" applyAlignment="1" applyProtection="1">
      <alignment vertical="top"/>
    </xf>
    <xf numFmtId="0" fontId="14" fillId="0" borderId="0" xfId="14" applyFont="1" applyFill="1" applyAlignment="1" applyProtection="1">
      <alignment vertical="top"/>
    </xf>
    <xf numFmtId="0" fontId="13" fillId="0" borderId="0" xfId="14" applyFont="1" applyFill="1" applyAlignment="1" applyProtection="1">
      <alignment horizontal="left" vertical="top"/>
    </xf>
    <xf numFmtId="0" fontId="14" fillId="0" borderId="0" xfId="14" applyFont="1" applyFill="1" applyAlignment="1" applyProtection="1">
      <alignment horizontal="left" vertical="top"/>
    </xf>
    <xf numFmtId="0" fontId="11" fillId="0" borderId="0" xfId="14" applyFont="1" applyFill="1" applyAlignment="1"/>
    <xf numFmtId="0" fontId="14" fillId="0" borderId="0" xfId="14" applyFont="1" applyFill="1" applyAlignment="1" applyProtection="1">
      <alignment horizontal="center" vertical="top"/>
    </xf>
    <xf numFmtId="0" fontId="18" fillId="0" borderId="8" xfId="14" applyFont="1" applyFill="1" applyBorder="1" applyAlignment="1">
      <alignment vertical="center"/>
    </xf>
    <xf numFmtId="0" fontId="22" fillId="0" borderId="8" xfId="14" applyFont="1" applyFill="1" applyBorder="1" applyAlignment="1"/>
    <xf numFmtId="0" fontId="18" fillId="0" borderId="8" xfId="14" applyFont="1" applyFill="1" applyBorder="1" applyAlignment="1">
      <alignment horizontal="center" vertical="center"/>
    </xf>
    <xf numFmtId="0" fontId="11" fillId="0" borderId="17" xfId="14" applyFont="1" applyFill="1" applyBorder="1" applyAlignment="1">
      <alignment horizontal="center"/>
    </xf>
    <xf numFmtId="0" fontId="11" fillId="0" borderId="16" xfId="14" applyFont="1" applyFill="1" applyBorder="1" applyAlignment="1">
      <alignment horizontal="center"/>
    </xf>
    <xf numFmtId="0" fontId="22" fillId="0" borderId="16" xfId="14" applyFont="1" applyFill="1" applyBorder="1" applyAlignment="1"/>
    <xf numFmtId="0" fontId="19" fillId="0" borderId="6" xfId="14" applyFont="1" applyFill="1" applyBorder="1" applyAlignment="1" applyProtection="1">
      <alignment horizontal="center" vertical="center"/>
    </xf>
    <xf numFmtId="0" fontId="19" fillId="0" borderId="21" xfId="14" applyFont="1" applyFill="1" applyBorder="1" applyAlignment="1" applyProtection="1">
      <alignment horizontal="center" vertical="center"/>
    </xf>
    <xf numFmtId="0" fontId="19" fillId="0" borderId="15" xfId="14" applyFont="1" applyFill="1" applyBorder="1" applyAlignment="1" applyProtection="1">
      <alignment horizontal="center" vertical="center"/>
    </xf>
    <xf numFmtId="0" fontId="19" fillId="0" borderId="21" xfId="14" applyFont="1" applyFill="1" applyBorder="1" applyAlignment="1">
      <alignment horizontal="center"/>
    </xf>
    <xf numFmtId="0" fontId="19" fillId="0" borderId="13" xfId="14" applyFont="1" applyFill="1" applyBorder="1" applyAlignment="1" applyProtection="1">
      <alignment vertical="center"/>
    </xf>
    <xf numFmtId="0" fontId="19" fillId="0" borderId="5" xfId="14" applyFont="1" applyFill="1" applyBorder="1" applyAlignment="1" applyProtection="1">
      <alignment horizontal="center" vertical="center"/>
    </xf>
    <xf numFmtId="0" fontId="19" fillId="0" borderId="14" xfId="14" applyFont="1" applyFill="1" applyBorder="1" applyAlignment="1" applyProtection="1">
      <alignment horizontal="center" vertical="center"/>
    </xf>
    <xf numFmtId="0" fontId="19" fillId="0" borderId="13" xfId="14" applyFont="1" applyFill="1" applyBorder="1" applyAlignment="1" applyProtection="1">
      <alignment horizontal="center" vertical="center"/>
    </xf>
    <xf numFmtId="0" fontId="21" fillId="0" borderId="25" xfId="14" applyFont="1" applyFill="1" applyBorder="1" applyAlignment="1">
      <alignment horizontal="center" vertical="center"/>
    </xf>
    <xf numFmtId="0" fontId="21" fillId="0" borderId="19" xfId="14" applyFont="1" applyFill="1" applyBorder="1" applyAlignment="1">
      <alignment horizontal="center" vertical="center"/>
    </xf>
    <xf numFmtId="0" fontId="21" fillId="0" borderId="23" xfId="14" applyFont="1" applyFill="1" applyBorder="1" applyAlignment="1">
      <alignment horizontal="center" vertical="center"/>
    </xf>
    <xf numFmtId="0" fontId="22" fillId="0" borderId="19" xfId="14" applyFont="1" applyFill="1" applyBorder="1" applyAlignment="1">
      <alignment horizontal="center"/>
    </xf>
    <xf numFmtId="0" fontId="21" fillId="0" borderId="18" xfId="14" applyFont="1" applyFill="1" applyBorder="1" applyAlignment="1">
      <alignment vertical="center"/>
    </xf>
    <xf numFmtId="0" fontId="21" fillId="0" borderId="24" xfId="14" applyFont="1" applyFill="1" applyBorder="1" applyAlignment="1">
      <alignment horizontal="center" vertical="center"/>
    </xf>
    <xf numFmtId="0" fontId="21" fillId="0" borderId="20" xfId="14" applyFont="1" applyFill="1" applyBorder="1" applyAlignment="1">
      <alignment horizontal="center" vertical="center"/>
    </xf>
    <xf numFmtId="0" fontId="22" fillId="0" borderId="20" xfId="14" applyFont="1" applyFill="1" applyBorder="1" applyAlignment="1">
      <alignment horizontal="center"/>
    </xf>
    <xf numFmtId="0" fontId="22" fillId="0" borderId="23" xfId="14" applyFont="1" applyFill="1" applyBorder="1" applyAlignment="1">
      <alignment horizontal="center"/>
    </xf>
    <xf numFmtId="0" fontId="22" fillId="0" borderId="18" xfId="14" applyFont="1" applyFill="1" applyBorder="1" applyAlignment="1">
      <alignment horizontal="center"/>
    </xf>
    <xf numFmtId="0" fontId="22" fillId="0" borderId="0" xfId="14" applyFont="1" applyFill="1" applyAlignment="1"/>
    <xf numFmtId="0" fontId="5" fillId="0" borderId="0" xfId="0" applyFont="1"/>
    <xf numFmtId="0" fontId="19" fillId="7" borderId="4" xfId="20" applyFont="1" applyFill="1" applyBorder="1" applyAlignment="1" applyProtection="1">
      <alignment horizontal="center" vertical="center" wrapText="1" shrinkToFit="1"/>
    </xf>
    <xf numFmtId="0" fontId="7" fillId="0" borderId="0" xfId="0" applyFont="1"/>
    <xf numFmtId="0" fontId="14" fillId="0" borderId="0" xfId="20" applyFont="1" applyFill="1" applyAlignment="1" applyProtection="1">
      <alignment vertical="top"/>
    </xf>
    <xf numFmtId="49" fontId="16" fillId="0" borderId="0" xfId="20" applyNumberFormat="1" applyFont="1" applyFill="1" applyBorder="1" applyAlignment="1" applyProtection="1">
      <alignment vertical="top"/>
    </xf>
    <xf numFmtId="0" fontId="16" fillId="0" borderId="0" xfId="20" applyFont="1" applyFill="1" applyBorder="1" applyAlignment="1" applyProtection="1">
      <alignment vertical="top"/>
    </xf>
    <xf numFmtId="0" fontId="15" fillId="0" borderId="5" xfId="20" applyFont="1" applyFill="1" applyBorder="1" applyAlignment="1">
      <alignment horizontal="center"/>
    </xf>
    <xf numFmtId="0" fontId="15" fillId="0" borderId="6" xfId="20" applyFont="1" applyFill="1" applyBorder="1" applyAlignment="1">
      <alignment horizontal="center"/>
    </xf>
    <xf numFmtId="0" fontId="16" fillId="0" borderId="7" xfId="20" applyFont="1" applyFill="1" applyBorder="1" applyAlignment="1" applyProtection="1">
      <alignment horizontal="left" vertical="center"/>
    </xf>
    <xf numFmtId="0" fontId="16" fillId="0" borderId="6" xfId="20" applyFont="1" applyFill="1" applyBorder="1" applyAlignment="1" applyProtection="1">
      <alignment horizontal="left" vertical="center"/>
    </xf>
    <xf numFmtId="0" fontId="15" fillId="0" borderId="8" xfId="20" applyFont="1" applyFill="1" applyBorder="1" applyAlignment="1">
      <alignment horizontal="center"/>
    </xf>
    <xf numFmtId="14" fontId="11" fillId="0" borderId="8" xfId="20" applyNumberFormat="1" applyFont="1" applyFill="1" applyBorder="1" applyAlignment="1" applyProtection="1">
      <alignment horizontal="left"/>
      <protection locked="0"/>
    </xf>
    <xf numFmtId="14" fontId="12" fillId="0" borderId="8" xfId="20" applyNumberFormat="1" applyFont="1" applyFill="1" applyBorder="1" applyAlignment="1" applyProtection="1">
      <alignment horizontal="left"/>
      <protection locked="0"/>
    </xf>
    <xf numFmtId="0" fontId="18" fillId="0" borderId="8" xfId="20" applyFont="1" applyFill="1" applyBorder="1" applyAlignment="1">
      <alignment vertical="center"/>
    </xf>
    <xf numFmtId="0" fontId="11" fillId="0" borderId="8" xfId="20" applyFont="1" applyFill="1" applyBorder="1" applyAlignment="1">
      <alignment horizontal="center"/>
    </xf>
    <xf numFmtId="0" fontId="11" fillId="0" borderId="8" xfId="20" applyFont="1" applyFill="1" applyBorder="1"/>
    <xf numFmtId="0" fontId="16" fillId="0" borderId="8" xfId="20" applyFont="1" applyFill="1" applyBorder="1" applyAlignment="1" applyProtection="1">
      <alignment horizontal="left" vertical="center"/>
    </xf>
    <xf numFmtId="0" fontId="18" fillId="0" borderId="8" xfId="20" applyFont="1" applyFill="1" applyBorder="1" applyAlignment="1">
      <alignment horizontal="left" vertical="center"/>
    </xf>
    <xf numFmtId="0" fontId="11" fillId="0" borderId="0" xfId="20" applyFont="1" applyFill="1" applyBorder="1"/>
    <xf numFmtId="0" fontId="11" fillId="0" borderId="0" xfId="20" applyFont="1" applyFill="1" applyAlignment="1">
      <alignment horizontal="center"/>
    </xf>
    <xf numFmtId="49" fontId="11" fillId="0" borderId="0" xfId="20" applyNumberFormat="1" applyFont="1" applyFill="1" applyBorder="1" applyAlignment="1">
      <alignment horizontal="center"/>
    </xf>
    <xf numFmtId="0" fontId="11" fillId="0" borderId="9" xfId="20" applyFont="1" applyFill="1" applyBorder="1" applyAlignment="1">
      <alignment horizontal="center"/>
    </xf>
    <xf numFmtId="0" fontId="15" fillId="0" borderId="10" xfId="20" applyFont="1" applyFill="1" applyBorder="1" applyAlignment="1">
      <alignment horizontal="center"/>
    </xf>
    <xf numFmtId="0" fontId="11" fillId="0" borderId="0" xfId="20" applyFont="1" applyFill="1" applyBorder="1" applyAlignment="1">
      <alignment horizontal="center"/>
    </xf>
    <xf numFmtId="0" fontId="15" fillId="0" borderId="11" xfId="20" applyFont="1" applyFill="1" applyBorder="1" applyAlignment="1">
      <alignment horizontal="center"/>
    </xf>
    <xf numFmtId="0" fontId="15" fillId="0" borderId="9" xfId="20" applyFont="1" applyFill="1" applyBorder="1" applyAlignment="1">
      <alignment horizontal="center"/>
    </xf>
    <xf numFmtId="0" fontId="12" fillId="0" borderId="0" xfId="20" applyFont="1" applyFill="1" applyBorder="1" applyAlignment="1">
      <alignment horizontal="center"/>
    </xf>
    <xf numFmtId="0" fontId="15" fillId="0" borderId="0" xfId="20" applyFont="1" applyFill="1" applyBorder="1" applyAlignment="1">
      <alignment horizontal="center"/>
    </xf>
    <xf numFmtId="0" fontId="11" fillId="0" borderId="10" xfId="20" applyFont="1" applyFill="1" applyBorder="1" applyAlignment="1">
      <alignment horizontal="center"/>
    </xf>
    <xf numFmtId="0" fontId="11" fillId="0" borderId="11" xfId="20" applyFont="1" applyFill="1" applyBorder="1" applyAlignment="1">
      <alignment horizontal="center"/>
    </xf>
    <xf numFmtId="0" fontId="19" fillId="0" borderId="4" xfId="20" applyFont="1" applyFill="1" applyBorder="1" applyAlignment="1" applyProtection="1">
      <alignment horizontal="center" vertical="center" wrapText="1" shrinkToFit="1"/>
    </xf>
    <xf numFmtId="49" fontId="19" fillId="6" borderId="4" xfId="20" applyNumberFormat="1" applyFont="1" applyFill="1" applyBorder="1" applyAlignment="1" applyProtection="1">
      <alignment horizontal="center" vertical="center" wrapText="1" shrinkToFit="1"/>
    </xf>
    <xf numFmtId="0" fontId="19" fillId="6" borderId="4" xfId="20" applyFont="1" applyFill="1" applyBorder="1" applyAlignment="1" applyProtection="1">
      <alignment horizontal="center" vertical="center" wrapText="1" shrinkToFit="1"/>
    </xf>
    <xf numFmtId="0" fontId="20" fillId="0" borderId="4" xfId="3" applyFont="1" applyFill="1" applyBorder="1" applyAlignment="1">
      <alignment horizontal="center" vertical="center" wrapText="1" shrinkToFit="1"/>
    </xf>
    <xf numFmtId="0" fontId="11" fillId="0" borderId="0" xfId="20" applyFont="1" applyFill="1" applyBorder="1" applyAlignment="1">
      <alignment wrapText="1" shrinkToFit="1"/>
    </xf>
    <xf numFmtId="0" fontId="22" fillId="0" borderId="4" xfId="21" applyFont="1" applyFill="1" applyBorder="1" applyAlignment="1">
      <alignment horizontal="center"/>
    </xf>
    <xf numFmtId="0" fontId="7" fillId="0" borderId="4" xfId="21" applyFont="1" applyFill="1" applyBorder="1" applyAlignment="1">
      <alignment horizontal="center" vertical="center"/>
    </xf>
    <xf numFmtId="0" fontId="22" fillId="0" borderId="4" xfId="20" applyFont="1" applyFill="1" applyBorder="1" applyAlignment="1">
      <alignment horizontal="center" vertical="center"/>
    </xf>
    <xf numFmtId="0" fontId="22" fillId="0" borderId="4" xfId="15" applyFont="1" applyFill="1" applyBorder="1" applyAlignment="1">
      <alignment horizontal="center" vertical="center"/>
    </xf>
    <xf numFmtId="0" fontId="22" fillId="0" borderId="0" xfId="14" applyFont="1" applyFill="1" applyAlignment="1">
      <alignment horizontal="center" vertical="center"/>
    </xf>
    <xf numFmtId="0" fontId="11" fillId="0" borderId="0" xfId="14" applyFont="1" applyFill="1" applyAlignment="1">
      <alignment horizontal="center"/>
    </xf>
    <xf numFmtId="0" fontId="22" fillId="0" borderId="8" xfId="14" applyFont="1" applyFill="1" applyBorder="1" applyAlignment="1">
      <alignment horizontal="center"/>
    </xf>
    <xf numFmtId="0" fontId="22" fillId="0" borderId="7" xfId="14" applyFont="1" applyFill="1" applyBorder="1" applyAlignment="1">
      <alignment horizontal="center"/>
    </xf>
    <xf numFmtId="0" fontId="22" fillId="0" borderId="16" xfId="14" applyFont="1" applyFill="1" applyBorder="1" applyAlignment="1">
      <alignment horizontal="center"/>
    </xf>
    <xf numFmtId="0" fontId="22" fillId="0" borderId="12" xfId="14" applyFont="1" applyFill="1" applyBorder="1" applyAlignment="1">
      <alignment horizontal="center"/>
    </xf>
    <xf numFmtId="0" fontId="21" fillId="0" borderId="26" xfId="14" applyFont="1" applyFill="1" applyBorder="1" applyAlignment="1">
      <alignment horizontal="center" vertical="center"/>
    </xf>
    <xf numFmtId="0" fontId="21" fillId="0" borderId="22" xfId="14" applyFont="1" applyFill="1" applyBorder="1" applyAlignment="1">
      <alignment horizontal="center" vertical="center"/>
    </xf>
    <xf numFmtId="0" fontId="22" fillId="0" borderId="26" xfId="14" applyFont="1" applyFill="1" applyBorder="1" applyAlignment="1">
      <alignment horizontal="center"/>
    </xf>
    <xf numFmtId="0" fontId="22" fillId="0" borderId="27" xfId="14" applyFont="1" applyFill="1" applyBorder="1" applyAlignment="1">
      <alignment horizontal="center"/>
    </xf>
    <xf numFmtId="0" fontId="0" fillId="9" borderId="0" xfId="0" applyFill="1"/>
    <xf numFmtId="14" fontId="0" fillId="0" borderId="0" xfId="0" applyNumberFormat="1"/>
    <xf numFmtId="0" fontId="7" fillId="0" borderId="4" xfId="2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5" fillId="0" borderId="6" xfId="20" applyFont="1" applyFill="1" applyBorder="1" applyAlignment="1">
      <alignment horizontal="center"/>
    </xf>
    <xf numFmtId="0" fontId="15" fillId="0" borderId="31" xfId="20" applyFont="1" applyFill="1" applyBorder="1" applyAlignment="1">
      <alignment horizontal="center"/>
    </xf>
    <xf numFmtId="0" fontId="19" fillId="7" borderId="33" xfId="20" applyFont="1" applyFill="1" applyBorder="1" applyAlignment="1" applyProtection="1">
      <alignment horizontal="center" vertical="center" wrapText="1" shrinkToFit="1"/>
    </xf>
    <xf numFmtId="0" fontId="11" fillId="0" borderId="17" xfId="20" applyFont="1" applyFill="1" applyBorder="1" applyAlignment="1">
      <alignment horizontal="center"/>
    </xf>
    <xf numFmtId="0" fontId="11" fillId="0" borderId="12" xfId="20" applyFont="1" applyFill="1" applyBorder="1" applyAlignment="1">
      <alignment horizontal="center"/>
    </xf>
    <xf numFmtId="0" fontId="11" fillId="0" borderId="31" xfId="20" applyFont="1" applyFill="1" applyBorder="1" applyAlignment="1">
      <alignment horizontal="center"/>
    </xf>
    <xf numFmtId="0" fontId="19" fillId="7" borderId="11" xfId="20" applyFont="1" applyFill="1" applyBorder="1" applyAlignment="1" applyProtection="1">
      <alignment horizontal="center" vertical="center" wrapText="1" shrinkToFit="1"/>
    </xf>
    <xf numFmtId="0" fontId="0" fillId="0" borderId="0" xfId="0" applyBorder="1"/>
    <xf numFmtId="0" fontId="7" fillId="0" borderId="4" xfId="22" applyFill="1" applyBorder="1" applyAlignment="1">
      <alignment horizontal="center"/>
    </xf>
    <xf numFmtId="0" fontId="22" fillId="0" borderId="4" xfId="21" applyFont="1" applyFill="1" applyBorder="1" applyAlignment="1">
      <alignment horizontal="center" vertical="center"/>
    </xf>
    <xf numFmtId="0" fontId="22" fillId="11" borderId="4" xfId="21" applyFont="1" applyFill="1" applyBorder="1" applyAlignment="1">
      <alignment horizontal="center" vertical="center"/>
    </xf>
    <xf numFmtId="0" fontId="7" fillId="11" borderId="4" xfId="21" applyFont="1" applyFill="1" applyBorder="1" applyAlignment="1">
      <alignment horizontal="center" vertical="center"/>
    </xf>
    <xf numFmtId="0" fontId="11" fillId="0" borderId="0" xfId="20" applyFont="1" applyFill="1" applyBorder="1" applyAlignment="1">
      <alignment vertical="center"/>
    </xf>
    <xf numFmtId="0" fontId="22" fillId="11" borderId="4" xfId="20" applyFont="1" applyFill="1" applyBorder="1" applyAlignment="1">
      <alignment horizontal="center" vertical="center"/>
    </xf>
    <xf numFmtId="0" fontId="22" fillId="11" borderId="4" xfId="21" applyNumberFormat="1" applyFont="1" applyFill="1" applyBorder="1" applyAlignment="1">
      <alignment horizontal="center" vertical="center"/>
    </xf>
    <xf numFmtId="49" fontId="22" fillId="11" borderId="4" xfId="21" applyNumberFormat="1" applyFont="1" applyFill="1" applyBorder="1" applyAlignment="1">
      <alignment horizontal="center" vertical="center"/>
    </xf>
    <xf numFmtId="0" fontId="22" fillId="11" borderId="4" xfId="21" applyNumberFormat="1" applyFont="1" applyFill="1" applyBorder="1" applyAlignment="1">
      <alignment horizontal="center"/>
    </xf>
    <xf numFmtId="0" fontId="7" fillId="5" borderId="4" xfId="11" applyFont="1" applyFill="1" applyBorder="1" applyAlignment="1">
      <alignment horizontal="center" vertical="center"/>
    </xf>
    <xf numFmtId="0" fontId="7" fillId="11" borderId="4" xfId="22" applyFill="1" applyBorder="1" applyAlignment="1">
      <alignment horizontal="center"/>
    </xf>
    <xf numFmtId="0" fontId="22" fillId="5" borderId="0" xfId="14" applyFont="1" applyFill="1" applyAlignment="1">
      <alignment horizontal="center"/>
    </xf>
    <xf numFmtId="0" fontId="7" fillId="0" borderId="0" xfId="12"/>
    <xf numFmtId="0" fontId="22" fillId="0" borderId="0" xfId="15" applyFont="1" applyFill="1" applyBorder="1" applyAlignment="1">
      <alignment horizontal="center"/>
    </xf>
    <xf numFmtId="0" fontId="22" fillId="0" borderId="0" xfId="14" applyFont="1" applyFill="1" applyAlignment="1">
      <alignment vertical="center"/>
    </xf>
    <xf numFmtId="0" fontId="22" fillId="5" borderId="4" xfId="21" applyFont="1" applyFill="1" applyBorder="1" applyAlignment="1">
      <alignment horizontal="center"/>
    </xf>
    <xf numFmtId="0" fontId="7" fillId="5" borderId="4" xfId="21" applyFont="1" applyFill="1" applyBorder="1" applyAlignment="1">
      <alignment horizontal="center" vertical="center"/>
    </xf>
    <xf numFmtId="0" fontId="22" fillId="5" borderId="4" xfId="20" applyFont="1" applyFill="1" applyBorder="1" applyAlignment="1">
      <alignment horizontal="center" vertical="center"/>
    </xf>
    <xf numFmtId="0" fontId="22" fillId="5" borderId="4" xfId="21" applyNumberFormat="1" applyFont="1" applyFill="1" applyBorder="1" applyAlignment="1">
      <alignment horizontal="center"/>
    </xf>
    <xf numFmtId="0" fontId="19" fillId="64" borderId="4" xfId="20" applyFont="1" applyFill="1" applyBorder="1" applyAlignment="1" applyProtection="1">
      <alignment horizontal="center" vertical="center" wrapText="1" shrinkToFit="1"/>
    </xf>
    <xf numFmtId="0" fontId="22" fillId="0" borderId="29" xfId="15" applyFont="1" applyFill="1" applyBorder="1" applyAlignment="1">
      <alignment horizontal="left" vertical="center"/>
    </xf>
    <xf numFmtId="0" fontId="22" fillId="0" borderId="10" xfId="15" applyFont="1" applyFill="1" applyBorder="1" applyAlignment="1">
      <alignment horizontal="center" vertical="center"/>
    </xf>
    <xf numFmtId="0" fontId="7" fillId="9" borderId="4" xfId="21" applyFont="1" applyFill="1" applyBorder="1" applyAlignment="1">
      <alignment horizontal="center" vertical="center"/>
    </xf>
    <xf numFmtId="0" fontId="22" fillId="0" borderId="33" xfId="15" applyFont="1" applyFill="1" applyBorder="1" applyAlignment="1">
      <alignment horizontal="center" vertical="center"/>
    </xf>
    <xf numFmtId="1" fontId="22" fillId="0" borderId="28" xfId="15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10" borderId="4" xfId="22" applyFont="1" applyFill="1" applyBorder="1" applyAlignment="1">
      <alignment horizontal="center"/>
    </xf>
    <xf numFmtId="0" fontId="21" fillId="0" borderId="2" xfId="15" applyFont="1" applyFill="1" applyBorder="1" applyAlignment="1">
      <alignment horizontal="center" vertical="center"/>
    </xf>
    <xf numFmtId="0" fontId="22" fillId="0" borderId="28" xfId="15" applyFont="1" applyFill="1" applyBorder="1" applyAlignment="1">
      <alignment horizontal="center" vertical="center"/>
    </xf>
    <xf numFmtId="0" fontId="22" fillId="9" borderId="4" xfId="20" applyNumberFormat="1" applyFont="1" applyFill="1" applyBorder="1" applyAlignment="1">
      <alignment horizontal="center" vertical="center"/>
    </xf>
    <xf numFmtId="0" fontId="7" fillId="5" borderId="4" xfId="12" applyFill="1" applyBorder="1" applyAlignment="1">
      <alignment horizontal="center"/>
    </xf>
    <xf numFmtId="0" fontId="21" fillId="0" borderId="28" xfId="15" applyFont="1" applyFill="1" applyBorder="1" applyAlignment="1">
      <alignment horizontal="center" vertical="center"/>
    </xf>
    <xf numFmtId="0" fontId="62" fillId="0" borderId="0" xfId="12" applyFont="1" applyAlignment="1">
      <alignment horizontal="center"/>
    </xf>
    <xf numFmtId="0" fontId="22" fillId="0" borderId="2" xfId="15" applyFont="1" applyFill="1" applyBorder="1" applyAlignment="1">
      <alignment horizontal="center"/>
    </xf>
    <xf numFmtId="0" fontId="21" fillId="0" borderId="33" xfId="15" applyFont="1" applyFill="1" applyBorder="1" applyAlignment="1">
      <alignment horizontal="center" vertical="center"/>
    </xf>
    <xf numFmtId="0" fontId="7" fillId="11" borderId="4" xfId="12" applyFill="1" applyBorder="1" applyAlignment="1">
      <alignment horizontal="center"/>
    </xf>
    <xf numFmtId="0" fontId="22" fillId="5" borderId="0" xfId="14" applyFont="1" applyFill="1" applyAlignment="1">
      <alignment horizontal="center" vertical="center"/>
    </xf>
    <xf numFmtId="0" fontId="63" fillId="0" borderId="0" xfId="15" applyFont="1" applyFill="1" applyAlignment="1">
      <alignment horizontal="center"/>
    </xf>
    <xf numFmtId="0" fontId="23" fillId="0" borderId="0" xfId="15" applyFont="1" applyFill="1" applyAlignment="1">
      <alignment horizontal="center"/>
    </xf>
    <xf numFmtId="0" fontId="28" fillId="5" borderId="4" xfId="0" applyFont="1" applyFill="1" applyBorder="1" applyAlignment="1">
      <alignment horizontal="center" vertical="center"/>
    </xf>
    <xf numFmtId="0" fontId="22" fillId="11" borderId="0" xfId="14" applyFont="1" applyFill="1" applyAlignment="1"/>
    <xf numFmtId="0" fontId="22" fillId="0" borderId="29" xfId="15" applyFont="1" applyFill="1" applyBorder="1" applyAlignment="1">
      <alignment horizontal="center" vertical="center"/>
    </xf>
    <xf numFmtId="0" fontId="22" fillId="11" borderId="0" xfId="14" applyFont="1" applyFill="1" applyAlignment="1">
      <alignment horizontal="center"/>
    </xf>
    <xf numFmtId="0" fontId="22" fillId="9" borderId="0" xfId="15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8" fillId="0" borderId="4" xfId="22" applyFont="1" applyBorder="1" applyAlignment="1">
      <alignment horizontal="center"/>
    </xf>
    <xf numFmtId="0" fontId="43" fillId="0" borderId="0" xfId="25" applyAlignment="1">
      <alignment horizontal="center" vertical="center"/>
    </xf>
    <xf numFmtId="0" fontId="61" fillId="6" borderId="4" xfId="1" applyFont="1" applyFill="1" applyBorder="1" applyAlignment="1">
      <alignment horizontal="center" vertical="center" wrapText="1" shrinkToFit="1"/>
    </xf>
    <xf numFmtId="0" fontId="61" fillId="7" borderId="4" xfId="1" applyFont="1" applyFill="1" applyBorder="1" applyAlignment="1">
      <alignment horizontal="center" vertical="center" wrapText="1" shrinkToFit="1"/>
    </xf>
    <xf numFmtId="0" fontId="43" fillId="9" borderId="4" xfId="25" applyFill="1" applyBorder="1" applyAlignment="1">
      <alignment horizontal="left" vertical="center"/>
    </xf>
    <xf numFmtId="0" fontId="7" fillId="5" borderId="4" xfId="25" applyFont="1" applyFill="1" applyBorder="1" applyAlignment="1">
      <alignment horizontal="center" vertical="center"/>
    </xf>
    <xf numFmtId="0" fontId="22" fillId="11" borderId="4" xfId="2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7" fillId="11" borderId="4" xfId="12" applyFill="1" applyBorder="1"/>
    <xf numFmtId="0" fontId="0" fillId="5" borderId="4" xfId="0" applyFill="1" applyBorder="1" applyAlignment="1">
      <alignment horizontal="center"/>
    </xf>
    <xf numFmtId="2" fontId="22" fillId="9" borderId="4" xfId="15" applyNumberFormat="1" applyFont="1" applyFill="1" applyBorder="1" applyAlignment="1">
      <alignment horizontal="center" vertical="center"/>
    </xf>
    <xf numFmtId="0" fontId="7" fillId="9" borderId="4" xfId="12" applyFill="1" applyBorder="1" applyAlignment="1">
      <alignment horizontal="center" vertical="center"/>
    </xf>
    <xf numFmtId="0" fontId="7" fillId="5" borderId="4" xfId="12" applyFill="1" applyBorder="1" applyAlignment="1">
      <alignment horizontal="center" vertical="center"/>
    </xf>
    <xf numFmtId="0" fontId="7" fillId="0" borderId="0" xfId="12" applyAlignment="1">
      <alignment vertical="center"/>
    </xf>
    <xf numFmtId="0" fontId="7" fillId="11" borderId="4" xfId="12" applyFill="1" applyBorder="1" applyAlignment="1">
      <alignment vertical="center"/>
    </xf>
    <xf numFmtId="0" fontId="22" fillId="5" borderId="4" xfId="21" applyFont="1" applyFill="1" applyBorder="1" applyAlignment="1">
      <alignment horizontal="center" vertical="center"/>
    </xf>
    <xf numFmtId="0" fontId="15" fillId="0" borderId="51" xfId="20" applyFont="1" applyFill="1" applyBorder="1" applyAlignment="1">
      <alignment horizontal="center"/>
    </xf>
    <xf numFmtId="0" fontId="11" fillId="0" borderId="52" xfId="20" applyFont="1" applyFill="1" applyBorder="1"/>
    <xf numFmtId="0" fontId="19" fillId="6" borderId="53" xfId="20" applyFont="1" applyFill="1" applyBorder="1" applyAlignment="1" applyProtection="1">
      <alignment horizontal="center" vertical="center" wrapText="1" shrinkToFit="1"/>
    </xf>
    <xf numFmtId="0" fontId="22" fillId="11" borderId="30" xfId="21" applyNumberFormat="1" applyFont="1" applyFill="1" applyBorder="1" applyAlignment="1">
      <alignment horizontal="center"/>
    </xf>
    <xf numFmtId="0" fontId="22" fillId="65" borderId="4" xfId="20" applyFont="1" applyFill="1" applyBorder="1" applyAlignment="1">
      <alignment horizontal="center" vertical="center"/>
    </xf>
    <xf numFmtId="0" fontId="22" fillId="5" borderId="0" xfId="15" applyFont="1" applyFill="1" applyBorder="1" applyAlignment="1">
      <alignment horizontal="center"/>
    </xf>
    <xf numFmtId="0" fontId="7" fillId="0" borderId="0" xfId="67" applyFill="1"/>
    <xf numFmtId="0" fontId="7" fillId="0" borderId="0" xfId="479"/>
    <xf numFmtId="0" fontId="64" fillId="0" borderId="53" xfId="20" applyFont="1" applyFill="1" applyBorder="1" applyAlignment="1" applyProtection="1">
      <alignment horizontal="center" wrapText="1" shrinkToFit="1"/>
    </xf>
    <xf numFmtId="0" fontId="65" fillId="0" borderId="0" xfId="0" applyFont="1" applyBorder="1" applyAlignment="1">
      <alignment horizontal="center"/>
    </xf>
    <xf numFmtId="0" fontId="1" fillId="0" borderId="0" xfId="487"/>
    <xf numFmtId="3" fontId="1" fillId="0" borderId="0" xfId="487" applyNumberFormat="1"/>
    <xf numFmtId="0" fontId="41" fillId="66" borderId="16" xfId="487" applyFont="1" applyFill="1" applyBorder="1"/>
    <xf numFmtId="0" fontId="1" fillId="0" borderId="0" xfId="487"/>
    <xf numFmtId="3" fontId="1" fillId="0" borderId="0" xfId="487" applyNumberFormat="1"/>
    <xf numFmtId="0" fontId="41" fillId="67" borderId="54" xfId="487" applyFont="1" applyFill="1" applyBorder="1"/>
    <xf numFmtId="0" fontId="1" fillId="0" borderId="0" xfId="487"/>
    <xf numFmtId="14" fontId="1" fillId="0" borderId="0" xfId="487" applyNumberFormat="1"/>
    <xf numFmtId="16" fontId="1" fillId="0" borderId="0" xfId="487" applyNumberFormat="1"/>
    <xf numFmtId="17" fontId="1" fillId="0" borderId="0" xfId="487" applyNumberFormat="1"/>
    <xf numFmtId="0" fontId="1" fillId="0" borderId="0" xfId="487" applyAlignment="1">
      <alignment horizontal="center"/>
    </xf>
    <xf numFmtId="0" fontId="8" fillId="0" borderId="21" xfId="10" applyFont="1" applyFill="1" applyBorder="1" applyAlignment="1">
      <alignment horizontal="center" vertical="center" wrapText="1" shrinkToFit="1"/>
    </xf>
    <xf numFmtId="0" fontId="8" fillId="0" borderId="2" xfId="10" applyFont="1" applyFill="1" applyBorder="1" applyAlignment="1">
      <alignment horizontal="center" vertical="center" wrapText="1" shrinkToFit="1"/>
    </xf>
    <xf numFmtId="0" fontId="8" fillId="0" borderId="13" xfId="10" applyFont="1" applyFill="1" applyBorder="1" applyAlignment="1" applyProtection="1">
      <alignment horizontal="center" vertical="center"/>
    </xf>
    <xf numFmtId="0" fontId="8" fillId="0" borderId="29" xfId="10" applyFont="1" applyFill="1" applyBorder="1" applyAlignment="1" applyProtection="1">
      <alignment horizontal="center" vertical="center"/>
    </xf>
    <xf numFmtId="0" fontId="8" fillId="0" borderId="15" xfId="10" applyFont="1" applyFill="1" applyBorder="1" applyAlignment="1" applyProtection="1">
      <alignment horizontal="center" vertical="center"/>
    </xf>
    <xf numFmtId="0" fontId="8" fillId="0" borderId="28" xfId="10" applyFont="1" applyFill="1" applyBorder="1" applyAlignment="1" applyProtection="1">
      <alignment horizontal="center" vertical="center"/>
    </xf>
    <xf numFmtId="0" fontId="8" fillId="6" borderId="21" xfId="11" applyFont="1" applyFill="1" applyBorder="1" applyAlignment="1" applyProtection="1">
      <alignment horizontal="center" vertical="center"/>
    </xf>
    <xf numFmtId="0" fontId="8" fillId="6" borderId="2" xfId="11" applyFont="1" applyFill="1" applyBorder="1" applyAlignment="1" applyProtection="1">
      <alignment horizontal="center" vertical="center"/>
    </xf>
    <xf numFmtId="0" fontId="8" fillId="0" borderId="21" xfId="10" applyFont="1" applyFill="1" applyBorder="1" applyAlignment="1" applyProtection="1">
      <alignment horizontal="center" vertical="center"/>
    </xf>
    <xf numFmtId="0" fontId="8" fillId="0" borderId="2" xfId="10" applyFont="1" applyFill="1" applyBorder="1" applyAlignment="1" applyProtection="1">
      <alignment horizontal="center" vertical="center"/>
    </xf>
    <xf numFmtId="0" fontId="8" fillId="6" borderId="5" xfId="11" applyFont="1" applyFill="1" applyBorder="1" applyAlignment="1" applyProtection="1">
      <alignment horizontal="center" vertical="center"/>
    </xf>
    <xf numFmtId="0" fontId="8" fillId="6" borderId="10" xfId="11" applyFont="1" applyFill="1" applyBorder="1" applyAlignment="1" applyProtection="1">
      <alignment horizontal="center" vertical="center"/>
    </xf>
    <xf numFmtId="0" fontId="15" fillId="0" borderId="6" xfId="20" applyFont="1" applyFill="1" applyBorder="1" applyAlignment="1">
      <alignment horizontal="center"/>
    </xf>
    <xf numFmtId="0" fontId="15" fillId="0" borderId="8" xfId="20" applyFont="1" applyFill="1" applyBorder="1" applyAlignment="1">
      <alignment horizontal="center"/>
    </xf>
    <xf numFmtId="0" fontId="15" fillId="0" borderId="31" xfId="20" applyFont="1" applyFill="1" applyBorder="1" applyAlignment="1">
      <alignment horizontal="center"/>
    </xf>
    <xf numFmtId="0" fontId="15" fillId="0" borderId="32" xfId="20" applyFont="1" applyFill="1" applyBorder="1" applyAlignment="1">
      <alignment horizontal="center"/>
    </xf>
    <xf numFmtId="0" fontId="11" fillId="5" borderId="3" xfId="20" applyFont="1" applyFill="1" applyBorder="1" applyAlignment="1">
      <alignment horizontal="center" vertical="center"/>
    </xf>
    <xf numFmtId="0" fontId="11" fillId="5" borderId="28" xfId="20" applyFont="1" applyFill="1" applyBorder="1" applyAlignment="1">
      <alignment horizontal="center" vertical="center"/>
    </xf>
    <xf numFmtId="0" fontId="11" fillId="5" borderId="53" xfId="20" applyFont="1" applyFill="1" applyBorder="1" applyAlignment="1">
      <alignment horizontal="center" vertical="center"/>
    </xf>
    <xf numFmtId="0" fontId="15" fillId="0" borderId="11" xfId="15" applyFont="1" applyFill="1" applyBorder="1" applyAlignment="1">
      <alignment horizontal="center"/>
    </xf>
    <xf numFmtId="0" fontId="15" fillId="0" borderId="0" xfId="15" applyFont="1" applyFill="1" applyBorder="1" applyAlignment="1">
      <alignment horizontal="center"/>
    </xf>
    <xf numFmtId="0" fontId="15" fillId="0" borderId="17" xfId="15" applyFont="1" applyFill="1" applyBorder="1" applyAlignment="1">
      <alignment horizontal="center"/>
    </xf>
    <xf numFmtId="0" fontId="15" fillId="0" borderId="16" xfId="15" applyFont="1" applyFill="1" applyBorder="1" applyAlignment="1">
      <alignment horizontal="center"/>
    </xf>
    <xf numFmtId="0" fontId="22" fillId="5" borderId="0" xfId="14" applyFont="1" applyFill="1" applyAlignment="1">
      <alignment horizontal="center" vertical="center"/>
    </xf>
    <xf numFmtId="0" fontId="10" fillId="8" borderId="0" xfId="14" applyFont="1" applyFill="1" applyBorder="1" applyAlignment="1">
      <alignment horizontal="center" vertical="center"/>
    </xf>
  </cellXfs>
  <cellStyles count="489">
    <cellStyle name="_x000a_shell=progma" xfId="1"/>
    <cellStyle name="_x000a_shell=progma 2" xfId="2"/>
    <cellStyle name="_x000a_shell=progma 2 2" xfId="3"/>
    <cellStyle name="_x000a_shell=progma 3" xfId="68"/>
    <cellStyle name="_x000a_shell=progma_CDR_TP_W10_B_Rbs_PA2" xfId="4"/>
    <cellStyle name="0,0_x000d__x000a_NA_x000d__x000a_" xfId="24"/>
    <cellStyle name="20% - Accent1 2" xfId="26"/>
    <cellStyle name="20% - Accent2 2" xfId="27"/>
    <cellStyle name="20% - Accent3 2" xfId="28"/>
    <cellStyle name="20% - Accent4 2" xfId="29"/>
    <cellStyle name="20% - Accent5 2" xfId="30"/>
    <cellStyle name="20% - Accent6 2" xfId="31"/>
    <cellStyle name="20% - Colore 1 2" xfId="70"/>
    <cellStyle name="20% - Colore 1 2 2" xfId="83"/>
    <cellStyle name="20% - Colore 1 2 2 2" xfId="320"/>
    <cellStyle name="20% - Colore 1 2 2 2 2" xfId="321"/>
    <cellStyle name="20% - Colore 1 2 2 3" xfId="322"/>
    <cellStyle name="20% - Colore 1 2 2 3 2" xfId="323"/>
    <cellStyle name="20% - Colore 1 2 2 4" xfId="324"/>
    <cellStyle name="20% - Colore 1 2 2 5" xfId="442"/>
    <cellStyle name="20% - Colore 1 3" xfId="84"/>
    <cellStyle name="20% - Colore 1 3 2" xfId="325"/>
    <cellStyle name="20% - Colore 1 3 2 2" xfId="326"/>
    <cellStyle name="20% - Colore 1 3 3" xfId="327"/>
    <cellStyle name="20% - Colore 1 3 3 2" xfId="328"/>
    <cellStyle name="20% - Colore 1 3 4" xfId="329"/>
    <cellStyle name="20% - Colore 1 3 5" xfId="443"/>
    <cellStyle name="20% - Colore 1 4" xfId="134"/>
    <cellStyle name="20% - Colore 1 5" xfId="233"/>
    <cellStyle name="20% - Colore 1 6" xfId="277"/>
    <cellStyle name="20% - Colore 2 2" xfId="71"/>
    <cellStyle name="20% - Colore 2 2 2" xfId="85"/>
    <cellStyle name="20% - Colore 2 2 2 2" xfId="330"/>
    <cellStyle name="20% - Colore 2 2 2 2 2" xfId="331"/>
    <cellStyle name="20% - Colore 2 2 2 3" xfId="332"/>
    <cellStyle name="20% - Colore 2 2 2 3 2" xfId="333"/>
    <cellStyle name="20% - Colore 2 2 2 4" xfId="334"/>
    <cellStyle name="20% - Colore 2 2 2 5" xfId="444"/>
    <cellStyle name="20% - Colore 2 3" xfId="86"/>
    <cellStyle name="20% - Colore 2 3 2" xfId="335"/>
    <cellStyle name="20% - Colore 2 3 2 2" xfId="336"/>
    <cellStyle name="20% - Colore 2 3 3" xfId="337"/>
    <cellStyle name="20% - Colore 2 3 3 2" xfId="338"/>
    <cellStyle name="20% - Colore 2 3 4" xfId="339"/>
    <cellStyle name="20% - Colore 2 3 5" xfId="445"/>
    <cellStyle name="20% - Colore 2 4" xfId="135"/>
    <cellStyle name="20% - Colore 2 5" xfId="234"/>
    <cellStyle name="20% - Colore 2 6" xfId="278"/>
    <cellStyle name="20% - Colore 3 2" xfId="72"/>
    <cellStyle name="20% - Colore 3 2 2" xfId="87"/>
    <cellStyle name="20% - Colore 3 2 2 2" xfId="340"/>
    <cellStyle name="20% - Colore 3 2 2 2 2" xfId="341"/>
    <cellStyle name="20% - Colore 3 2 2 3" xfId="342"/>
    <cellStyle name="20% - Colore 3 2 2 3 2" xfId="343"/>
    <cellStyle name="20% - Colore 3 2 2 4" xfId="344"/>
    <cellStyle name="20% - Colore 3 2 2 5" xfId="446"/>
    <cellStyle name="20% - Colore 3 3" xfId="88"/>
    <cellStyle name="20% - Colore 3 3 2" xfId="345"/>
    <cellStyle name="20% - Colore 3 3 2 2" xfId="346"/>
    <cellStyle name="20% - Colore 3 3 3" xfId="347"/>
    <cellStyle name="20% - Colore 3 3 3 2" xfId="348"/>
    <cellStyle name="20% - Colore 3 3 4" xfId="349"/>
    <cellStyle name="20% - Colore 3 3 5" xfId="447"/>
    <cellStyle name="20% - Colore 3 4" xfId="136"/>
    <cellStyle name="20% - Colore 3 5" xfId="235"/>
    <cellStyle name="20% - Colore 3 6" xfId="279"/>
    <cellStyle name="20% - Colore 4 2" xfId="73"/>
    <cellStyle name="20% - Colore 4 2 2" xfId="89"/>
    <cellStyle name="20% - Colore 4 2 2 2" xfId="350"/>
    <cellStyle name="20% - Colore 4 2 2 2 2" xfId="351"/>
    <cellStyle name="20% - Colore 4 2 2 3" xfId="352"/>
    <cellStyle name="20% - Colore 4 2 2 3 2" xfId="353"/>
    <cellStyle name="20% - Colore 4 2 2 4" xfId="354"/>
    <cellStyle name="20% - Colore 4 2 2 5" xfId="448"/>
    <cellStyle name="20% - Colore 4 3" xfId="90"/>
    <cellStyle name="20% - Colore 4 3 2" xfId="355"/>
    <cellStyle name="20% - Colore 4 3 2 2" xfId="356"/>
    <cellStyle name="20% - Colore 4 3 3" xfId="357"/>
    <cellStyle name="20% - Colore 4 3 3 2" xfId="358"/>
    <cellStyle name="20% - Colore 4 3 4" xfId="359"/>
    <cellStyle name="20% - Colore 4 3 5" xfId="449"/>
    <cellStyle name="20% - Colore 4 4" xfId="137"/>
    <cellStyle name="20% - Colore 4 5" xfId="236"/>
    <cellStyle name="20% - Colore 4 6" xfId="280"/>
    <cellStyle name="20% - Colore 5 2" xfId="74"/>
    <cellStyle name="20% - Colore 5 3" xfId="91"/>
    <cellStyle name="20% - Colore 5 3 2" xfId="360"/>
    <cellStyle name="20% - Colore 5 3 2 2" xfId="361"/>
    <cellStyle name="20% - Colore 5 3 3" xfId="362"/>
    <cellStyle name="20% - Colore 5 3 3 2" xfId="363"/>
    <cellStyle name="20% - Colore 5 3 4" xfId="364"/>
    <cellStyle name="20% - Colore 5 3 5" xfId="450"/>
    <cellStyle name="20% - Colore 5 4" xfId="138"/>
    <cellStyle name="20% - Colore 5 5" xfId="237"/>
    <cellStyle name="20% - Colore 5 6" xfId="281"/>
    <cellStyle name="20% - Colore 6 2" xfId="75"/>
    <cellStyle name="20% - Colore 6 3" xfId="92"/>
    <cellStyle name="20% - Colore 6 3 2" xfId="365"/>
    <cellStyle name="20% - Colore 6 3 2 2" xfId="366"/>
    <cellStyle name="20% - Colore 6 3 3" xfId="367"/>
    <cellStyle name="20% - Colore 6 3 3 2" xfId="368"/>
    <cellStyle name="20% - Colore 6 3 4" xfId="369"/>
    <cellStyle name="20% - Colore 6 3 5" xfId="451"/>
    <cellStyle name="20% - Colore 6 4" xfId="139"/>
    <cellStyle name="20% - Colore 6 5" xfId="238"/>
    <cellStyle name="20% - Colore 6 6" xfId="282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40% - Colore 1 2" xfId="76"/>
    <cellStyle name="40% - Colore 1 3" xfId="93"/>
    <cellStyle name="40% - Colore 1 3 2" xfId="370"/>
    <cellStyle name="40% - Colore 1 3 2 2" xfId="371"/>
    <cellStyle name="40% - Colore 1 3 3" xfId="372"/>
    <cellStyle name="40% - Colore 1 3 3 2" xfId="373"/>
    <cellStyle name="40% - Colore 1 3 4" xfId="374"/>
    <cellStyle name="40% - Colore 1 3 5" xfId="452"/>
    <cellStyle name="40% - Colore 1 4" xfId="140"/>
    <cellStyle name="40% - Colore 1 5" xfId="239"/>
    <cellStyle name="40% - Colore 1 6" xfId="283"/>
    <cellStyle name="40% - Colore 2 2" xfId="77"/>
    <cellStyle name="40% - Colore 2 3" xfId="94"/>
    <cellStyle name="40% - Colore 2 3 2" xfId="375"/>
    <cellStyle name="40% - Colore 2 3 2 2" xfId="376"/>
    <cellStyle name="40% - Colore 2 3 3" xfId="377"/>
    <cellStyle name="40% - Colore 2 3 3 2" xfId="378"/>
    <cellStyle name="40% - Colore 2 3 4" xfId="379"/>
    <cellStyle name="40% - Colore 2 3 5" xfId="453"/>
    <cellStyle name="40% - Colore 2 4" xfId="141"/>
    <cellStyle name="40% - Colore 2 5" xfId="240"/>
    <cellStyle name="40% - Colore 2 6" xfId="284"/>
    <cellStyle name="40% - Colore 3 2" xfId="78"/>
    <cellStyle name="40% - Colore 3 2 2" xfId="95"/>
    <cellStyle name="40% - Colore 3 2 2 2" xfId="380"/>
    <cellStyle name="40% - Colore 3 2 2 2 2" xfId="381"/>
    <cellStyle name="40% - Colore 3 2 2 3" xfId="382"/>
    <cellStyle name="40% - Colore 3 2 2 3 2" xfId="383"/>
    <cellStyle name="40% - Colore 3 2 2 4" xfId="384"/>
    <cellStyle name="40% - Colore 3 2 2 5" xfId="454"/>
    <cellStyle name="40% - Colore 3 3" xfId="96"/>
    <cellStyle name="40% - Colore 3 3 2" xfId="385"/>
    <cellStyle name="40% - Colore 3 3 2 2" xfId="386"/>
    <cellStyle name="40% - Colore 3 3 3" xfId="387"/>
    <cellStyle name="40% - Colore 3 3 3 2" xfId="388"/>
    <cellStyle name="40% - Colore 3 3 4" xfId="389"/>
    <cellStyle name="40% - Colore 3 3 5" xfId="455"/>
    <cellStyle name="40% - Colore 3 4" xfId="142"/>
    <cellStyle name="40% - Colore 3 5" xfId="241"/>
    <cellStyle name="40% - Colore 3 6" xfId="285"/>
    <cellStyle name="40% - Colore 4 2" xfId="79"/>
    <cellStyle name="40% - Colore 4 3" xfId="97"/>
    <cellStyle name="40% - Colore 4 3 2" xfId="390"/>
    <cellStyle name="40% - Colore 4 3 2 2" xfId="391"/>
    <cellStyle name="40% - Colore 4 3 3" xfId="392"/>
    <cellStyle name="40% - Colore 4 3 3 2" xfId="393"/>
    <cellStyle name="40% - Colore 4 3 4" xfId="394"/>
    <cellStyle name="40% - Colore 4 3 5" xfId="456"/>
    <cellStyle name="40% - Colore 4 4" xfId="143"/>
    <cellStyle name="40% - Colore 4 5" xfId="242"/>
    <cellStyle name="40% - Colore 4 6" xfId="286"/>
    <cellStyle name="40% - Colore 5 2" xfId="80"/>
    <cellStyle name="40% - Colore 5 3" xfId="98"/>
    <cellStyle name="40% - Colore 5 3 2" xfId="395"/>
    <cellStyle name="40% - Colore 5 3 2 2" xfId="396"/>
    <cellStyle name="40% - Colore 5 3 3" xfId="397"/>
    <cellStyle name="40% - Colore 5 3 3 2" xfId="398"/>
    <cellStyle name="40% - Colore 5 3 4" xfId="399"/>
    <cellStyle name="40% - Colore 5 3 5" xfId="457"/>
    <cellStyle name="40% - Colore 5 4" xfId="144"/>
    <cellStyle name="40% - Colore 5 5" xfId="243"/>
    <cellStyle name="40% - Colore 5 6" xfId="287"/>
    <cellStyle name="40% - Colore 6 2" xfId="81"/>
    <cellStyle name="40% - Colore 6 3" xfId="99"/>
    <cellStyle name="40% - Colore 6 3 2" xfId="400"/>
    <cellStyle name="40% - Colore 6 3 2 2" xfId="401"/>
    <cellStyle name="40% - Colore 6 3 3" xfId="402"/>
    <cellStyle name="40% - Colore 6 3 3 2" xfId="403"/>
    <cellStyle name="40% - Colore 6 3 4" xfId="404"/>
    <cellStyle name="40% - Colore 6 3 5" xfId="458"/>
    <cellStyle name="40% - Colore 6 4" xfId="145"/>
    <cellStyle name="40% - Colore 6 5" xfId="244"/>
    <cellStyle name="40% - Colore 6 6" xfId="288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Colore 1 2" xfId="100"/>
    <cellStyle name="60% - Colore 1 2 2" xfId="146"/>
    <cellStyle name="60% - Colore 1 2 3" xfId="147"/>
    <cellStyle name="60% - Colore 1 3" xfId="148"/>
    <cellStyle name="60% - Colore 1 4" xfId="245"/>
    <cellStyle name="60% - Colore 1 5" xfId="289"/>
    <cellStyle name="60% - Colore 2 2" xfId="101"/>
    <cellStyle name="60% - Colore 2 2 2" xfId="149"/>
    <cellStyle name="60% - Colore 2 2 3" xfId="150"/>
    <cellStyle name="60% - Colore 2 3" xfId="151"/>
    <cellStyle name="60% - Colore 2 4" xfId="246"/>
    <cellStyle name="60% - Colore 2 5" xfId="290"/>
    <cellStyle name="60% - Colore 3 2" xfId="102"/>
    <cellStyle name="60% - Colore 3 2 2" xfId="152"/>
    <cellStyle name="60% - Colore 3 2 3" xfId="153"/>
    <cellStyle name="60% - Colore 3 3" xfId="103"/>
    <cellStyle name="60% - Colore 3 4" xfId="154"/>
    <cellStyle name="60% - Colore 3 5" xfId="247"/>
    <cellStyle name="60% - Colore 3 6" xfId="291"/>
    <cellStyle name="60% - Colore 4 2" xfId="104"/>
    <cellStyle name="60% - Colore 4 2 2" xfId="155"/>
    <cellStyle name="60% - Colore 4 2 3" xfId="156"/>
    <cellStyle name="60% - Colore 4 3" xfId="105"/>
    <cellStyle name="60% - Colore 4 4" xfId="157"/>
    <cellStyle name="60% - Colore 4 5" xfId="248"/>
    <cellStyle name="60% - Colore 4 6" xfId="292"/>
    <cellStyle name="60% - Colore 5 2" xfId="106"/>
    <cellStyle name="60% - Colore 5 2 2" xfId="158"/>
    <cellStyle name="60% - Colore 5 2 3" xfId="159"/>
    <cellStyle name="60% - Colore 5 3" xfId="160"/>
    <cellStyle name="60% - Colore 5 4" xfId="249"/>
    <cellStyle name="60% - Colore 5 5" xfId="293"/>
    <cellStyle name="60% - Colore 6 2" xfId="107"/>
    <cellStyle name="60% - Colore 6 2 2" xfId="161"/>
    <cellStyle name="60% - Colore 6 2 3" xfId="162"/>
    <cellStyle name="60% - Colore 6 3" xfId="108"/>
    <cellStyle name="60% - Colore 6 4" xfId="163"/>
    <cellStyle name="60% - Colore 6 5" xfId="250"/>
    <cellStyle name="60% - Colore 6 6" xfId="294"/>
    <cellStyle name="Accent1 2" xfId="46"/>
    <cellStyle name="Accent2 2" xfId="47"/>
    <cellStyle name="Accent3 2" xfId="48"/>
    <cellStyle name="Accent4 2" xfId="49"/>
    <cellStyle name="Accent5 2" xfId="50"/>
    <cellStyle name="Accent6 2" xfId="51"/>
    <cellStyle name="Bad 2" xfId="64"/>
    <cellStyle name="Calcolo" xfId="44"/>
    <cellStyle name="Calcolo 2" xfId="109"/>
    <cellStyle name="Calcolo 2 2" xfId="164"/>
    <cellStyle name="Calcolo 2 3" xfId="165"/>
    <cellStyle name="Calcolo 3" xfId="166"/>
    <cellStyle name="Calcolo 4" xfId="251"/>
    <cellStyle name="Calcolo 5" xfId="295"/>
    <cellStyle name="Cella collegata" xfId="53"/>
    <cellStyle name="Cella collegata 2" xfId="110"/>
    <cellStyle name="Cella collegata 2 2" xfId="167"/>
    <cellStyle name="Cella collegata 2 3" xfId="168"/>
    <cellStyle name="Cella collegata 3" xfId="169"/>
    <cellStyle name="Cella collegata 4" xfId="252"/>
    <cellStyle name="Cella collegata 5" xfId="296"/>
    <cellStyle name="Cella da controllare" xfId="45"/>
    <cellStyle name="Cella da controllare 2" xfId="111"/>
    <cellStyle name="Cella da controllare 2 2" xfId="170"/>
    <cellStyle name="Cella da controllare 2 3" xfId="171"/>
    <cellStyle name="Cella da controllare 3" xfId="172"/>
    <cellStyle name="Cella da controllare 4" xfId="253"/>
    <cellStyle name="Cella da controllare 5" xfId="297"/>
    <cellStyle name="Colore 1 2" xfId="112"/>
    <cellStyle name="Colore 1 2 2" xfId="173"/>
    <cellStyle name="Colore 1 2 3" xfId="174"/>
    <cellStyle name="Colore 1 3" xfId="175"/>
    <cellStyle name="Colore 1 4" xfId="254"/>
    <cellStyle name="Colore 1 5" xfId="298"/>
    <cellStyle name="Colore 2 2" xfId="113"/>
    <cellStyle name="Colore 2 2 2" xfId="176"/>
    <cellStyle name="Colore 2 2 3" xfId="177"/>
    <cellStyle name="Colore 2 3" xfId="178"/>
    <cellStyle name="Colore 2 4" xfId="255"/>
    <cellStyle name="Colore 2 5" xfId="299"/>
    <cellStyle name="Colore 3 2" xfId="114"/>
    <cellStyle name="Colore 3 2 2" xfId="179"/>
    <cellStyle name="Colore 3 2 3" xfId="180"/>
    <cellStyle name="Colore 3 3" xfId="181"/>
    <cellStyle name="Colore 3 4" xfId="256"/>
    <cellStyle name="Colore 3 5" xfId="300"/>
    <cellStyle name="Colore 4 2" xfId="115"/>
    <cellStyle name="Colore 4 2 2" xfId="182"/>
    <cellStyle name="Colore 4 2 3" xfId="183"/>
    <cellStyle name="Colore 4 3" xfId="184"/>
    <cellStyle name="Colore 4 4" xfId="257"/>
    <cellStyle name="Colore 4 5" xfId="301"/>
    <cellStyle name="Colore 5 2" xfId="116"/>
    <cellStyle name="Colore 5 2 2" xfId="185"/>
    <cellStyle name="Colore 5 2 3" xfId="186"/>
    <cellStyle name="Colore 5 3" xfId="187"/>
    <cellStyle name="Colore 5 4" xfId="258"/>
    <cellStyle name="Colore 5 5" xfId="302"/>
    <cellStyle name="Colore 6 2" xfId="117"/>
    <cellStyle name="Colore 6 2 2" xfId="188"/>
    <cellStyle name="Colore 6 2 3" xfId="189"/>
    <cellStyle name="Colore 6 3" xfId="190"/>
    <cellStyle name="Colore 6 4" xfId="259"/>
    <cellStyle name="Colore 6 5" xfId="303"/>
    <cellStyle name="Euro" xfId="5"/>
    <cellStyle name="Explanatory Text 2" xfId="57"/>
    <cellStyle name="Good 2" xfId="65"/>
    <cellStyle name="Heading 1 2" xfId="59"/>
    <cellStyle name="Heading 2 2" xfId="60"/>
    <cellStyle name="Heading 3 2" xfId="61"/>
    <cellStyle name="Heading 4 2" xfId="62"/>
    <cellStyle name="Input 2" xfId="118"/>
    <cellStyle name="Input 2 2" xfId="191"/>
    <cellStyle name="Input 2 3" xfId="192"/>
    <cellStyle name="Input 3" xfId="193"/>
    <cellStyle name="Input 4" xfId="260"/>
    <cellStyle name="Input 5" xfId="304"/>
    <cellStyle name="Input 6" xfId="52"/>
    <cellStyle name="Jun" xfId="6"/>
    <cellStyle name="Migliaia (0)_app2" xfId="7"/>
    <cellStyle name="Neutral 2" xfId="54"/>
    <cellStyle name="Neutrale 2" xfId="119"/>
    <cellStyle name="Neutrale 2 2" xfId="194"/>
    <cellStyle name="Neutrale 2 3" xfId="195"/>
    <cellStyle name="Neutrale 3" xfId="196"/>
    <cellStyle name="Neutrale 4" xfId="261"/>
    <cellStyle name="Neutrale 5" xfId="305"/>
    <cellStyle name="Normal 2" xfId="8"/>
    <cellStyle name="Normal 2 2" xfId="22"/>
    <cellStyle name="Normal 3" xfId="484"/>
    <cellStyle name="Normal 4" xfId="23"/>
    <cellStyle name="Normal 5" xfId="25"/>
    <cellStyle name="Normal 6" xfId="486"/>
    <cellStyle name="Normal 7" xfId="485"/>
    <cellStyle name="Normal_default2" xfId="9"/>
    <cellStyle name="Normal_RNC Dataset-1" xfId="10"/>
    <cellStyle name="Normal_RNC Dataset-1 2" xfId="11"/>
    <cellStyle name="Normale" xfId="0" builtinId="0"/>
    <cellStyle name="Normale 10" xfId="479"/>
    <cellStyle name="Normale 11" xfId="487"/>
    <cellStyle name="Normale 12" xfId="488"/>
    <cellStyle name="Normale 2" xfId="12"/>
    <cellStyle name="Normale 2 2" xfId="82"/>
    <cellStyle name="Normale 2 3" xfId="69"/>
    <cellStyle name="Normale 3" xfId="67"/>
    <cellStyle name="Normale 3 4" xfId="319"/>
    <cellStyle name="Normale 4" xfId="13"/>
    <cellStyle name="Normale 4 10" xfId="417"/>
    <cellStyle name="Normale 4 11" xfId="418"/>
    <cellStyle name="Normale 4 12" xfId="419"/>
    <cellStyle name="Normale 4 126" xfId="483"/>
    <cellStyle name="Normale 4 13" xfId="420"/>
    <cellStyle name="Normale 4 14" xfId="421"/>
    <cellStyle name="Normale 4 15" xfId="422"/>
    <cellStyle name="Normale 4 16" xfId="423"/>
    <cellStyle name="Normale 4 17" xfId="424"/>
    <cellStyle name="Normale 4 18" xfId="425"/>
    <cellStyle name="Normale 4 19" xfId="426"/>
    <cellStyle name="Normale 4 2" xfId="197"/>
    <cellStyle name="Normale 4 2 2" xfId="405"/>
    <cellStyle name="Normale 4 2 3" xfId="460"/>
    <cellStyle name="Normale 4 20" xfId="427"/>
    <cellStyle name="Normale 4 21" xfId="428"/>
    <cellStyle name="Normale 4 22" xfId="429"/>
    <cellStyle name="Normale 4 23" xfId="430"/>
    <cellStyle name="Normale 4 24" xfId="431"/>
    <cellStyle name="Normale 4 25" xfId="432"/>
    <cellStyle name="Normale 4 26" xfId="433"/>
    <cellStyle name="Normale 4 27" xfId="434"/>
    <cellStyle name="Normale 4 28" xfId="435"/>
    <cellStyle name="Normale 4 29" xfId="436"/>
    <cellStyle name="Normale 4 3" xfId="198"/>
    <cellStyle name="Normale 4 3 2" xfId="406"/>
    <cellStyle name="Normale 4 30" xfId="437"/>
    <cellStyle name="Normale 4 31" xfId="438"/>
    <cellStyle name="Normale 4 32" xfId="439"/>
    <cellStyle name="Normale 4 33" xfId="440"/>
    <cellStyle name="Normale 4 34" xfId="441"/>
    <cellStyle name="Normale 4 35" xfId="459"/>
    <cellStyle name="Normale 4 36" xfId="464"/>
    <cellStyle name="Normale 4 37" xfId="465"/>
    <cellStyle name="Normale 4 38" xfId="466"/>
    <cellStyle name="Normale 4 39" xfId="467"/>
    <cellStyle name="Normale 4 4" xfId="275"/>
    <cellStyle name="Normale 4 40" xfId="468"/>
    <cellStyle name="Normale 4 41" xfId="469"/>
    <cellStyle name="Normale 4 42" xfId="473"/>
    <cellStyle name="Normale 4 43" xfId="474"/>
    <cellStyle name="Normale 4 44" xfId="475"/>
    <cellStyle name="Normale 4 45" xfId="476"/>
    <cellStyle name="Normale 4 46" xfId="478"/>
    <cellStyle name="Normale 4 47" xfId="481"/>
    <cellStyle name="Normale 4 48" xfId="482"/>
    <cellStyle name="Normale 4 49" xfId="120"/>
    <cellStyle name="Normale 4 5" xfId="276"/>
    <cellStyle name="Normale 4 6" xfId="413"/>
    <cellStyle name="Normale 4 7" xfId="414"/>
    <cellStyle name="Normale 4 8" xfId="415"/>
    <cellStyle name="Normale 4 9" xfId="416"/>
    <cellStyle name="Normale 5" xfId="274"/>
    <cellStyle name="Normale 5 2" xfId="306"/>
    <cellStyle name="Normale 6" xfId="407"/>
    <cellStyle name="Normale 6 2" xfId="461"/>
    <cellStyle name="Normale 7" xfId="463"/>
    <cellStyle name="Normale 7 2" xfId="470"/>
    <cellStyle name="Normale 8" xfId="471"/>
    <cellStyle name="Normale 8 2" xfId="472"/>
    <cellStyle name="Normale 9" xfId="477"/>
    <cellStyle name="Normale 9 2" xfId="480"/>
    <cellStyle name="Normale_CDR_Wind_28_01_03" xfId="14"/>
    <cellStyle name="Normale_CDR_Wind_Project_Roma_revH_6_0_fogli radio" xfId="15"/>
    <cellStyle name="Normale_CDR_Wind_Project_Roma_revH_6_0_fogli radio 2" xfId="20"/>
    <cellStyle name="Normale_CDR_Wind_Project_Roma_revH_6_0_fogli radio_CDR_TP_W10_B_Rbs_PA2 2" xfId="21"/>
    <cellStyle name="Nota" xfId="55"/>
    <cellStyle name="Nota 2" xfId="16"/>
    <cellStyle name="Nota 2 2" xfId="17"/>
    <cellStyle name="Nota 2 2 2" xfId="408"/>
    <cellStyle name="Nota 2 2 2 2" xfId="409"/>
    <cellStyle name="Nota 2 2 3" xfId="410"/>
    <cellStyle name="Nota 2 2 3 2" xfId="411"/>
    <cellStyle name="Nota 2 2 4" xfId="412"/>
    <cellStyle name="Nota 2 2 5" xfId="462"/>
    <cellStyle name="Nota 2 2 6" xfId="121"/>
    <cellStyle name="Nota 3" xfId="122"/>
    <cellStyle name="Nota 4" xfId="199"/>
    <cellStyle name="Nota 5" xfId="262"/>
    <cellStyle name="Nota 6" xfId="307"/>
    <cellStyle name="Output 2" xfId="123"/>
    <cellStyle name="Output 2 2" xfId="200"/>
    <cellStyle name="Output 2 3" xfId="201"/>
    <cellStyle name="Output 3" xfId="202"/>
    <cellStyle name="Output 4" xfId="263"/>
    <cellStyle name="Output 5" xfId="308"/>
    <cellStyle name="Output 6" xfId="56"/>
    <cellStyle name="Style 1" xfId="18"/>
    <cellStyle name="Testo avviso" xfId="66"/>
    <cellStyle name="Testo avviso 2" xfId="124"/>
    <cellStyle name="Testo avviso 2 2" xfId="203"/>
    <cellStyle name="Testo avviso 2 3" xfId="204"/>
    <cellStyle name="Testo avviso 3" xfId="205"/>
    <cellStyle name="Testo avviso 4" xfId="264"/>
    <cellStyle name="Testo avviso 5" xfId="309"/>
    <cellStyle name="Testo descrittivo 2" xfId="125"/>
    <cellStyle name="Testo descrittivo 2 2" xfId="206"/>
    <cellStyle name="Testo descrittivo 2 3" xfId="207"/>
    <cellStyle name="Testo descrittivo 3" xfId="208"/>
    <cellStyle name="Testo descrittivo 4" xfId="265"/>
    <cellStyle name="Testo descrittivo 5" xfId="310"/>
    <cellStyle name="Title 2" xfId="58"/>
    <cellStyle name="Titolo 1 2" xfId="126"/>
    <cellStyle name="Titolo 1 2 2" xfId="209"/>
    <cellStyle name="Titolo 1 2 3" xfId="210"/>
    <cellStyle name="Titolo 1 3" xfId="211"/>
    <cellStyle name="Titolo 1 4" xfId="266"/>
    <cellStyle name="Titolo 1 5" xfId="311"/>
    <cellStyle name="Titolo 2 2" xfId="127"/>
    <cellStyle name="Titolo 2 2 2" xfId="212"/>
    <cellStyle name="Titolo 2 2 3" xfId="213"/>
    <cellStyle name="Titolo 2 3" xfId="214"/>
    <cellStyle name="Titolo 2 4" xfId="267"/>
    <cellStyle name="Titolo 2 5" xfId="312"/>
    <cellStyle name="Titolo 3 2" xfId="128"/>
    <cellStyle name="Titolo 3 2 2" xfId="215"/>
    <cellStyle name="Titolo 3 2 3" xfId="216"/>
    <cellStyle name="Titolo 3 3" xfId="217"/>
    <cellStyle name="Titolo 3 4" xfId="268"/>
    <cellStyle name="Titolo 3 5" xfId="313"/>
    <cellStyle name="Titolo 4 2" xfId="129"/>
    <cellStyle name="Titolo 4 2 2" xfId="218"/>
    <cellStyle name="Titolo 4 2 3" xfId="219"/>
    <cellStyle name="Titolo 4 3" xfId="220"/>
    <cellStyle name="Titolo 4 4" xfId="269"/>
    <cellStyle name="Titolo 4 5" xfId="314"/>
    <cellStyle name="Titolo 5" xfId="130"/>
    <cellStyle name="Titolo 5 2" xfId="221"/>
    <cellStyle name="Titolo 5 3" xfId="222"/>
    <cellStyle name="Titolo 6" xfId="223"/>
    <cellStyle name="Titolo 7" xfId="270"/>
    <cellStyle name="Titolo 8" xfId="315"/>
    <cellStyle name="Total 2" xfId="63"/>
    <cellStyle name="Totale 2" xfId="131"/>
    <cellStyle name="Totale 2 2" xfId="224"/>
    <cellStyle name="Totale 2 3" xfId="225"/>
    <cellStyle name="Totale 3" xfId="226"/>
    <cellStyle name="Totale 4" xfId="271"/>
    <cellStyle name="Totale 5" xfId="316"/>
    <cellStyle name="Valore non valido 2" xfId="132"/>
    <cellStyle name="Valore non valido 2 2" xfId="227"/>
    <cellStyle name="Valore non valido 2 3" xfId="228"/>
    <cellStyle name="Valore non valido 3" xfId="229"/>
    <cellStyle name="Valore non valido 4" xfId="272"/>
    <cellStyle name="Valore non valido 5" xfId="317"/>
    <cellStyle name="Valore valido 2" xfId="133"/>
    <cellStyle name="Valore valido 2 2" xfId="230"/>
    <cellStyle name="Valore valido 2 3" xfId="231"/>
    <cellStyle name="Valore valido 3" xfId="232"/>
    <cellStyle name="Valore valido 4" xfId="273"/>
    <cellStyle name="Valore valido 5" xfId="318"/>
    <cellStyle name="Valuta (0)_app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tulfri\AppData\Local\Temp\Rar$DI00.507\CDR%20PVV%20UTRAN%20P6FP%20WIND-BETE_PA7.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lszvar\Desktop\CDR%20PVV%20with%20RBS%201001%20full%20ATM%20without%20Tellabs%208605%20P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WIND\UTRAN%20P6FP\Iub%20over%20IP\Iub%20over%20Ip%20example%20CD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TI\RBS6000\PVV\CDR_TP_TI_Torino_Borgaro_PB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C1 Dataset"/>
      <sheetName val="RNC22 Dataset-1"/>
      <sheetName val="TN RNC22-RBS ET-M4 Dataset-1"/>
      <sheetName val="TN RNC22-RNC23 ET-M4 Dataset-1"/>
      <sheetName val="TN RNC22-CN ET-M4 Dataset-1"/>
      <sheetName val="TN RNC22 ET-MFG Dataset-1"/>
      <sheetName val="ATM Cross Connection Dataset-1"/>
      <sheetName val="IP Dataset-1"/>
      <sheetName val="RNC22 Module Dataset-1"/>
      <sheetName val="RNC23 Dataset-2"/>
      <sheetName val="TN RNC23-RBS ET-MC41 Dataset-2"/>
      <sheetName val="TN RNC23-RBS ET-MF4 Dataset-2"/>
      <sheetName val="TN RNC23-RNC22 ET-M4 Dataset-2"/>
      <sheetName val="TN RNC23-CN ET-M4 Dataset-2"/>
      <sheetName val="TN RNC23 ET-MFG Dataset-2"/>
      <sheetName val="ATM Cross Connection Dataset-2"/>
      <sheetName val="IP Dataset-2"/>
      <sheetName val="RNC23 Module Dataset-2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 xml:space="preserve">115001 </v>
          </cell>
          <cell r="J11">
            <v>393200511500100</v>
          </cell>
          <cell r="K11">
            <v>393200403900100</v>
          </cell>
        </row>
        <row r="26">
          <cell r="B26">
            <v>115002</v>
          </cell>
          <cell r="J26">
            <v>393200511500200</v>
          </cell>
          <cell r="K26">
            <v>393200405000100</v>
          </cell>
        </row>
        <row r="41">
          <cell r="B41">
            <v>115003</v>
          </cell>
          <cell r="J41">
            <v>393200511500300</v>
          </cell>
        </row>
      </sheetData>
      <sheetData sheetId="6">
        <row r="11">
          <cell r="B11" t="str">
            <v>387</v>
          </cell>
        </row>
      </sheetData>
      <sheetData sheetId="7"/>
      <sheetData sheetId="8">
        <row r="13">
          <cell r="C13">
            <v>6786</v>
          </cell>
        </row>
      </sheetData>
      <sheetData sheetId="9">
        <row r="43">
          <cell r="F43">
            <v>393200311500200</v>
          </cell>
        </row>
      </sheetData>
      <sheetData sheetId="10"/>
      <sheetData sheetId="11"/>
      <sheetData sheetId="12"/>
      <sheetData sheetId="13"/>
      <sheetData sheetId="14">
        <row r="11">
          <cell r="B11" t="str">
            <v>386</v>
          </cell>
        </row>
      </sheetData>
      <sheetData sheetId="15"/>
      <sheetData sheetId="16"/>
      <sheetData sheetId="17">
        <row r="13">
          <cell r="C13">
            <v>6787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RBS Dataset-1"/>
      <sheetName val="RN RNC-RBS Dataset-1"/>
      <sheetName val="TN Iub Option"/>
      <sheetName val="TN RBS ET-MC1 Dataset"/>
      <sheetName val="TN RBS ET-MFX Dataset"/>
      <sheetName val="TN RBS ET-MFX Switch"/>
      <sheetName val="RNC2351 Dataset-1"/>
      <sheetName val="TN RNC2351-RBS ET-M4 Dataset-1"/>
      <sheetName val="TN RNC235-RBS ET-MFX Dataset-1"/>
      <sheetName val="TN RNC2351-CN ET-MFG Dataset-1"/>
      <sheetName val="TN RNC2351-CN ET-M4 Dataset-1"/>
      <sheetName val="ATM Cross Connection Dataset-1"/>
      <sheetName val="IP Dataset-1"/>
    </sheetNames>
    <sheetDataSet>
      <sheetData sheetId="0" refreshError="1"/>
      <sheetData sheetId="1">
        <row r="8">
          <cell r="A8" t="str">
            <v>PA2</v>
          </cell>
          <cell r="B8">
            <v>40028</v>
          </cell>
          <cell r="C8" t="str">
            <v>TEI/RDN Paolo Benfatto  TE/RDN Nunzio Fiorentino</v>
          </cell>
        </row>
      </sheetData>
      <sheetData sheetId="2" refreshError="1"/>
      <sheetData sheetId="3">
        <row r="3">
          <cell r="C3" t="str">
            <v>P6FP UTRAN WIND</v>
          </cell>
        </row>
        <row r="4">
          <cell r="C4" t="str">
            <v>STP Idrovore -  P6.1.4</v>
          </cell>
        </row>
      </sheetData>
      <sheetData sheetId="4" refreshError="1"/>
      <sheetData sheetId="5" refreshError="1"/>
      <sheetData sheetId="6" refreshError="1"/>
      <sheetData sheetId="7">
        <row r="26">
          <cell r="B26">
            <v>1003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cheme"/>
      <sheetName val="TN Iub Option"/>
      <sheetName val="TN RBS ET-MFX Dataset"/>
      <sheetName val="TN RBS ET-MFX Switch"/>
      <sheetName val="TN RNC-RBS ET-MFX Dataset-12"/>
    </sheetNames>
    <sheetDataSet>
      <sheetData sheetId="0"/>
      <sheetData sheetId="1">
        <row r="43">
          <cell r="R43">
            <v>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1 Dataset"/>
      <sheetName val="TN RBS ET-MC1 Dataset"/>
      <sheetName val="TN RBS ET-MFX Dataset"/>
      <sheetName val="TN RBS ET-MFX Switch"/>
      <sheetName val="TN RBS DUW - ATM Dataset"/>
      <sheetName val="TN RBS DUW - IP Dataset"/>
      <sheetName val="RNC Dataset-1"/>
      <sheetName val="TN RNC-RBS ET-M4 Dataset-1"/>
      <sheetName val="TN RNC-RNC ET-M4 Dataset-1"/>
      <sheetName val="TN RNC-CN ET-M4 Dataset-1"/>
      <sheetName val="ATM Cross Connection Dataset-1"/>
      <sheetName val="IP Dataset-1"/>
      <sheetName val="RNC Module Dataset-1"/>
      <sheetName val="TN RXI ET-MC1 Dataset-1 "/>
      <sheetName val="TN  RXI ET-M1 Dataset-1"/>
      <sheetName val="TN  RXI ET-M4 Dataset-1"/>
      <sheetName val="RXI Cross Connection Dataset-1"/>
      <sheetName val="RNC Dataset-3"/>
      <sheetName val="TN RNC-RBS ET-M4 Dataset-3"/>
      <sheetName val="TN RNC-RNC ET-M4 Dataset-3"/>
      <sheetName val="TN RNC-CN ET-M4 Dataset-3"/>
      <sheetName val="ATM Cross Connection Dataset-3"/>
      <sheetName val="IP Dataset-3"/>
      <sheetName val="RNC Module Dataset-3"/>
      <sheetName val="TN RXI ET-M1 Dataset-3"/>
      <sheetName val="TN RXI ET-M4 Dataset-3"/>
      <sheetName val="RXI Cross Connection Dataset-3"/>
      <sheetName val="RNC Dataset-12"/>
      <sheetName val="TN RNC-RBS ET-M4 Dataset-12"/>
      <sheetName val="TN RNC-RBS ET-MFX Dataset-12"/>
      <sheetName val="TN RNC-RNC ET-M4 Dataset-12"/>
      <sheetName val="TN RNC-CN ET-M4 Dataset-12"/>
      <sheetName val="TN RNC-CN ET-MFG Dataset-12"/>
      <sheetName val="ATM Cross Connection Dataset-12"/>
      <sheetName val="IP Dataset-12"/>
      <sheetName val="RNC Module Dataset-12"/>
      <sheetName val="RNC Dataset-23"/>
      <sheetName val="TN RNC-RBS ET-M4 Dataset-23"/>
      <sheetName val="TN RNC-RBS ET-MFX Dataset-23"/>
      <sheetName val="TN RNC-RNC ET-M4 Dataset-23"/>
      <sheetName val="TN RNC-CN ET-M4 Dataset-23"/>
      <sheetName val="TN RNC-CN ET-MFG Dataset-23"/>
      <sheetName val="ATM Cross Connection Dataset-23"/>
      <sheetName val="IP Dataset-23"/>
      <sheetName val="RNC Module Dataset-23"/>
    </sheetNames>
    <sheetDataSet>
      <sheetData sheetId="0"/>
      <sheetData sheetId="1">
        <row r="189">
          <cell r="A189" t="str">
            <v>PB7</v>
          </cell>
        </row>
      </sheetData>
      <sheetData sheetId="2"/>
      <sheetData sheetId="3">
        <row r="21">
          <cell r="R21">
            <v>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F11">
            <v>393340403194000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3" sqref="G13"/>
    </sheetView>
  </sheetViews>
  <sheetFormatPr defaultRowHeight="15"/>
  <sheetData>
    <row r="1" spans="1:3">
      <c r="B1" s="82" t="s">
        <v>58</v>
      </c>
      <c r="C1" s="82" t="s">
        <v>59</v>
      </c>
    </row>
    <row r="2" spans="1:3">
      <c r="A2" s="83" t="s">
        <v>102</v>
      </c>
      <c r="B2">
        <v>9613</v>
      </c>
      <c r="C2">
        <v>10563</v>
      </c>
    </row>
    <row r="3" spans="1:3">
      <c r="A3" s="83" t="s">
        <v>103</v>
      </c>
      <c r="B3">
        <v>9638</v>
      </c>
      <c r="C3">
        <v>10588</v>
      </c>
    </row>
    <row r="4" spans="1:3">
      <c r="A4" s="83" t="s">
        <v>104</v>
      </c>
      <c r="B4">
        <v>9663</v>
      </c>
      <c r="C4">
        <v>10613</v>
      </c>
    </row>
    <row r="5" spans="1:3">
      <c r="A5" s="83" t="s">
        <v>105</v>
      </c>
      <c r="B5">
        <v>2838</v>
      </c>
      <c r="C5">
        <v>3063</v>
      </c>
    </row>
    <row r="6" spans="1:3">
      <c r="A6" s="83" t="s">
        <v>106</v>
      </c>
      <c r="B6">
        <v>9763</v>
      </c>
      <c r="C6">
        <v>10713</v>
      </c>
    </row>
    <row r="7" spans="1:3">
      <c r="A7" s="83" t="s">
        <v>24</v>
      </c>
      <c r="B7">
        <v>9788</v>
      </c>
      <c r="C7">
        <v>10738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V39"/>
  <sheetViews>
    <sheetView zoomScale="75" workbookViewId="0">
      <pane ySplit="12" topLeftCell="A13" activePane="bottomLeft" state="frozen"/>
      <selection pane="bottomLeft" activeCell="E33" sqref="E33:I39"/>
    </sheetView>
  </sheetViews>
  <sheetFormatPr defaultColWidth="7.85546875" defaultRowHeight="13.5"/>
  <cols>
    <col min="1" max="1" width="45.7109375" style="49" bestFit="1" customWidth="1"/>
    <col min="2" max="2" width="9.5703125" style="49" customWidth="1"/>
    <col min="3" max="3" width="16.28515625" style="49" customWidth="1"/>
    <col min="4" max="4" width="23.5703125" style="49" customWidth="1"/>
    <col min="5" max="5" width="9" style="49" customWidth="1"/>
    <col min="6" max="6" width="15" style="80" bestFit="1" customWidth="1"/>
    <col min="7" max="7" width="19.5703125" style="47" bestFit="1" customWidth="1"/>
    <col min="8" max="8" width="12.5703125" style="47" customWidth="1"/>
    <col min="9" max="9" width="10.85546875" style="47" customWidth="1"/>
    <col min="10" max="10" width="10.5703125" style="47" customWidth="1"/>
    <col min="11" max="11" width="26.42578125" style="47" customWidth="1"/>
    <col min="12" max="12" width="22.5703125" style="47" customWidth="1"/>
    <col min="13" max="13" width="20.140625" style="47" customWidth="1"/>
    <col min="14" max="16" width="14.5703125" style="47" customWidth="1"/>
    <col min="17" max="17" width="20" style="47" customWidth="1"/>
    <col min="18" max="19" width="19.28515625" style="47" customWidth="1"/>
    <col min="20" max="20" width="15.28515625" style="120" customWidth="1"/>
    <col min="21" max="21" width="15.85546875" style="120" customWidth="1"/>
    <col min="22" max="22" width="20.140625" style="49" customWidth="1"/>
    <col min="23" max="24" width="6.42578125" style="49" customWidth="1"/>
    <col min="25" max="16384" width="7.85546875" style="49"/>
  </cols>
  <sheetData>
    <row r="1" spans="1:22" ht="18">
      <c r="A1" s="44" t="s">
        <v>91</v>
      </c>
      <c r="B1" s="44"/>
      <c r="C1" s="44"/>
      <c r="D1" s="44"/>
      <c r="E1" s="45"/>
      <c r="F1" s="44"/>
      <c r="G1" s="46"/>
      <c r="I1" s="48"/>
      <c r="J1" s="48"/>
      <c r="K1" s="48"/>
      <c r="L1" s="48"/>
      <c r="R1" s="46"/>
      <c r="S1" s="46"/>
    </row>
    <row r="2" spans="1:22" ht="15.75" customHeight="1">
      <c r="A2" s="50" t="s">
        <v>20</v>
      </c>
      <c r="B2" s="50"/>
      <c r="C2" s="51"/>
      <c r="D2" s="5"/>
      <c r="E2" s="48"/>
      <c r="F2" s="48"/>
      <c r="G2" s="48"/>
      <c r="I2" s="48"/>
      <c r="J2" s="48"/>
      <c r="K2" s="48"/>
      <c r="L2" s="48"/>
      <c r="R2" s="48"/>
      <c r="S2" s="48"/>
    </row>
    <row r="3" spans="1:22">
      <c r="A3" s="50" t="s">
        <v>21</v>
      </c>
      <c r="B3" s="50"/>
      <c r="C3" s="51"/>
      <c r="D3" s="5"/>
      <c r="E3" s="48"/>
      <c r="F3" s="48"/>
      <c r="G3" s="48"/>
      <c r="I3" s="48"/>
      <c r="J3" s="48"/>
      <c r="K3" s="48"/>
      <c r="L3" s="48"/>
      <c r="R3" s="48"/>
      <c r="S3" s="48"/>
    </row>
    <row r="4" spans="1:22">
      <c r="A4" s="52" t="s">
        <v>22</v>
      </c>
      <c r="B4" s="52"/>
      <c r="C4" s="53"/>
      <c r="D4" s="5"/>
      <c r="E4" s="48"/>
      <c r="F4" s="48"/>
      <c r="G4" s="48"/>
      <c r="I4" s="48"/>
      <c r="K4" s="48"/>
      <c r="L4" s="48"/>
      <c r="R4" s="48"/>
      <c r="S4" s="48"/>
    </row>
    <row r="5" spans="1:22" ht="18" customHeight="1">
      <c r="A5" s="50" t="s">
        <v>23</v>
      </c>
      <c r="B5" s="50"/>
      <c r="C5" s="51"/>
      <c r="D5" s="5" t="s">
        <v>24</v>
      </c>
      <c r="E5" s="47"/>
      <c r="F5" s="47"/>
      <c r="I5" s="48"/>
      <c r="J5" s="48"/>
    </row>
    <row r="6" spans="1:22">
      <c r="A6" s="50" t="s">
        <v>25</v>
      </c>
      <c r="B6" s="50"/>
      <c r="C6" s="51"/>
      <c r="D6" s="8"/>
      <c r="E6" s="47"/>
      <c r="F6" s="47"/>
    </row>
    <row r="7" spans="1:22">
      <c r="A7" s="50" t="s">
        <v>26</v>
      </c>
      <c r="B7" s="50"/>
      <c r="C7" s="51"/>
      <c r="D7" s="9"/>
      <c r="E7" s="47"/>
      <c r="F7" s="47"/>
    </row>
    <row r="8" spans="1:22" ht="18.75" thickBot="1">
      <c r="A8" s="51"/>
      <c r="B8" s="51"/>
      <c r="E8" s="54"/>
      <c r="F8" s="54"/>
      <c r="G8" s="55"/>
      <c r="R8" s="121"/>
      <c r="S8" s="121"/>
    </row>
    <row r="9" spans="1:22" ht="14.25">
      <c r="C9" s="12" t="s">
        <v>92</v>
      </c>
      <c r="D9" s="56"/>
      <c r="E9" s="56"/>
      <c r="F9" s="57"/>
      <c r="G9" s="12" t="s">
        <v>93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>
      <c r="A11" s="62" t="s">
        <v>27</v>
      </c>
      <c r="B11" s="63" t="s">
        <v>28</v>
      </c>
      <c r="C11" s="62" t="s">
        <v>29</v>
      </c>
      <c r="D11" s="64" t="s">
        <v>45</v>
      </c>
      <c r="E11" s="65" t="s">
        <v>46</v>
      </c>
      <c r="F11" s="66" t="s">
        <v>82</v>
      </c>
      <c r="G11" s="64" t="s">
        <v>55</v>
      </c>
      <c r="H11" s="67" t="s">
        <v>41</v>
      </c>
      <c r="I11" s="64" t="s">
        <v>42</v>
      </c>
      <c r="J11" s="64" t="s">
        <v>43</v>
      </c>
      <c r="K11" s="68" t="s">
        <v>57</v>
      </c>
      <c r="L11" s="68" t="s">
        <v>61</v>
      </c>
      <c r="M11" s="68" t="s">
        <v>87</v>
      </c>
      <c r="N11" s="68" t="s">
        <v>59</v>
      </c>
      <c r="O11" s="68" t="s">
        <v>58</v>
      </c>
      <c r="P11" s="64" t="s">
        <v>88</v>
      </c>
      <c r="Q11" s="64" t="s">
        <v>94</v>
      </c>
      <c r="R11" s="68" t="s">
        <v>95</v>
      </c>
      <c r="S11" s="69" t="s">
        <v>96</v>
      </c>
      <c r="T11" s="122" t="s">
        <v>97</v>
      </c>
      <c r="U11" s="123" t="s">
        <v>98</v>
      </c>
      <c r="V11" s="123" t="s">
        <v>131</v>
      </c>
    </row>
    <row r="12" spans="1:22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99</v>
      </c>
      <c r="M12" s="76" t="s">
        <v>89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4.25" thickTop="1">
      <c r="A13" s="120" t="s">
        <v>158</v>
      </c>
      <c r="B13" s="179">
        <v>266</v>
      </c>
      <c r="C13" s="179" t="s">
        <v>16</v>
      </c>
      <c r="D13" s="120">
        <v>222</v>
      </c>
      <c r="E13" s="120">
        <v>88</v>
      </c>
      <c r="F13" s="183" t="str">
        <f>LEFT('RBS Dataset-1'!$C$3,5)&amp;"R1"</f>
        <v>FO333R1</v>
      </c>
      <c r="G13" s="185">
        <f>VLOOKUP(F13,'RN RNC-RBS Dataset-1'!R:S,2,0)</f>
        <v>51591</v>
      </c>
      <c r="H13" s="47">
        <v>1</v>
      </c>
      <c r="I13" s="154">
        <v>11</v>
      </c>
      <c r="J13" s="154">
        <v>26054</v>
      </c>
      <c r="K13" s="185">
        <f>VLOOKUP(F13,'RN RNC-RBS Dataset-1'!R:U,4,0)</f>
        <v>235</v>
      </c>
      <c r="L13" s="47">
        <v>330</v>
      </c>
      <c r="M13" s="47">
        <v>24</v>
      </c>
      <c r="N13" s="185">
        <f>VLOOKUP(MID($F13,6,1),Appoggio!$A:$C,3,0)</f>
        <v>3063</v>
      </c>
      <c r="O13" s="185">
        <f>VLOOKUP(MID($F13,6,1),Appoggio!$A:$C,2,0)</f>
        <v>2838</v>
      </c>
      <c r="P13" s="47">
        <v>0</v>
      </c>
      <c r="Q13" s="47">
        <v>1</v>
      </c>
      <c r="R13" s="80">
        <v>1</v>
      </c>
      <c r="S13" s="80">
        <v>0</v>
      </c>
      <c r="T13" s="157">
        <v>1</v>
      </c>
      <c r="U13" s="157">
        <v>1</v>
      </c>
      <c r="V13" s="157">
        <v>1</v>
      </c>
    </row>
    <row r="14" spans="1:22">
      <c r="A14" s="120" t="s">
        <v>158</v>
      </c>
      <c r="B14" s="179">
        <v>266</v>
      </c>
      <c r="C14" s="179" t="s">
        <v>16</v>
      </c>
      <c r="D14" s="120">
        <v>222</v>
      </c>
      <c r="E14" s="120">
        <v>88</v>
      </c>
      <c r="F14" s="183" t="str">
        <f>LEFT('RBS Dataset-1'!$C$3,5)&amp;"R2"</f>
        <v>FO333R2</v>
      </c>
      <c r="G14" s="185">
        <f>VLOOKUP(F14,'RN RNC-RBS Dataset-1'!R:S,2,0)</f>
        <v>51592</v>
      </c>
      <c r="H14" s="47">
        <v>2</v>
      </c>
      <c r="I14" s="154">
        <v>11</v>
      </c>
      <c r="J14" s="154">
        <v>26054</v>
      </c>
      <c r="K14" s="185">
        <f>VLOOKUP(F14,'RN RNC-RBS Dataset-1'!R:U,4,0)</f>
        <v>234</v>
      </c>
      <c r="L14" s="47">
        <v>330</v>
      </c>
      <c r="M14" s="47">
        <v>24</v>
      </c>
      <c r="N14" s="185">
        <f>VLOOKUP(MID($F14,6,1),Appoggio!$A:$C,3,0)</f>
        <v>3063</v>
      </c>
      <c r="O14" s="185">
        <f>VLOOKUP(MID($F14,6,1),Appoggio!$A:$C,2,0)</f>
        <v>2838</v>
      </c>
      <c r="P14" s="47">
        <v>0</v>
      </c>
      <c r="Q14" s="47">
        <v>1</v>
      </c>
      <c r="R14" s="80">
        <v>1</v>
      </c>
      <c r="S14" s="80">
        <v>0</v>
      </c>
      <c r="T14" s="157">
        <v>1</v>
      </c>
      <c r="U14" s="157">
        <v>1</v>
      </c>
      <c r="V14" s="157">
        <v>1</v>
      </c>
    </row>
    <row r="15" spans="1:22">
      <c r="A15" s="120" t="s">
        <v>158</v>
      </c>
      <c r="B15" s="179">
        <v>266</v>
      </c>
      <c r="C15" s="179" t="s">
        <v>16</v>
      </c>
      <c r="D15" s="120">
        <v>222</v>
      </c>
      <c r="E15" s="120">
        <v>88</v>
      </c>
      <c r="F15" s="183" t="str">
        <f>LEFT('RBS Dataset-1'!$C$3,5)&amp;"R3"</f>
        <v>FO333R3</v>
      </c>
      <c r="G15" s="185">
        <f>VLOOKUP(F15,'RN RNC-RBS Dataset-1'!R:S,2,0)</f>
        <v>51593</v>
      </c>
      <c r="H15" s="47">
        <v>3</v>
      </c>
      <c r="I15" s="154">
        <v>11</v>
      </c>
      <c r="J15" s="154">
        <v>26054</v>
      </c>
      <c r="K15" s="185">
        <f>VLOOKUP(F15,'RN RNC-RBS Dataset-1'!R:U,4,0)</f>
        <v>274</v>
      </c>
      <c r="L15" s="47">
        <v>330</v>
      </c>
      <c r="M15" s="47">
        <v>24</v>
      </c>
      <c r="N15" s="185">
        <f>VLOOKUP(MID($F15,6,1),Appoggio!$A:$C,3,0)</f>
        <v>3063</v>
      </c>
      <c r="O15" s="185">
        <f>VLOOKUP(MID($F15,6,1),Appoggio!$A:$C,2,0)</f>
        <v>2838</v>
      </c>
      <c r="P15" s="47">
        <v>0</v>
      </c>
      <c r="Q15" s="47">
        <v>1</v>
      </c>
      <c r="R15" s="80">
        <v>1</v>
      </c>
      <c r="S15" s="80">
        <v>0</v>
      </c>
      <c r="T15" s="157">
        <v>1</v>
      </c>
      <c r="U15" s="157">
        <v>1</v>
      </c>
      <c r="V15" s="157">
        <v>1</v>
      </c>
    </row>
    <row r="16" spans="1:22">
      <c r="A16" s="120" t="s">
        <v>158</v>
      </c>
      <c r="B16" s="179">
        <v>266</v>
      </c>
      <c r="C16" s="179" t="s">
        <v>16</v>
      </c>
      <c r="D16" s="120">
        <v>222</v>
      </c>
      <c r="E16" s="120">
        <v>88</v>
      </c>
      <c r="F16" s="183" t="str">
        <f>LEFT('RBS Dataset-1'!$C$3,5)&amp;"U1"</f>
        <v>FO333U1</v>
      </c>
      <c r="G16" s="185">
        <f>VLOOKUP(F16,'RN RNC-RBS Dataset-1'!R:S,2,0)</f>
        <v>51594</v>
      </c>
      <c r="H16" s="47">
        <v>1</v>
      </c>
      <c r="I16" s="154">
        <v>11</v>
      </c>
      <c r="J16" s="154">
        <v>26054</v>
      </c>
      <c r="K16" s="185">
        <f>VLOOKUP(F16,'RN RNC-RBS Dataset-1'!R:U,4,0)</f>
        <v>334</v>
      </c>
      <c r="L16" s="47">
        <v>330</v>
      </c>
      <c r="M16" s="47">
        <v>24</v>
      </c>
      <c r="N16" s="185">
        <f>VLOOKUP(MID($F16,6,1),Appoggio!$A:$C,3,0)</f>
        <v>10563</v>
      </c>
      <c r="O16" s="185">
        <f>VLOOKUP(MID($F16,6,1),Appoggio!$A:$C,2,0)</f>
        <v>9613</v>
      </c>
      <c r="P16" s="47">
        <v>0</v>
      </c>
      <c r="Q16" s="47">
        <v>1</v>
      </c>
      <c r="R16" s="80">
        <v>1</v>
      </c>
      <c r="S16" s="80">
        <v>0</v>
      </c>
      <c r="T16" s="157">
        <v>1</v>
      </c>
      <c r="U16" s="157">
        <v>1</v>
      </c>
      <c r="V16" s="157">
        <v>1</v>
      </c>
    </row>
    <row r="17" spans="1:22">
      <c r="A17" s="120" t="s">
        <v>158</v>
      </c>
      <c r="B17" s="179">
        <v>266</v>
      </c>
      <c r="C17" s="179" t="s">
        <v>16</v>
      </c>
      <c r="D17" s="120">
        <v>222</v>
      </c>
      <c r="E17" s="120">
        <v>88</v>
      </c>
      <c r="F17" s="183" t="str">
        <f>LEFT('RBS Dataset-1'!$C$3,5)&amp;"U2"</f>
        <v>FO333U2</v>
      </c>
      <c r="G17" s="185">
        <f>VLOOKUP(F17,'RN RNC-RBS Dataset-1'!R:S,2,0)</f>
        <v>51595</v>
      </c>
      <c r="H17" s="47">
        <v>2</v>
      </c>
      <c r="I17" s="154">
        <v>11</v>
      </c>
      <c r="J17" s="154">
        <v>26054</v>
      </c>
      <c r="K17" s="185">
        <f>VLOOKUP(F17,'RN RNC-RBS Dataset-1'!R:U,4,0)</f>
        <v>498</v>
      </c>
      <c r="L17" s="47">
        <v>330</v>
      </c>
      <c r="M17" s="47">
        <v>24</v>
      </c>
      <c r="N17" s="185">
        <f>VLOOKUP(MID($F17,6,1),Appoggio!$A:$C,3,0)</f>
        <v>10563</v>
      </c>
      <c r="O17" s="185">
        <f>VLOOKUP(MID($F17,6,1),Appoggio!$A:$C,2,0)</f>
        <v>9613</v>
      </c>
      <c r="P17" s="47">
        <v>0</v>
      </c>
      <c r="Q17" s="47">
        <v>1</v>
      </c>
      <c r="R17" s="80">
        <v>1</v>
      </c>
      <c r="S17" s="80">
        <v>0</v>
      </c>
      <c r="T17" s="157">
        <v>1</v>
      </c>
      <c r="U17" s="157">
        <v>1</v>
      </c>
      <c r="V17" s="157">
        <v>1</v>
      </c>
    </row>
    <row r="18" spans="1:22">
      <c r="A18" s="120" t="s">
        <v>158</v>
      </c>
      <c r="B18" s="179">
        <v>266</v>
      </c>
      <c r="C18" s="179" t="s">
        <v>16</v>
      </c>
      <c r="D18" s="120">
        <v>222</v>
      </c>
      <c r="E18" s="120">
        <v>88</v>
      </c>
      <c r="F18" s="183" t="str">
        <f>LEFT('RBS Dataset-1'!$C$3,5)&amp;"U3"</f>
        <v>FO333U3</v>
      </c>
      <c r="G18" s="185">
        <f>VLOOKUP(F18,'RN RNC-RBS Dataset-1'!R:S,2,0)</f>
        <v>51596</v>
      </c>
      <c r="H18" s="47">
        <v>3</v>
      </c>
      <c r="I18" s="154">
        <v>11</v>
      </c>
      <c r="J18" s="154">
        <v>26054</v>
      </c>
      <c r="K18" s="185">
        <f>VLOOKUP(F18,'RN RNC-RBS Dataset-1'!R:U,4,0)</f>
        <v>298</v>
      </c>
      <c r="L18" s="47">
        <v>330</v>
      </c>
      <c r="M18" s="47">
        <v>24</v>
      </c>
      <c r="N18" s="185">
        <f>VLOOKUP(MID($F18,6,1),Appoggio!$A:$C,3,0)</f>
        <v>10563</v>
      </c>
      <c r="O18" s="185">
        <f>VLOOKUP(MID($F18,6,1),Appoggio!$A:$C,2,0)</f>
        <v>9613</v>
      </c>
      <c r="P18" s="47">
        <v>0</v>
      </c>
      <c r="Q18" s="47">
        <v>1</v>
      </c>
      <c r="R18" s="80">
        <v>1</v>
      </c>
      <c r="S18" s="80">
        <v>0</v>
      </c>
      <c r="T18" s="157">
        <v>1</v>
      </c>
      <c r="U18" s="157">
        <v>1</v>
      </c>
      <c r="V18" s="157">
        <v>1</v>
      </c>
    </row>
    <row r="19" spans="1:22">
      <c r="A19" s="120" t="s">
        <v>158</v>
      </c>
      <c r="B19" s="179">
        <v>266</v>
      </c>
      <c r="C19" s="179" t="s">
        <v>16</v>
      </c>
      <c r="D19" s="120">
        <v>222</v>
      </c>
      <c r="E19" s="120">
        <v>88</v>
      </c>
      <c r="F19" s="183" t="str">
        <f>LEFT('RBS Dataset-1'!$C$3,5)&amp;"V1"</f>
        <v>FO333V1</v>
      </c>
      <c r="G19" s="185">
        <f>VLOOKUP(F19,'RN RNC-RBS Dataset-1'!R:S,2,0)</f>
        <v>51597</v>
      </c>
      <c r="H19" s="47">
        <v>1</v>
      </c>
      <c r="I19" s="154">
        <v>11</v>
      </c>
      <c r="J19" s="154">
        <v>26054</v>
      </c>
      <c r="K19" s="185">
        <f>VLOOKUP(F19,'RN RNC-RBS Dataset-1'!R:U,4,0)</f>
        <v>498</v>
      </c>
      <c r="L19" s="47">
        <v>330</v>
      </c>
      <c r="M19" s="47">
        <v>24</v>
      </c>
      <c r="N19" s="185">
        <f>VLOOKUP(MID($F19,6,1),Appoggio!$A:$C,3,0)</f>
        <v>10588</v>
      </c>
      <c r="O19" s="185">
        <f>VLOOKUP(MID($F19,6,1),Appoggio!$A:$C,2,0)</f>
        <v>9638</v>
      </c>
      <c r="P19" s="47">
        <v>0</v>
      </c>
      <c r="Q19" s="47">
        <v>1</v>
      </c>
      <c r="R19" s="80">
        <v>1</v>
      </c>
      <c r="S19" s="80">
        <v>0</v>
      </c>
      <c r="T19" s="157">
        <v>1</v>
      </c>
      <c r="U19" s="157">
        <v>1</v>
      </c>
      <c r="V19" s="157">
        <v>1</v>
      </c>
    </row>
    <row r="20" spans="1:22">
      <c r="A20" s="120" t="s">
        <v>158</v>
      </c>
      <c r="B20" s="179">
        <v>266</v>
      </c>
      <c r="C20" s="179" t="s">
        <v>16</v>
      </c>
      <c r="D20" s="120">
        <v>222</v>
      </c>
      <c r="E20" s="120">
        <v>88</v>
      </c>
      <c r="F20" s="183" t="str">
        <f>LEFT('RBS Dataset-1'!$C$3,5)&amp;"V2"</f>
        <v>FO333V2</v>
      </c>
      <c r="G20" s="185">
        <f>VLOOKUP(F20,'RN RNC-RBS Dataset-1'!R:S,2,0)</f>
        <v>51598</v>
      </c>
      <c r="H20" s="47">
        <v>2</v>
      </c>
      <c r="I20" s="154">
        <v>11</v>
      </c>
      <c r="J20" s="154">
        <v>26054</v>
      </c>
      <c r="K20" s="185">
        <f>VLOOKUP(F20,'RN RNC-RBS Dataset-1'!R:U,4,0)</f>
        <v>298</v>
      </c>
      <c r="L20" s="47">
        <v>330</v>
      </c>
      <c r="M20" s="47">
        <v>24</v>
      </c>
      <c r="N20" s="185">
        <f>VLOOKUP(MID($F20,6,1),Appoggio!$A:$C,3,0)</f>
        <v>10588</v>
      </c>
      <c r="O20" s="185">
        <f>VLOOKUP(MID($F20,6,1),Appoggio!$A:$C,2,0)</f>
        <v>9638</v>
      </c>
      <c r="P20" s="47">
        <v>0</v>
      </c>
      <c r="Q20" s="47">
        <v>1</v>
      </c>
      <c r="R20" s="80">
        <v>1</v>
      </c>
      <c r="S20" s="80">
        <v>0</v>
      </c>
      <c r="T20" s="157">
        <v>1</v>
      </c>
      <c r="U20" s="157">
        <v>1</v>
      </c>
      <c r="V20" s="157">
        <v>1</v>
      </c>
    </row>
    <row r="21" spans="1:22">
      <c r="A21" s="120" t="s">
        <v>158</v>
      </c>
      <c r="B21" s="179">
        <v>266</v>
      </c>
      <c r="C21" s="179" t="s">
        <v>16</v>
      </c>
      <c r="D21" s="120">
        <v>222</v>
      </c>
      <c r="E21" s="120">
        <v>88</v>
      </c>
      <c r="F21" s="183" t="str">
        <f>LEFT('RBS Dataset-1'!$C$3,5)&amp;"V3"</f>
        <v>FO333V3</v>
      </c>
      <c r="G21" s="185">
        <f>VLOOKUP(F21,'RN RNC-RBS Dataset-1'!R:S,2,0)</f>
        <v>51599</v>
      </c>
      <c r="H21" s="47">
        <v>3</v>
      </c>
      <c r="I21" s="154">
        <v>11</v>
      </c>
      <c r="J21" s="154">
        <v>26054</v>
      </c>
      <c r="K21" s="185">
        <f>VLOOKUP(F21,'RN RNC-RBS Dataset-1'!R:U,4,0)</f>
        <v>419</v>
      </c>
      <c r="L21" s="47">
        <v>330</v>
      </c>
      <c r="M21" s="47">
        <v>24</v>
      </c>
      <c r="N21" s="185">
        <f>VLOOKUP(MID($F21,6,1),Appoggio!$A:$C,3,0)</f>
        <v>10588</v>
      </c>
      <c r="O21" s="185">
        <f>VLOOKUP(MID($F21,6,1),Appoggio!$A:$C,2,0)</f>
        <v>9638</v>
      </c>
      <c r="P21" s="47">
        <v>0</v>
      </c>
      <c r="Q21" s="47">
        <v>1</v>
      </c>
      <c r="R21" s="80">
        <v>1</v>
      </c>
      <c r="S21" s="80">
        <v>0</v>
      </c>
      <c r="T21" s="157">
        <v>1</v>
      </c>
      <c r="U21" s="157">
        <v>1</v>
      </c>
      <c r="V21" s="157">
        <v>1</v>
      </c>
    </row>
    <row r="22" spans="1:22">
      <c r="A22" s="120" t="s">
        <v>158</v>
      </c>
      <c r="B22" s="179">
        <v>266</v>
      </c>
      <c r="C22" s="179" t="s">
        <v>16</v>
      </c>
      <c r="D22" s="120">
        <v>222</v>
      </c>
      <c r="E22" s="120">
        <v>88</v>
      </c>
      <c r="F22" s="183" t="str">
        <f>LEFT('RBS Dataset-1'!$C$3,5)&amp;"W1"</f>
        <v>FO333W1</v>
      </c>
      <c r="G22" s="185">
        <f>VLOOKUP(F22,'RN RNC-RBS Dataset-1'!R:S,2,0)</f>
        <v>51600</v>
      </c>
      <c r="H22" s="47">
        <v>1</v>
      </c>
      <c r="I22" s="154">
        <v>11</v>
      </c>
      <c r="J22" s="154">
        <v>26054</v>
      </c>
      <c r="K22" s="185">
        <f>VLOOKUP(F22,'RN RNC-RBS Dataset-1'!R:U,4,0)</f>
        <v>393</v>
      </c>
      <c r="L22" s="47">
        <v>330</v>
      </c>
      <c r="M22" s="47">
        <v>24</v>
      </c>
      <c r="N22" s="185">
        <f>VLOOKUP(MID($F22,6,1),Appoggio!$A:$C,3,0)</f>
        <v>10613</v>
      </c>
      <c r="O22" s="185">
        <f>VLOOKUP(MID($F22,6,1),Appoggio!$A:$C,2,0)</f>
        <v>9663</v>
      </c>
      <c r="P22" s="47">
        <v>0</v>
      </c>
      <c r="Q22" s="47">
        <v>1</v>
      </c>
      <c r="R22" s="80">
        <v>1</v>
      </c>
      <c r="S22" s="80">
        <v>0</v>
      </c>
      <c r="T22" s="157">
        <v>1</v>
      </c>
      <c r="U22" s="157">
        <v>1</v>
      </c>
      <c r="V22" s="157">
        <v>1</v>
      </c>
    </row>
    <row r="23" spans="1:22">
      <c r="A23" s="120" t="s">
        <v>158</v>
      </c>
      <c r="B23" s="179">
        <v>266</v>
      </c>
      <c r="C23" s="179" t="s">
        <v>16</v>
      </c>
      <c r="D23" s="120">
        <v>222</v>
      </c>
      <c r="E23" s="120">
        <v>88</v>
      </c>
      <c r="F23" s="183" t="str">
        <f>LEFT('RBS Dataset-1'!$C$3,5)&amp;"W2"</f>
        <v>FO333W2</v>
      </c>
      <c r="G23" s="185">
        <f>VLOOKUP(F23,'RN RNC-RBS Dataset-1'!R:S,2,0)</f>
        <v>51601</v>
      </c>
      <c r="H23" s="47">
        <v>2</v>
      </c>
      <c r="I23" s="154">
        <v>11</v>
      </c>
      <c r="J23" s="154">
        <v>26054</v>
      </c>
      <c r="K23" s="185">
        <f>VLOOKUP(F23,'RN RNC-RBS Dataset-1'!R:U,4,0)</f>
        <v>387</v>
      </c>
      <c r="L23" s="47">
        <v>330</v>
      </c>
      <c r="M23" s="47">
        <v>24</v>
      </c>
      <c r="N23" s="185">
        <f>VLOOKUP(MID($F23,6,1),Appoggio!$A:$C,3,0)</f>
        <v>10613</v>
      </c>
      <c r="O23" s="185">
        <f>VLOOKUP(MID($F23,6,1),Appoggio!$A:$C,2,0)</f>
        <v>9663</v>
      </c>
      <c r="P23" s="47">
        <v>0</v>
      </c>
      <c r="Q23" s="47">
        <v>1</v>
      </c>
      <c r="R23" s="80">
        <v>1</v>
      </c>
      <c r="S23" s="80">
        <v>0</v>
      </c>
      <c r="T23" s="157">
        <v>1</v>
      </c>
      <c r="U23" s="157">
        <v>1</v>
      </c>
      <c r="V23" s="157">
        <v>1</v>
      </c>
    </row>
    <row r="24" spans="1:22">
      <c r="A24" s="120" t="s">
        <v>158</v>
      </c>
      <c r="B24" s="179">
        <v>266</v>
      </c>
      <c r="C24" s="179" t="s">
        <v>16</v>
      </c>
      <c r="D24" s="120">
        <v>222</v>
      </c>
      <c r="E24" s="120">
        <v>88</v>
      </c>
      <c r="F24" s="183" t="str">
        <f>LEFT('RBS Dataset-1'!$C$3,5)&amp;"W3"</f>
        <v>FO333W3</v>
      </c>
      <c r="G24" s="185">
        <f>VLOOKUP(F24,'RN RNC-RBS Dataset-1'!R:S,2,0)</f>
        <v>51602</v>
      </c>
      <c r="H24" s="47">
        <v>3</v>
      </c>
      <c r="I24" s="154">
        <v>11</v>
      </c>
      <c r="J24" s="154">
        <v>26054</v>
      </c>
      <c r="K24" s="185">
        <f>VLOOKUP(F24,'RN RNC-RBS Dataset-1'!R:U,4,0)</f>
        <v>500</v>
      </c>
      <c r="L24" s="47">
        <v>330</v>
      </c>
      <c r="M24" s="47">
        <v>24</v>
      </c>
      <c r="N24" s="185">
        <f>VLOOKUP(MID($F24,6,1),Appoggio!$A:$C,3,0)</f>
        <v>10613</v>
      </c>
      <c r="O24" s="185">
        <f>VLOOKUP(MID($F24,6,1),Appoggio!$A:$C,2,0)</f>
        <v>9663</v>
      </c>
      <c r="P24" s="47">
        <v>0</v>
      </c>
      <c r="Q24" s="47">
        <v>1</v>
      </c>
      <c r="R24" s="80">
        <v>1</v>
      </c>
      <c r="S24" s="80">
        <v>0</v>
      </c>
      <c r="T24" s="157">
        <v>1</v>
      </c>
      <c r="U24" s="157">
        <v>1</v>
      </c>
      <c r="V24" s="157">
        <v>1</v>
      </c>
    </row>
    <row r="33" spans="5:9">
      <c r="E33" s="251" t="s">
        <v>420</v>
      </c>
      <c r="F33" s="251"/>
      <c r="G33" s="251"/>
      <c r="H33" s="251"/>
      <c r="I33" s="251"/>
    </row>
    <row r="34" spans="5:9">
      <c r="E34" s="251"/>
      <c r="F34" s="251"/>
      <c r="G34" s="251"/>
      <c r="H34" s="251"/>
      <c r="I34" s="251"/>
    </row>
    <row r="35" spans="5:9">
      <c r="E35" s="251"/>
      <c r="F35" s="251"/>
      <c r="G35" s="251"/>
      <c r="H35" s="251"/>
      <c r="I35" s="251"/>
    </row>
    <row r="36" spans="5:9">
      <c r="E36" s="251"/>
      <c r="F36" s="251"/>
      <c r="G36" s="251"/>
      <c r="H36" s="251"/>
      <c r="I36" s="251"/>
    </row>
    <row r="37" spans="5:9">
      <c r="E37" s="251"/>
      <c r="F37" s="251"/>
      <c r="G37" s="251"/>
      <c r="H37" s="251"/>
      <c r="I37" s="251"/>
    </row>
    <row r="38" spans="5:9">
      <c r="E38" s="251"/>
      <c r="F38" s="251"/>
      <c r="G38" s="251"/>
      <c r="H38" s="251"/>
      <c r="I38" s="251"/>
    </row>
    <row r="39" spans="5:9">
      <c r="E39" s="251"/>
      <c r="F39" s="251"/>
      <c r="G39" s="251"/>
      <c r="H39" s="251"/>
      <c r="I39" s="251"/>
    </row>
  </sheetData>
  <autoFilter ref="A12:U24"/>
  <mergeCells count="1">
    <mergeCell ref="E33:I39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B25" sqref="B25"/>
    </sheetView>
  </sheetViews>
  <sheetFormatPr defaultRowHeight="15"/>
  <cols>
    <col min="1" max="1" width="18" bestFit="1" customWidth="1"/>
    <col min="2" max="2" width="21.140625" bestFit="1" customWidth="1"/>
    <col min="3" max="3" width="17" bestFit="1" customWidth="1"/>
    <col min="5" max="5" width="14.5703125" customWidth="1"/>
    <col min="6" max="6" width="14.28515625" bestFit="1" customWidth="1"/>
  </cols>
  <sheetData>
    <row r="1" spans="1:6">
      <c r="A1" s="195" t="s">
        <v>163</v>
      </c>
      <c r="B1" s="195" t="s">
        <v>164</v>
      </c>
      <c r="C1" s="195" t="s">
        <v>165</v>
      </c>
      <c r="D1" s="195" t="s">
        <v>166</v>
      </c>
      <c r="E1" s="195" t="s">
        <v>167</v>
      </c>
      <c r="F1" s="195" t="s">
        <v>168</v>
      </c>
    </row>
    <row r="2" spans="1:6">
      <c r="A2" s="195" t="s">
        <v>169</v>
      </c>
      <c r="B2" s="195" t="s">
        <v>170</v>
      </c>
      <c r="C2" s="196" t="s">
        <v>171</v>
      </c>
      <c r="D2" s="196" t="s">
        <v>172</v>
      </c>
      <c r="E2" s="195">
        <v>102000</v>
      </c>
      <c r="F2" s="195">
        <v>1000</v>
      </c>
    </row>
    <row r="3" spans="1:6">
      <c r="A3" s="195" t="s">
        <v>169</v>
      </c>
      <c r="B3" s="195" t="s">
        <v>170</v>
      </c>
      <c r="C3" s="196" t="s">
        <v>173</v>
      </c>
      <c r="D3" s="196" t="s">
        <v>174</v>
      </c>
      <c r="E3" s="195">
        <v>104000</v>
      </c>
      <c r="F3" s="195">
        <v>2000</v>
      </c>
    </row>
    <row r="4" spans="1:6">
      <c r="A4" s="195" t="s">
        <v>169</v>
      </c>
      <c r="B4" s="195" t="s">
        <v>170</v>
      </c>
      <c r="C4" s="196" t="s">
        <v>175</v>
      </c>
      <c r="D4" s="196" t="s">
        <v>176</v>
      </c>
      <c r="E4" s="195">
        <v>106000</v>
      </c>
      <c r="F4" s="195">
        <v>3000</v>
      </c>
    </row>
    <row r="5" spans="1:6">
      <c r="A5" s="195" t="s">
        <v>169</v>
      </c>
      <c r="B5" s="195" t="s">
        <v>170</v>
      </c>
      <c r="C5" s="196" t="s">
        <v>177</v>
      </c>
      <c r="D5" s="196" t="s">
        <v>178</v>
      </c>
      <c r="E5" s="195">
        <v>108000</v>
      </c>
      <c r="F5" s="195">
        <v>4000</v>
      </c>
    </row>
    <row r="6" spans="1:6">
      <c r="A6" s="195" t="s">
        <v>169</v>
      </c>
      <c r="B6" s="195" t="s">
        <v>179</v>
      </c>
      <c r="C6" s="196" t="s">
        <v>180</v>
      </c>
      <c r="D6" s="196" t="s">
        <v>181</v>
      </c>
      <c r="E6" s="195">
        <v>110000</v>
      </c>
      <c r="F6" s="195">
        <v>5000</v>
      </c>
    </row>
    <row r="7" spans="1:6">
      <c r="A7" s="195" t="s">
        <v>169</v>
      </c>
      <c r="B7" s="195" t="s">
        <v>179</v>
      </c>
      <c r="C7" s="196" t="s">
        <v>182</v>
      </c>
      <c r="D7" s="196" t="s">
        <v>183</v>
      </c>
      <c r="E7" s="195">
        <v>112000</v>
      </c>
      <c r="F7" s="195">
        <v>6000</v>
      </c>
    </row>
    <row r="8" spans="1:6">
      <c r="A8" s="195" t="s">
        <v>169</v>
      </c>
      <c r="B8" s="195" t="s">
        <v>179</v>
      </c>
      <c r="C8" s="196" t="s">
        <v>184</v>
      </c>
      <c r="D8" s="196" t="s">
        <v>185</v>
      </c>
      <c r="E8" s="195">
        <v>114000</v>
      </c>
      <c r="F8" s="195">
        <v>7000</v>
      </c>
    </row>
    <row r="9" spans="1:6">
      <c r="A9" s="195" t="s">
        <v>169</v>
      </c>
      <c r="B9" s="195" t="s">
        <v>179</v>
      </c>
      <c r="C9" s="196" t="s">
        <v>186</v>
      </c>
      <c r="D9" s="196" t="s">
        <v>187</v>
      </c>
      <c r="E9" s="195">
        <v>116000</v>
      </c>
      <c r="F9" s="195">
        <v>8000</v>
      </c>
    </row>
    <row r="10" spans="1:6">
      <c r="A10" s="195" t="s">
        <v>169</v>
      </c>
      <c r="B10" s="195" t="s">
        <v>179</v>
      </c>
      <c r="C10" s="196" t="s">
        <v>188</v>
      </c>
      <c r="D10" s="196" t="s">
        <v>189</v>
      </c>
      <c r="E10" s="195">
        <v>118000</v>
      </c>
      <c r="F10" s="195">
        <v>9000</v>
      </c>
    </row>
    <row r="11" spans="1:6">
      <c r="A11" s="195" t="s">
        <v>169</v>
      </c>
      <c r="B11" s="195" t="s">
        <v>179</v>
      </c>
      <c r="C11" s="196" t="s">
        <v>190</v>
      </c>
      <c r="D11" s="196" t="s">
        <v>191</v>
      </c>
      <c r="E11" s="195">
        <v>120000</v>
      </c>
      <c r="F11" s="195">
        <v>10000</v>
      </c>
    </row>
    <row r="12" spans="1:6">
      <c r="A12" s="195" t="s">
        <v>169</v>
      </c>
      <c r="B12" s="195" t="s">
        <v>179</v>
      </c>
      <c r="C12" s="196" t="s">
        <v>192</v>
      </c>
      <c r="D12" s="196" t="s">
        <v>193</v>
      </c>
      <c r="E12" s="195">
        <v>122000</v>
      </c>
      <c r="F12" s="195">
        <v>11000</v>
      </c>
    </row>
    <row r="13" spans="1:6">
      <c r="A13" s="195" t="s">
        <v>169</v>
      </c>
      <c r="B13" s="195" t="s">
        <v>179</v>
      </c>
      <c r="C13" s="196" t="s">
        <v>194</v>
      </c>
      <c r="D13" s="196" t="s">
        <v>195</v>
      </c>
      <c r="E13" s="195">
        <v>124000</v>
      </c>
      <c r="F13" s="195">
        <v>12000</v>
      </c>
    </row>
    <row r="14" spans="1:6">
      <c r="A14" s="195" t="s">
        <v>169</v>
      </c>
      <c r="B14" s="195" t="s">
        <v>179</v>
      </c>
      <c r="C14" s="196" t="s">
        <v>196</v>
      </c>
      <c r="D14" s="196" t="s">
        <v>197</v>
      </c>
      <c r="E14" s="195">
        <v>126000</v>
      </c>
      <c r="F14" s="195">
        <v>15000</v>
      </c>
    </row>
    <row r="15" spans="1:6">
      <c r="A15" s="195" t="s">
        <v>169</v>
      </c>
      <c r="B15" s="195" t="s">
        <v>179</v>
      </c>
      <c r="C15" s="196" t="s">
        <v>198</v>
      </c>
      <c r="D15" s="196" t="s">
        <v>199</v>
      </c>
      <c r="E15" s="195">
        <v>128000</v>
      </c>
      <c r="F15" s="195">
        <v>16000</v>
      </c>
    </row>
    <row r="16" spans="1:6">
      <c r="A16" s="195" t="s">
        <v>169</v>
      </c>
      <c r="B16" s="195" t="s">
        <v>179</v>
      </c>
      <c r="C16" s="196" t="s">
        <v>200</v>
      </c>
      <c r="D16" s="196" t="s">
        <v>201</v>
      </c>
      <c r="E16" s="195">
        <v>130000</v>
      </c>
      <c r="F16" s="195">
        <v>17000</v>
      </c>
    </row>
    <row r="17" spans="1:6">
      <c r="A17" s="195" t="s">
        <v>169</v>
      </c>
      <c r="B17" s="195" t="s">
        <v>202</v>
      </c>
      <c r="C17" s="196" t="s">
        <v>203</v>
      </c>
      <c r="D17" s="196" t="s">
        <v>204</v>
      </c>
      <c r="E17" s="195">
        <v>132000</v>
      </c>
      <c r="F17" s="195">
        <v>18000</v>
      </c>
    </row>
    <row r="18" spans="1:6">
      <c r="A18" s="195" t="s">
        <v>169</v>
      </c>
      <c r="B18" s="195" t="s">
        <v>202</v>
      </c>
      <c r="C18" s="196" t="s">
        <v>205</v>
      </c>
      <c r="D18" s="196" t="s">
        <v>206</v>
      </c>
      <c r="E18" s="195">
        <v>134000</v>
      </c>
      <c r="F18" s="195">
        <v>19000</v>
      </c>
    </row>
    <row r="19" spans="1:6">
      <c r="A19" s="195" t="s">
        <v>169</v>
      </c>
      <c r="B19" s="195" t="s">
        <v>202</v>
      </c>
      <c r="C19" s="196" t="s">
        <v>207</v>
      </c>
      <c r="D19" s="196" t="s">
        <v>208</v>
      </c>
      <c r="E19" s="195">
        <v>136000</v>
      </c>
      <c r="F19" s="195">
        <v>20000</v>
      </c>
    </row>
    <row r="20" spans="1:6">
      <c r="A20" s="195" t="s">
        <v>169</v>
      </c>
      <c r="B20" s="195" t="s">
        <v>202</v>
      </c>
      <c r="C20" s="196" t="s">
        <v>209</v>
      </c>
      <c r="D20" s="196" t="s">
        <v>210</v>
      </c>
      <c r="E20" s="195">
        <v>138000</v>
      </c>
      <c r="F20" s="195">
        <v>21000</v>
      </c>
    </row>
    <row r="21" spans="1:6">
      <c r="A21" s="195" t="s">
        <v>169</v>
      </c>
      <c r="B21" s="195" t="s">
        <v>202</v>
      </c>
      <c r="C21" s="196" t="s">
        <v>211</v>
      </c>
      <c r="D21" s="196" t="s">
        <v>212</v>
      </c>
      <c r="E21" s="195">
        <v>140000</v>
      </c>
      <c r="F21" s="195">
        <v>22000</v>
      </c>
    </row>
    <row r="22" spans="1:6">
      <c r="A22" s="195" t="s">
        <v>169</v>
      </c>
      <c r="B22" s="195" t="s">
        <v>202</v>
      </c>
      <c r="C22" s="196" t="s">
        <v>213</v>
      </c>
      <c r="D22" s="196" t="s">
        <v>214</v>
      </c>
      <c r="E22" s="195">
        <v>142000</v>
      </c>
      <c r="F22" s="195">
        <v>23000</v>
      </c>
    </row>
    <row r="23" spans="1:6">
      <c r="A23" s="195" t="s">
        <v>169</v>
      </c>
      <c r="B23" s="195" t="s">
        <v>202</v>
      </c>
      <c r="C23" s="196" t="s">
        <v>215</v>
      </c>
      <c r="D23" s="196" t="s">
        <v>216</v>
      </c>
      <c r="E23" s="195">
        <v>144000</v>
      </c>
      <c r="F23" s="195">
        <v>25000</v>
      </c>
    </row>
    <row r="24" spans="1:6">
      <c r="A24" s="195" t="s">
        <v>169</v>
      </c>
      <c r="B24" s="195" t="s">
        <v>202</v>
      </c>
      <c r="C24" s="196" t="s">
        <v>217</v>
      </c>
      <c r="D24" s="196" t="s">
        <v>218</v>
      </c>
      <c r="E24" s="195">
        <v>146000</v>
      </c>
      <c r="F24" s="195">
        <v>26000</v>
      </c>
    </row>
    <row r="25" spans="1:6">
      <c r="A25" s="195" t="s">
        <v>169</v>
      </c>
      <c r="B25" s="195" t="s">
        <v>219</v>
      </c>
      <c r="C25" s="196" t="s">
        <v>220</v>
      </c>
      <c r="D25" s="196" t="s">
        <v>221</v>
      </c>
      <c r="E25" s="195">
        <v>148000</v>
      </c>
      <c r="F25" s="195">
        <v>27000</v>
      </c>
    </row>
    <row r="26" spans="1:6">
      <c r="A26" s="195" t="s">
        <v>222</v>
      </c>
      <c r="B26" s="195"/>
      <c r="C26" s="196"/>
      <c r="D26" s="196" t="s">
        <v>223</v>
      </c>
      <c r="E26" s="195">
        <v>150000</v>
      </c>
      <c r="F26" s="195">
        <v>40000</v>
      </c>
    </row>
    <row r="27" spans="1:6">
      <c r="A27" s="195" t="s">
        <v>169</v>
      </c>
      <c r="B27" s="195" t="s">
        <v>179</v>
      </c>
      <c r="C27" s="196" t="s">
        <v>192</v>
      </c>
      <c r="D27" s="196" t="s">
        <v>224</v>
      </c>
      <c r="E27" s="195">
        <v>152000</v>
      </c>
      <c r="F27" s="195">
        <v>13000</v>
      </c>
    </row>
    <row r="28" spans="1:6">
      <c r="A28" s="195" t="s">
        <v>222</v>
      </c>
      <c r="B28" s="195"/>
      <c r="C28" s="196"/>
      <c r="D28" s="196" t="s">
        <v>225</v>
      </c>
      <c r="E28" s="195">
        <v>154000</v>
      </c>
      <c r="F28" s="195">
        <v>48000</v>
      </c>
    </row>
    <row r="29" spans="1:6">
      <c r="A29" s="197" t="s">
        <v>169</v>
      </c>
      <c r="B29" s="197" t="s">
        <v>179</v>
      </c>
      <c r="C29" s="197" t="s">
        <v>192</v>
      </c>
      <c r="D29" s="198" t="s">
        <v>226</v>
      </c>
      <c r="E29" s="197">
        <v>156000</v>
      </c>
      <c r="F29" s="195">
        <v>14000</v>
      </c>
    </row>
    <row r="30" spans="1:6">
      <c r="A30" s="197" t="s">
        <v>169</v>
      </c>
      <c r="B30" s="197" t="s">
        <v>202</v>
      </c>
      <c r="C30" s="197" t="s">
        <v>213</v>
      </c>
      <c r="D30" s="198" t="s">
        <v>227</v>
      </c>
      <c r="E30" s="197">
        <v>158000</v>
      </c>
      <c r="F30" s="195">
        <v>24000</v>
      </c>
    </row>
    <row r="31" spans="1:6">
      <c r="A31" s="195" t="s">
        <v>222</v>
      </c>
      <c r="B31" s="197"/>
      <c r="C31" s="198"/>
      <c r="D31" s="198" t="s">
        <v>228</v>
      </c>
      <c r="E31" s="197">
        <v>160000</v>
      </c>
      <c r="F31" s="195">
        <v>44000</v>
      </c>
    </row>
    <row r="32" spans="1:6">
      <c r="A32" s="195" t="s">
        <v>229</v>
      </c>
      <c r="B32" s="195" t="s">
        <v>230</v>
      </c>
      <c r="C32" s="196" t="s">
        <v>231</v>
      </c>
      <c r="D32" s="196" t="s">
        <v>232</v>
      </c>
      <c r="E32" s="195">
        <v>202000</v>
      </c>
      <c r="F32" s="195">
        <v>1000</v>
      </c>
    </row>
    <row r="33" spans="1:6">
      <c r="A33" s="195" t="s">
        <v>229</v>
      </c>
      <c r="B33" s="195" t="s">
        <v>230</v>
      </c>
      <c r="C33" s="196" t="s">
        <v>233</v>
      </c>
      <c r="D33" s="196" t="s">
        <v>234</v>
      </c>
      <c r="E33" s="195">
        <v>204000</v>
      </c>
      <c r="F33" s="195">
        <v>2000</v>
      </c>
    </row>
    <row r="34" spans="1:6">
      <c r="A34" s="195" t="s">
        <v>229</v>
      </c>
      <c r="B34" s="195" t="s">
        <v>230</v>
      </c>
      <c r="C34" s="196" t="s">
        <v>235</v>
      </c>
      <c r="D34" s="196" t="s">
        <v>236</v>
      </c>
      <c r="E34" s="195">
        <v>206000</v>
      </c>
      <c r="F34" s="195">
        <v>3000</v>
      </c>
    </row>
    <row r="35" spans="1:6">
      <c r="A35" s="195" t="s">
        <v>229</v>
      </c>
      <c r="B35" s="195" t="s">
        <v>230</v>
      </c>
      <c r="C35" s="196" t="s">
        <v>237</v>
      </c>
      <c r="D35" s="196" t="s">
        <v>238</v>
      </c>
      <c r="E35" s="195">
        <v>208000</v>
      </c>
      <c r="F35" s="195">
        <v>4000</v>
      </c>
    </row>
    <row r="36" spans="1:6">
      <c r="A36" s="195" t="s">
        <v>229</v>
      </c>
      <c r="B36" s="195" t="s">
        <v>230</v>
      </c>
      <c r="C36" s="196" t="s">
        <v>239</v>
      </c>
      <c r="D36" s="196" t="s">
        <v>240</v>
      </c>
      <c r="E36" s="195">
        <v>210000</v>
      </c>
      <c r="F36" s="195">
        <v>5000</v>
      </c>
    </row>
    <row r="37" spans="1:6">
      <c r="A37" s="195" t="s">
        <v>229</v>
      </c>
      <c r="B37" s="195" t="s">
        <v>230</v>
      </c>
      <c r="C37" s="196" t="s">
        <v>241</v>
      </c>
      <c r="D37" s="196" t="s">
        <v>242</v>
      </c>
      <c r="E37" s="195">
        <v>212000</v>
      </c>
      <c r="F37" s="195">
        <v>6000</v>
      </c>
    </row>
    <row r="38" spans="1:6">
      <c r="A38" s="195" t="s">
        <v>229</v>
      </c>
      <c r="B38" s="195" t="s">
        <v>230</v>
      </c>
      <c r="C38" s="196" t="s">
        <v>243</v>
      </c>
      <c r="D38" s="196" t="s">
        <v>244</v>
      </c>
      <c r="E38" s="195">
        <v>214000</v>
      </c>
      <c r="F38" s="195">
        <v>7000</v>
      </c>
    </row>
    <row r="39" spans="1:6">
      <c r="A39" s="195" t="s">
        <v>229</v>
      </c>
      <c r="B39" s="195" t="s">
        <v>230</v>
      </c>
      <c r="C39" s="196" t="s">
        <v>245</v>
      </c>
      <c r="D39" s="196" t="s">
        <v>246</v>
      </c>
      <c r="E39" s="195">
        <v>216000</v>
      </c>
      <c r="F39" s="195">
        <v>8000</v>
      </c>
    </row>
    <row r="40" spans="1:6">
      <c r="A40" s="195" t="s">
        <v>229</v>
      </c>
      <c r="B40" s="195" t="s">
        <v>230</v>
      </c>
      <c r="C40" s="196" t="s">
        <v>247</v>
      </c>
      <c r="D40" s="196" t="s">
        <v>248</v>
      </c>
      <c r="E40" s="195">
        <v>218000</v>
      </c>
      <c r="F40" s="195">
        <v>9000</v>
      </c>
    </row>
    <row r="41" spans="1:6">
      <c r="A41" s="195" t="s">
        <v>229</v>
      </c>
      <c r="B41" s="195" t="s">
        <v>249</v>
      </c>
      <c r="C41" s="196" t="s">
        <v>250</v>
      </c>
      <c r="D41" s="196" t="s">
        <v>251</v>
      </c>
      <c r="E41" s="195">
        <v>220000</v>
      </c>
      <c r="F41" s="195">
        <v>10000</v>
      </c>
    </row>
    <row r="42" spans="1:6">
      <c r="A42" s="195" t="s">
        <v>229</v>
      </c>
      <c r="B42" s="195" t="s">
        <v>249</v>
      </c>
      <c r="C42" s="196" t="s">
        <v>252</v>
      </c>
      <c r="D42" s="196" t="s">
        <v>253</v>
      </c>
      <c r="E42" s="195">
        <v>222000</v>
      </c>
      <c r="F42" s="195">
        <v>11000</v>
      </c>
    </row>
    <row r="43" spans="1:6">
      <c r="A43" s="195" t="s">
        <v>229</v>
      </c>
      <c r="B43" s="195" t="s">
        <v>249</v>
      </c>
      <c r="C43" s="196" t="s">
        <v>254</v>
      </c>
      <c r="D43" s="196" t="s">
        <v>255</v>
      </c>
      <c r="E43" s="195">
        <v>224000</v>
      </c>
      <c r="F43" s="195">
        <v>12000</v>
      </c>
    </row>
    <row r="44" spans="1:6">
      <c r="A44" s="195" t="s">
        <v>229</v>
      </c>
      <c r="B44" s="195" t="s">
        <v>249</v>
      </c>
      <c r="C44" s="196" t="s">
        <v>256</v>
      </c>
      <c r="D44" s="196" t="s">
        <v>257</v>
      </c>
      <c r="E44" s="195">
        <v>226000</v>
      </c>
      <c r="F44" s="195">
        <v>13000</v>
      </c>
    </row>
    <row r="45" spans="1:6">
      <c r="A45" s="195" t="s">
        <v>229</v>
      </c>
      <c r="B45" s="195" t="s">
        <v>258</v>
      </c>
      <c r="C45" s="196" t="s">
        <v>259</v>
      </c>
      <c r="D45" s="196" t="s">
        <v>260</v>
      </c>
      <c r="E45" s="195">
        <v>228000</v>
      </c>
      <c r="F45" s="195">
        <v>14000</v>
      </c>
    </row>
    <row r="46" spans="1:6">
      <c r="A46" s="195" t="s">
        <v>229</v>
      </c>
      <c r="B46" s="195" t="s">
        <v>258</v>
      </c>
      <c r="C46" s="196" t="s">
        <v>261</v>
      </c>
      <c r="D46" s="196" t="s">
        <v>262</v>
      </c>
      <c r="E46" s="195">
        <v>230000</v>
      </c>
      <c r="F46" s="195">
        <v>15000</v>
      </c>
    </row>
    <row r="47" spans="1:6">
      <c r="A47" s="195" t="s">
        <v>229</v>
      </c>
      <c r="B47" s="195" t="s">
        <v>263</v>
      </c>
      <c r="C47" s="196" t="s">
        <v>264</v>
      </c>
      <c r="D47" s="196" t="s">
        <v>265</v>
      </c>
      <c r="E47" s="195">
        <v>232000</v>
      </c>
      <c r="F47" s="195">
        <v>16000</v>
      </c>
    </row>
    <row r="48" spans="1:6">
      <c r="A48" s="195" t="s">
        <v>229</v>
      </c>
      <c r="B48" s="195" t="s">
        <v>263</v>
      </c>
      <c r="C48" s="196" t="s">
        <v>266</v>
      </c>
      <c r="D48" s="196" t="s">
        <v>267</v>
      </c>
      <c r="E48" s="195">
        <v>234000</v>
      </c>
      <c r="F48" s="195">
        <v>17000</v>
      </c>
    </row>
    <row r="49" spans="1:6">
      <c r="A49" s="195" t="s">
        <v>229</v>
      </c>
      <c r="B49" s="195" t="s">
        <v>263</v>
      </c>
      <c r="C49" s="196" t="s">
        <v>268</v>
      </c>
      <c r="D49" s="196" t="s">
        <v>269</v>
      </c>
      <c r="E49" s="195">
        <v>236000</v>
      </c>
      <c r="F49" s="195">
        <v>18000</v>
      </c>
    </row>
    <row r="50" spans="1:6">
      <c r="A50" s="195" t="s">
        <v>229</v>
      </c>
      <c r="B50" s="195" t="s">
        <v>263</v>
      </c>
      <c r="C50" s="196" t="s">
        <v>270</v>
      </c>
      <c r="D50" s="196" t="s">
        <v>271</v>
      </c>
      <c r="E50" s="195">
        <v>238000</v>
      </c>
      <c r="F50" s="195">
        <v>19000</v>
      </c>
    </row>
    <row r="51" spans="1:6">
      <c r="A51" s="195" t="s">
        <v>229</v>
      </c>
      <c r="B51" s="195" t="s">
        <v>263</v>
      </c>
      <c r="C51" s="196" t="s">
        <v>272</v>
      </c>
      <c r="D51" s="196" t="s">
        <v>273</v>
      </c>
      <c r="E51" s="195">
        <v>240000</v>
      </c>
      <c r="F51" s="195">
        <v>20000</v>
      </c>
    </row>
    <row r="52" spans="1:6">
      <c r="A52" s="195" t="s">
        <v>229</v>
      </c>
      <c r="B52" s="195" t="s">
        <v>263</v>
      </c>
      <c r="C52" s="196" t="s">
        <v>274</v>
      </c>
      <c r="D52" s="196" t="s">
        <v>275</v>
      </c>
      <c r="E52" s="195">
        <v>242000</v>
      </c>
      <c r="F52" s="195">
        <v>21000</v>
      </c>
    </row>
    <row r="53" spans="1:6">
      <c r="A53" s="195" t="s">
        <v>229</v>
      </c>
      <c r="B53" s="195" t="s">
        <v>263</v>
      </c>
      <c r="C53" s="196" t="s">
        <v>276</v>
      </c>
      <c r="D53" s="196" t="s">
        <v>277</v>
      </c>
      <c r="E53" s="195">
        <v>244000</v>
      </c>
      <c r="F53" s="195">
        <v>22000</v>
      </c>
    </row>
    <row r="54" spans="1:6">
      <c r="A54" s="195" t="s">
        <v>222</v>
      </c>
      <c r="B54" s="195"/>
      <c r="C54" s="196"/>
      <c r="D54" s="196" t="s">
        <v>278</v>
      </c>
      <c r="E54" s="195">
        <v>246000</v>
      </c>
      <c r="F54" s="195">
        <v>41000</v>
      </c>
    </row>
    <row r="55" spans="1:6">
      <c r="A55" s="195" t="s">
        <v>222</v>
      </c>
      <c r="B55" s="195"/>
      <c r="C55" s="196"/>
      <c r="D55" s="196" t="s">
        <v>279</v>
      </c>
      <c r="E55" s="195">
        <v>248000</v>
      </c>
      <c r="F55" s="195">
        <v>49000</v>
      </c>
    </row>
    <row r="56" spans="1:6">
      <c r="A56" s="195" t="s">
        <v>222</v>
      </c>
      <c r="B56" s="197"/>
      <c r="C56" s="198"/>
      <c r="D56" s="198" t="s">
        <v>280</v>
      </c>
      <c r="E56" s="197">
        <v>250000</v>
      </c>
      <c r="F56" s="195">
        <v>45000</v>
      </c>
    </row>
    <row r="57" spans="1:6">
      <c r="A57" s="195" t="s">
        <v>281</v>
      </c>
      <c r="B57" s="195" t="s">
        <v>282</v>
      </c>
      <c r="C57" s="196" t="s">
        <v>283</v>
      </c>
      <c r="D57" s="196" t="s">
        <v>284</v>
      </c>
      <c r="E57" s="195">
        <v>302000</v>
      </c>
      <c r="F57" s="195">
        <v>1000</v>
      </c>
    </row>
    <row r="58" spans="1:6">
      <c r="A58" s="195" t="s">
        <v>281</v>
      </c>
      <c r="B58" s="195" t="s">
        <v>282</v>
      </c>
      <c r="C58" s="196" t="s">
        <v>285</v>
      </c>
      <c r="D58" s="196" t="s">
        <v>286</v>
      </c>
      <c r="E58" s="195">
        <v>304000</v>
      </c>
      <c r="F58" s="195">
        <v>2000</v>
      </c>
    </row>
    <row r="59" spans="1:6">
      <c r="A59" s="195" t="s">
        <v>281</v>
      </c>
      <c r="B59" s="195" t="s">
        <v>282</v>
      </c>
      <c r="C59" s="196" t="s">
        <v>287</v>
      </c>
      <c r="D59" s="196" t="s">
        <v>288</v>
      </c>
      <c r="E59" s="195">
        <v>306000</v>
      </c>
      <c r="F59" s="195">
        <v>3000</v>
      </c>
    </row>
    <row r="60" spans="1:6">
      <c r="A60" s="195" t="s">
        <v>281</v>
      </c>
      <c r="B60" s="195" t="s">
        <v>282</v>
      </c>
      <c r="C60" s="196" t="s">
        <v>289</v>
      </c>
      <c r="D60" s="196" t="s">
        <v>290</v>
      </c>
      <c r="E60" s="195">
        <v>308000</v>
      </c>
      <c r="F60" s="195">
        <v>4000</v>
      </c>
    </row>
    <row r="61" spans="1:6">
      <c r="A61" s="195" t="s">
        <v>281</v>
      </c>
      <c r="B61" s="195" t="s">
        <v>291</v>
      </c>
      <c r="C61" s="196" t="s">
        <v>292</v>
      </c>
      <c r="D61" s="196" t="s">
        <v>293</v>
      </c>
      <c r="E61" s="195">
        <v>310000</v>
      </c>
      <c r="F61" s="195">
        <v>5000</v>
      </c>
    </row>
    <row r="62" spans="1:6">
      <c r="A62" s="195" t="s">
        <v>281</v>
      </c>
      <c r="B62" s="195" t="s">
        <v>291</v>
      </c>
      <c r="C62" s="196" t="s">
        <v>294</v>
      </c>
      <c r="D62" s="196" t="s">
        <v>295</v>
      </c>
      <c r="E62" s="195">
        <v>312000</v>
      </c>
      <c r="F62" s="195">
        <v>6000</v>
      </c>
    </row>
    <row r="63" spans="1:6">
      <c r="A63" s="195" t="s">
        <v>281</v>
      </c>
      <c r="B63" s="195" t="s">
        <v>291</v>
      </c>
      <c r="C63" s="196" t="s">
        <v>296</v>
      </c>
      <c r="D63" s="196" t="s">
        <v>297</v>
      </c>
      <c r="E63" s="195">
        <v>314000</v>
      </c>
      <c r="F63" s="195">
        <v>7000</v>
      </c>
    </row>
    <row r="64" spans="1:6">
      <c r="A64" s="195" t="s">
        <v>281</v>
      </c>
      <c r="B64" s="195" t="s">
        <v>291</v>
      </c>
      <c r="C64" s="196" t="s">
        <v>298</v>
      </c>
      <c r="D64" s="196" t="s">
        <v>299</v>
      </c>
      <c r="E64" s="195">
        <v>316000</v>
      </c>
      <c r="F64" s="195">
        <v>8000</v>
      </c>
    </row>
    <row r="65" spans="1:6">
      <c r="A65" s="195" t="s">
        <v>281</v>
      </c>
      <c r="B65" s="195" t="s">
        <v>291</v>
      </c>
      <c r="C65" s="196" t="s">
        <v>298</v>
      </c>
      <c r="D65" s="196" t="s">
        <v>300</v>
      </c>
      <c r="E65" s="195">
        <v>318000</v>
      </c>
      <c r="F65" s="195">
        <v>9000</v>
      </c>
    </row>
    <row r="66" spans="1:6">
      <c r="A66" s="195" t="s">
        <v>281</v>
      </c>
      <c r="B66" s="195" t="s">
        <v>291</v>
      </c>
      <c r="C66" s="196" t="s">
        <v>301</v>
      </c>
      <c r="D66" s="196" t="s">
        <v>302</v>
      </c>
      <c r="E66" s="195">
        <v>320000</v>
      </c>
      <c r="F66" s="195">
        <v>11000</v>
      </c>
    </row>
    <row r="67" spans="1:6">
      <c r="A67" s="195" t="s">
        <v>281</v>
      </c>
      <c r="B67" s="195" t="s">
        <v>303</v>
      </c>
      <c r="C67" s="196" t="s">
        <v>304</v>
      </c>
      <c r="D67" s="196" t="s">
        <v>305</v>
      </c>
      <c r="E67" s="195">
        <v>322000</v>
      </c>
      <c r="F67" s="195">
        <v>12000</v>
      </c>
    </row>
    <row r="68" spans="1:6">
      <c r="A68" s="195" t="s">
        <v>281</v>
      </c>
      <c r="B68" s="195" t="s">
        <v>303</v>
      </c>
      <c r="C68" s="196" t="s">
        <v>306</v>
      </c>
      <c r="D68" s="196" t="s">
        <v>307</v>
      </c>
      <c r="E68" s="195">
        <v>324000</v>
      </c>
      <c r="F68" s="195">
        <v>13000</v>
      </c>
    </row>
    <row r="69" spans="1:6">
      <c r="A69" s="195" t="s">
        <v>281</v>
      </c>
      <c r="B69" s="195" t="s">
        <v>303</v>
      </c>
      <c r="C69" s="196" t="s">
        <v>308</v>
      </c>
      <c r="D69" s="196" t="s">
        <v>309</v>
      </c>
      <c r="E69" s="195">
        <v>326000</v>
      </c>
      <c r="F69" s="195">
        <v>14000</v>
      </c>
    </row>
    <row r="70" spans="1:6">
      <c r="A70" s="195" t="s">
        <v>281</v>
      </c>
      <c r="B70" s="195" t="s">
        <v>303</v>
      </c>
      <c r="C70" s="196" t="s">
        <v>310</v>
      </c>
      <c r="D70" s="196" t="s">
        <v>311</v>
      </c>
      <c r="E70" s="195">
        <v>328000</v>
      </c>
      <c r="F70" s="195">
        <v>15000</v>
      </c>
    </row>
    <row r="71" spans="1:6">
      <c r="A71" s="195" t="s">
        <v>281</v>
      </c>
      <c r="B71" s="195" t="s">
        <v>312</v>
      </c>
      <c r="C71" s="196" t="s">
        <v>313</v>
      </c>
      <c r="D71" s="196" t="s">
        <v>314</v>
      </c>
      <c r="E71" s="195">
        <v>330000</v>
      </c>
      <c r="F71" s="195">
        <v>16000</v>
      </c>
    </row>
    <row r="72" spans="1:6">
      <c r="A72" s="195" t="s">
        <v>281</v>
      </c>
      <c r="B72" s="195" t="s">
        <v>312</v>
      </c>
      <c r="C72" s="196" t="s">
        <v>315</v>
      </c>
      <c r="D72" s="196" t="s">
        <v>316</v>
      </c>
      <c r="E72" s="195">
        <v>332000</v>
      </c>
      <c r="F72" s="195">
        <v>17000</v>
      </c>
    </row>
    <row r="73" spans="1:6">
      <c r="A73" s="195" t="s">
        <v>281</v>
      </c>
      <c r="B73" s="195" t="s">
        <v>317</v>
      </c>
      <c r="C73" s="196" t="s">
        <v>318</v>
      </c>
      <c r="D73" s="196" t="s">
        <v>319</v>
      </c>
      <c r="E73" s="195">
        <v>334000</v>
      </c>
      <c r="F73" s="195">
        <v>18000</v>
      </c>
    </row>
    <row r="74" spans="1:6">
      <c r="A74" s="195" t="s">
        <v>281</v>
      </c>
      <c r="B74" s="195" t="s">
        <v>317</v>
      </c>
      <c r="C74" s="196" t="s">
        <v>320</v>
      </c>
      <c r="D74" s="196" t="s">
        <v>321</v>
      </c>
      <c r="E74" s="195">
        <v>336000</v>
      </c>
      <c r="F74" s="195">
        <v>19000</v>
      </c>
    </row>
    <row r="75" spans="1:6">
      <c r="A75" s="195" t="s">
        <v>281</v>
      </c>
      <c r="B75" s="195" t="s">
        <v>317</v>
      </c>
      <c r="C75" s="196" t="s">
        <v>322</v>
      </c>
      <c r="D75" s="196" t="s">
        <v>323</v>
      </c>
      <c r="E75" s="195">
        <v>338000</v>
      </c>
      <c r="F75" s="195">
        <v>20000</v>
      </c>
    </row>
    <row r="76" spans="1:6">
      <c r="A76" s="195" t="s">
        <v>281</v>
      </c>
      <c r="B76" s="195" t="s">
        <v>317</v>
      </c>
      <c r="C76" s="196" t="s">
        <v>324</v>
      </c>
      <c r="D76" s="196" t="s">
        <v>325</v>
      </c>
      <c r="E76" s="195">
        <v>340000</v>
      </c>
      <c r="F76" s="195">
        <v>21000</v>
      </c>
    </row>
    <row r="77" spans="1:6">
      <c r="A77" s="195" t="s">
        <v>281</v>
      </c>
      <c r="B77" s="195" t="s">
        <v>326</v>
      </c>
      <c r="C77" s="196" t="s">
        <v>327</v>
      </c>
      <c r="D77" s="196" t="s">
        <v>328</v>
      </c>
      <c r="E77" s="195">
        <v>342000</v>
      </c>
      <c r="F77" s="195">
        <v>22000</v>
      </c>
    </row>
    <row r="78" spans="1:6">
      <c r="A78" s="195" t="s">
        <v>281</v>
      </c>
      <c r="B78" s="195" t="s">
        <v>326</v>
      </c>
      <c r="C78" s="196" t="s">
        <v>329</v>
      </c>
      <c r="D78" s="196" t="s">
        <v>330</v>
      </c>
      <c r="E78" s="195">
        <v>344000</v>
      </c>
      <c r="F78" s="195">
        <v>23000</v>
      </c>
    </row>
    <row r="79" spans="1:6">
      <c r="A79" s="195" t="s">
        <v>281</v>
      </c>
      <c r="B79" s="195" t="s">
        <v>326</v>
      </c>
      <c r="C79" s="196" t="s">
        <v>331</v>
      </c>
      <c r="D79" s="196" t="s">
        <v>332</v>
      </c>
      <c r="E79" s="195">
        <v>346000</v>
      </c>
      <c r="F79" s="195">
        <v>24000</v>
      </c>
    </row>
    <row r="80" spans="1:6">
      <c r="A80" s="195" t="s">
        <v>281</v>
      </c>
      <c r="B80" s="195" t="s">
        <v>326</v>
      </c>
      <c r="C80" s="196" t="s">
        <v>333</v>
      </c>
      <c r="D80" s="196" t="s">
        <v>334</v>
      </c>
      <c r="E80" s="195">
        <v>348000</v>
      </c>
      <c r="F80" s="195">
        <v>25000</v>
      </c>
    </row>
    <row r="81" spans="1:6">
      <c r="A81" s="195" t="s">
        <v>281</v>
      </c>
      <c r="B81" s="195" t="s">
        <v>326</v>
      </c>
      <c r="C81" s="196" t="s">
        <v>335</v>
      </c>
      <c r="D81" s="196" t="s">
        <v>336</v>
      </c>
      <c r="E81" s="195">
        <v>350000</v>
      </c>
      <c r="F81" s="195">
        <v>26000</v>
      </c>
    </row>
    <row r="82" spans="1:6">
      <c r="A82" s="195" t="s">
        <v>281</v>
      </c>
      <c r="B82" s="195" t="s">
        <v>326</v>
      </c>
      <c r="C82" s="196" t="s">
        <v>337</v>
      </c>
      <c r="D82" s="196" t="s">
        <v>338</v>
      </c>
      <c r="E82" s="195">
        <v>352000</v>
      </c>
      <c r="F82" s="195">
        <v>27000</v>
      </c>
    </row>
    <row r="83" spans="1:6">
      <c r="A83" s="195" t="s">
        <v>281</v>
      </c>
      <c r="B83" s="195" t="s">
        <v>326</v>
      </c>
      <c r="C83" s="196" t="s">
        <v>339</v>
      </c>
      <c r="D83" s="196" t="s">
        <v>340</v>
      </c>
      <c r="E83" s="195">
        <v>354000</v>
      </c>
      <c r="F83" s="195">
        <v>28000</v>
      </c>
    </row>
    <row r="84" spans="1:6">
      <c r="A84" s="195" t="s">
        <v>281</v>
      </c>
      <c r="B84" s="195" t="s">
        <v>326</v>
      </c>
      <c r="C84" s="196" t="s">
        <v>341</v>
      </c>
      <c r="D84" s="196" t="s">
        <v>342</v>
      </c>
      <c r="E84" s="195">
        <v>356000</v>
      </c>
      <c r="F84" s="195">
        <v>29000</v>
      </c>
    </row>
    <row r="85" spans="1:6">
      <c r="A85" s="195" t="s">
        <v>281</v>
      </c>
      <c r="B85" s="195" t="s">
        <v>326</v>
      </c>
      <c r="C85" s="196" t="s">
        <v>343</v>
      </c>
      <c r="D85" s="196" t="s">
        <v>344</v>
      </c>
      <c r="E85" s="195">
        <v>358000</v>
      </c>
      <c r="F85" s="195">
        <v>30000</v>
      </c>
    </row>
    <row r="86" spans="1:6">
      <c r="A86" s="195" t="s">
        <v>281</v>
      </c>
      <c r="B86" s="195" t="s">
        <v>326</v>
      </c>
      <c r="C86" s="196" t="s">
        <v>345</v>
      </c>
      <c r="D86" s="196" t="s">
        <v>346</v>
      </c>
      <c r="E86" s="195">
        <v>360000</v>
      </c>
      <c r="F86" s="195">
        <v>31000</v>
      </c>
    </row>
    <row r="87" spans="1:6">
      <c r="A87" s="195" t="s">
        <v>281</v>
      </c>
      <c r="B87" s="195" t="s">
        <v>347</v>
      </c>
      <c r="C87" s="196" t="s">
        <v>348</v>
      </c>
      <c r="D87" s="196" t="s">
        <v>349</v>
      </c>
      <c r="E87" s="195">
        <v>362000</v>
      </c>
      <c r="F87" s="195">
        <v>32000</v>
      </c>
    </row>
    <row r="88" spans="1:6">
      <c r="A88" s="195" t="s">
        <v>281</v>
      </c>
      <c r="B88" s="195" t="s">
        <v>347</v>
      </c>
      <c r="C88" s="196" t="s">
        <v>350</v>
      </c>
      <c r="D88" s="196" t="s">
        <v>351</v>
      </c>
      <c r="E88" s="195">
        <v>364000</v>
      </c>
      <c r="F88" s="195">
        <v>33000</v>
      </c>
    </row>
    <row r="89" spans="1:6">
      <c r="A89" s="195" t="s">
        <v>222</v>
      </c>
      <c r="B89" s="195"/>
      <c r="C89" s="196"/>
      <c r="D89" s="196" t="s">
        <v>352</v>
      </c>
      <c r="E89" s="195">
        <v>366000</v>
      </c>
      <c r="F89" s="195">
        <v>42000</v>
      </c>
    </row>
    <row r="90" spans="1:6">
      <c r="A90" s="195" t="s">
        <v>222</v>
      </c>
      <c r="B90" s="195"/>
      <c r="C90" s="196"/>
      <c r="D90" s="196" t="s">
        <v>353</v>
      </c>
      <c r="E90" s="195">
        <v>368000</v>
      </c>
      <c r="F90" s="195">
        <v>52000</v>
      </c>
    </row>
    <row r="91" spans="1:6">
      <c r="A91" s="195" t="s">
        <v>222</v>
      </c>
      <c r="B91" s="195"/>
      <c r="C91" s="196"/>
      <c r="D91" s="196" t="s">
        <v>354</v>
      </c>
      <c r="E91" s="195">
        <v>370000</v>
      </c>
      <c r="F91" s="195">
        <v>50000</v>
      </c>
    </row>
    <row r="92" spans="1:6">
      <c r="A92" s="197" t="s">
        <v>281</v>
      </c>
      <c r="B92" s="197" t="s">
        <v>291</v>
      </c>
      <c r="C92" s="198" t="s">
        <v>298</v>
      </c>
      <c r="D92" s="198" t="s">
        <v>355</v>
      </c>
      <c r="E92" s="197">
        <v>372000</v>
      </c>
      <c r="F92" s="195">
        <v>10000</v>
      </c>
    </row>
    <row r="93" spans="1:6">
      <c r="A93" s="195" t="s">
        <v>222</v>
      </c>
      <c r="B93" s="197"/>
      <c r="C93" s="198"/>
      <c r="D93" s="198" t="s">
        <v>356</v>
      </c>
      <c r="E93" s="197">
        <v>374000</v>
      </c>
      <c r="F93" s="195">
        <v>46000</v>
      </c>
    </row>
    <row r="94" spans="1:6">
      <c r="A94" s="195" t="s">
        <v>357</v>
      </c>
      <c r="B94" s="195" t="s">
        <v>358</v>
      </c>
      <c r="C94" s="196" t="s">
        <v>359</v>
      </c>
      <c r="D94" s="196" t="s">
        <v>360</v>
      </c>
      <c r="E94" s="195">
        <v>402000</v>
      </c>
      <c r="F94" s="195">
        <v>1000</v>
      </c>
    </row>
    <row r="95" spans="1:6">
      <c r="A95" s="195" t="s">
        <v>357</v>
      </c>
      <c r="B95" s="195" t="s">
        <v>358</v>
      </c>
      <c r="C95" s="196" t="s">
        <v>361</v>
      </c>
      <c r="D95" s="196" t="s">
        <v>362</v>
      </c>
      <c r="E95" s="195">
        <v>404000</v>
      </c>
      <c r="F95" s="195">
        <v>2000</v>
      </c>
    </row>
    <row r="96" spans="1:6">
      <c r="A96" s="195" t="s">
        <v>357</v>
      </c>
      <c r="B96" s="195" t="s">
        <v>363</v>
      </c>
      <c r="C96" s="196" t="s">
        <v>364</v>
      </c>
      <c r="D96" s="196" t="s">
        <v>365</v>
      </c>
      <c r="E96" s="195">
        <v>406000</v>
      </c>
      <c r="F96" s="195">
        <v>3000</v>
      </c>
    </row>
    <row r="97" spans="1:6">
      <c r="A97" s="195" t="s">
        <v>357</v>
      </c>
      <c r="B97" s="195" t="s">
        <v>363</v>
      </c>
      <c r="C97" s="196" t="s">
        <v>366</v>
      </c>
      <c r="D97" s="196" t="s">
        <v>367</v>
      </c>
      <c r="E97" s="195">
        <v>408000</v>
      </c>
      <c r="F97" s="195">
        <v>4000</v>
      </c>
    </row>
    <row r="98" spans="1:6">
      <c r="A98" s="195" t="s">
        <v>357</v>
      </c>
      <c r="B98" s="195" t="s">
        <v>363</v>
      </c>
      <c r="C98" s="196" t="s">
        <v>368</v>
      </c>
      <c r="D98" s="196" t="s">
        <v>369</v>
      </c>
      <c r="E98" s="195">
        <v>410000</v>
      </c>
      <c r="F98" s="195">
        <v>5000</v>
      </c>
    </row>
    <row r="99" spans="1:6">
      <c r="A99" s="195" t="s">
        <v>357</v>
      </c>
      <c r="B99" s="195" t="s">
        <v>363</v>
      </c>
      <c r="C99" s="196" t="s">
        <v>370</v>
      </c>
      <c r="D99" s="196" t="s">
        <v>371</v>
      </c>
      <c r="E99" s="195">
        <v>412000</v>
      </c>
      <c r="F99" s="195">
        <v>6000</v>
      </c>
    </row>
    <row r="100" spans="1:6">
      <c r="A100" s="195" t="s">
        <v>357</v>
      </c>
      <c r="B100" s="195" t="s">
        <v>363</v>
      </c>
      <c r="C100" s="196" t="s">
        <v>372</v>
      </c>
      <c r="D100" s="196" t="s">
        <v>373</v>
      </c>
      <c r="E100" s="195">
        <v>414000</v>
      </c>
      <c r="F100" s="195">
        <v>7000</v>
      </c>
    </row>
    <row r="101" spans="1:6">
      <c r="A101" s="195" t="s">
        <v>357</v>
      </c>
      <c r="B101" s="195" t="s">
        <v>374</v>
      </c>
      <c r="C101" s="196" t="s">
        <v>375</v>
      </c>
      <c r="D101" s="196" t="s">
        <v>376</v>
      </c>
      <c r="E101" s="195">
        <v>416000</v>
      </c>
      <c r="F101" s="195">
        <v>8000</v>
      </c>
    </row>
    <row r="102" spans="1:6">
      <c r="A102" s="195" t="s">
        <v>357</v>
      </c>
      <c r="B102" s="195" t="s">
        <v>374</v>
      </c>
      <c r="C102" s="196" t="s">
        <v>377</v>
      </c>
      <c r="D102" s="196" t="s">
        <v>378</v>
      </c>
      <c r="E102" s="195">
        <v>418000</v>
      </c>
      <c r="F102" s="195">
        <v>9000</v>
      </c>
    </row>
    <row r="103" spans="1:6">
      <c r="A103" s="195" t="s">
        <v>357</v>
      </c>
      <c r="B103" s="195" t="s">
        <v>374</v>
      </c>
      <c r="C103" s="196" t="s">
        <v>379</v>
      </c>
      <c r="D103" s="196" t="s">
        <v>380</v>
      </c>
      <c r="E103" s="195">
        <v>420000</v>
      </c>
      <c r="F103" s="195">
        <v>10000</v>
      </c>
    </row>
    <row r="104" spans="1:6">
      <c r="A104" s="195" t="s">
        <v>357</v>
      </c>
      <c r="B104" s="195" t="s">
        <v>374</v>
      </c>
      <c r="C104" s="196" t="s">
        <v>381</v>
      </c>
      <c r="D104" s="196" t="s">
        <v>382</v>
      </c>
      <c r="E104" s="195">
        <v>422000</v>
      </c>
      <c r="F104" s="195">
        <v>11000</v>
      </c>
    </row>
    <row r="105" spans="1:6">
      <c r="A105" s="195" t="s">
        <v>357</v>
      </c>
      <c r="B105" s="195" t="s">
        <v>374</v>
      </c>
      <c r="C105" s="196" t="s">
        <v>383</v>
      </c>
      <c r="D105" s="196" t="s">
        <v>384</v>
      </c>
      <c r="E105" s="195">
        <v>424000</v>
      </c>
      <c r="F105" s="195">
        <v>13000</v>
      </c>
    </row>
    <row r="106" spans="1:6">
      <c r="A106" s="195" t="s">
        <v>357</v>
      </c>
      <c r="B106" s="195" t="s">
        <v>385</v>
      </c>
      <c r="C106" s="196" t="s">
        <v>386</v>
      </c>
      <c r="D106" s="196" t="s">
        <v>387</v>
      </c>
      <c r="E106" s="195">
        <v>426000</v>
      </c>
      <c r="F106" s="195">
        <v>14000</v>
      </c>
    </row>
    <row r="107" spans="1:6">
      <c r="A107" s="195" t="s">
        <v>357</v>
      </c>
      <c r="B107" s="195" t="s">
        <v>385</v>
      </c>
      <c r="C107" s="196" t="s">
        <v>388</v>
      </c>
      <c r="D107" s="196" t="s">
        <v>389</v>
      </c>
      <c r="E107" s="195">
        <v>428000</v>
      </c>
      <c r="F107" s="195">
        <v>15000</v>
      </c>
    </row>
    <row r="108" spans="1:6">
      <c r="A108" s="195" t="s">
        <v>357</v>
      </c>
      <c r="B108" s="195" t="s">
        <v>385</v>
      </c>
      <c r="C108" s="196" t="s">
        <v>390</v>
      </c>
      <c r="D108" s="196" t="s">
        <v>391</v>
      </c>
      <c r="E108" s="195">
        <v>430000</v>
      </c>
      <c r="F108" s="195">
        <v>16000</v>
      </c>
    </row>
    <row r="109" spans="1:6">
      <c r="A109" s="195" t="s">
        <v>357</v>
      </c>
      <c r="B109" s="195" t="s">
        <v>385</v>
      </c>
      <c r="C109" s="196" t="s">
        <v>392</v>
      </c>
      <c r="D109" s="196" t="s">
        <v>393</v>
      </c>
      <c r="E109" s="195">
        <v>432000</v>
      </c>
      <c r="F109" s="195">
        <v>17000</v>
      </c>
    </row>
    <row r="110" spans="1:6">
      <c r="A110" s="195" t="s">
        <v>357</v>
      </c>
      <c r="B110" s="195" t="s">
        <v>385</v>
      </c>
      <c r="C110" s="196" t="s">
        <v>394</v>
      </c>
      <c r="D110" s="196" t="s">
        <v>395</v>
      </c>
      <c r="E110" s="195">
        <v>434000</v>
      </c>
      <c r="F110" s="195">
        <v>18000</v>
      </c>
    </row>
    <row r="111" spans="1:6">
      <c r="A111" s="195" t="s">
        <v>357</v>
      </c>
      <c r="B111" s="195" t="s">
        <v>396</v>
      </c>
      <c r="C111" s="196" t="s">
        <v>397</v>
      </c>
      <c r="D111" s="196" t="s">
        <v>398</v>
      </c>
      <c r="E111" s="195">
        <v>436000</v>
      </c>
      <c r="F111" s="195">
        <v>19000</v>
      </c>
    </row>
    <row r="112" spans="1:6">
      <c r="A112" s="195" t="s">
        <v>357</v>
      </c>
      <c r="B112" s="195" t="s">
        <v>396</v>
      </c>
      <c r="C112" s="196" t="s">
        <v>399</v>
      </c>
      <c r="D112" s="196" t="s">
        <v>400</v>
      </c>
      <c r="E112" s="195">
        <v>438000</v>
      </c>
      <c r="F112" s="195">
        <v>20000</v>
      </c>
    </row>
    <row r="113" spans="1:6">
      <c r="A113" s="195" t="s">
        <v>357</v>
      </c>
      <c r="B113" s="195" t="s">
        <v>396</v>
      </c>
      <c r="C113" s="196" t="s">
        <v>401</v>
      </c>
      <c r="D113" s="196" t="s">
        <v>402</v>
      </c>
      <c r="E113" s="195">
        <v>440000</v>
      </c>
      <c r="F113" s="195">
        <v>21000</v>
      </c>
    </row>
    <row r="114" spans="1:6">
      <c r="A114" s="195" t="s">
        <v>357</v>
      </c>
      <c r="B114" s="195" t="s">
        <v>396</v>
      </c>
      <c r="C114" s="196" t="s">
        <v>403</v>
      </c>
      <c r="D114" s="196" t="s">
        <v>404</v>
      </c>
      <c r="E114" s="195">
        <v>442000</v>
      </c>
      <c r="F114" s="195">
        <v>22000</v>
      </c>
    </row>
    <row r="115" spans="1:6">
      <c r="A115" s="195" t="s">
        <v>357</v>
      </c>
      <c r="B115" s="195" t="s">
        <v>396</v>
      </c>
      <c r="C115" s="196" t="s">
        <v>405</v>
      </c>
      <c r="D115" s="196" t="s">
        <v>406</v>
      </c>
      <c r="E115" s="195">
        <v>444000</v>
      </c>
      <c r="F115" s="195">
        <v>23000</v>
      </c>
    </row>
    <row r="116" spans="1:6">
      <c r="A116" s="195" t="s">
        <v>357</v>
      </c>
      <c r="B116" s="195" t="s">
        <v>396</v>
      </c>
      <c r="C116" s="196" t="s">
        <v>407</v>
      </c>
      <c r="D116" s="196" t="s">
        <v>408</v>
      </c>
      <c r="E116" s="195">
        <v>446000</v>
      </c>
      <c r="F116" s="195">
        <v>24000</v>
      </c>
    </row>
    <row r="117" spans="1:6">
      <c r="A117" s="195" t="s">
        <v>357</v>
      </c>
      <c r="B117" s="195" t="s">
        <v>396</v>
      </c>
      <c r="C117" s="196" t="s">
        <v>409</v>
      </c>
      <c r="D117" s="196" t="s">
        <v>410</v>
      </c>
      <c r="E117" s="195">
        <v>448000</v>
      </c>
      <c r="F117" s="195">
        <v>25000</v>
      </c>
    </row>
    <row r="118" spans="1:6">
      <c r="A118" s="195" t="s">
        <v>357</v>
      </c>
      <c r="B118" s="195" t="s">
        <v>396</v>
      </c>
      <c r="C118" s="196" t="s">
        <v>411</v>
      </c>
      <c r="D118" s="196" t="s">
        <v>412</v>
      </c>
      <c r="E118" s="195">
        <v>450000</v>
      </c>
      <c r="F118" s="195">
        <v>26000</v>
      </c>
    </row>
    <row r="119" spans="1:6">
      <c r="A119" s="195" t="s">
        <v>357</v>
      </c>
      <c r="B119" s="195" t="s">
        <v>396</v>
      </c>
      <c r="C119" s="196" t="s">
        <v>413</v>
      </c>
      <c r="D119" s="196" t="s">
        <v>414</v>
      </c>
      <c r="E119" s="195">
        <v>452000</v>
      </c>
      <c r="F119" s="195">
        <v>27000</v>
      </c>
    </row>
    <row r="120" spans="1:6">
      <c r="A120" s="195" t="s">
        <v>222</v>
      </c>
      <c r="B120" s="195"/>
      <c r="C120" s="196"/>
      <c r="D120" s="196" t="s">
        <v>415</v>
      </c>
      <c r="E120" s="195">
        <v>454000</v>
      </c>
      <c r="F120" s="195">
        <v>43000</v>
      </c>
    </row>
    <row r="121" spans="1:6">
      <c r="A121" s="195" t="s">
        <v>222</v>
      </c>
      <c r="B121" s="195"/>
      <c r="C121" s="196"/>
      <c r="D121" s="196" t="s">
        <v>416</v>
      </c>
      <c r="E121" s="195">
        <v>458000</v>
      </c>
      <c r="F121" s="195">
        <v>53000</v>
      </c>
    </row>
    <row r="122" spans="1:6">
      <c r="A122" s="195" t="s">
        <v>222</v>
      </c>
      <c r="B122" s="195"/>
      <c r="C122" s="196"/>
      <c r="D122" s="196" t="s">
        <v>417</v>
      </c>
      <c r="E122" s="195">
        <v>460000</v>
      </c>
      <c r="F122" s="195">
        <v>51000</v>
      </c>
    </row>
    <row r="123" spans="1:6">
      <c r="A123" s="197" t="s">
        <v>357</v>
      </c>
      <c r="B123" s="197" t="s">
        <v>374</v>
      </c>
      <c r="C123" s="198" t="s">
        <v>381</v>
      </c>
      <c r="D123" s="198" t="s">
        <v>418</v>
      </c>
      <c r="E123" s="197">
        <v>462000</v>
      </c>
      <c r="F123" s="195">
        <v>12000</v>
      </c>
    </row>
    <row r="124" spans="1:6">
      <c r="A124" s="195" t="s">
        <v>222</v>
      </c>
      <c r="B124" s="197"/>
      <c r="C124" s="198"/>
      <c r="D124" s="198" t="s">
        <v>419</v>
      </c>
      <c r="E124" s="197">
        <v>464000</v>
      </c>
      <c r="F124" s="195">
        <v>47000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/>
  <cols>
    <col min="1" max="1" width="8.5703125" bestFit="1" customWidth="1"/>
    <col min="2" max="2" width="5.42578125" bestFit="1" customWidth="1"/>
    <col min="3" max="3" width="10.85546875" bestFit="1" customWidth="1"/>
    <col min="4" max="4" width="8.5703125" bestFit="1" customWidth="1"/>
    <col min="5" max="5" width="6" bestFit="1" customWidth="1"/>
    <col min="6" max="6" width="10.85546875" bestFit="1" customWidth="1"/>
    <col min="7" max="7" width="6" bestFit="1" customWidth="1"/>
    <col min="8" max="8" width="12.28515625" bestFit="1" customWidth="1"/>
    <col min="9" max="9" width="11.42578125" bestFit="1" customWidth="1"/>
    <col min="10" max="10" width="10.85546875" bestFit="1" customWidth="1"/>
    <col min="11" max="11" width="10" bestFit="1" customWidth="1"/>
    <col min="12" max="13" width="11.140625" bestFit="1" customWidth="1"/>
    <col min="14" max="14" width="12" bestFit="1" customWidth="1"/>
    <col min="15" max="15" width="8.42578125" bestFit="1" customWidth="1"/>
    <col min="16" max="16" width="11.85546875" bestFit="1" customWidth="1"/>
  </cols>
  <sheetData>
    <row r="1" spans="1:16" ht="15.75" thickBot="1">
      <c r="A1" s="219" t="s">
        <v>430</v>
      </c>
      <c r="B1" s="219" t="s">
        <v>431</v>
      </c>
      <c r="C1" s="219" t="s">
        <v>432</v>
      </c>
      <c r="D1" s="219" t="s">
        <v>433</v>
      </c>
      <c r="E1" s="219" t="s">
        <v>434</v>
      </c>
      <c r="F1" s="219" t="s">
        <v>609</v>
      </c>
      <c r="G1" s="219" t="s">
        <v>435</v>
      </c>
      <c r="H1" s="219" t="s">
        <v>610</v>
      </c>
      <c r="I1" s="219" t="s">
        <v>611</v>
      </c>
      <c r="J1" s="219" t="s">
        <v>612</v>
      </c>
      <c r="K1" s="219" t="s">
        <v>613</v>
      </c>
      <c r="L1" s="219" t="s">
        <v>436</v>
      </c>
      <c r="M1" s="219" t="s">
        <v>437</v>
      </c>
      <c r="N1" s="219" t="s">
        <v>438</v>
      </c>
      <c r="O1" s="219" t="s">
        <v>439</v>
      </c>
      <c r="P1" s="219" t="s">
        <v>440</v>
      </c>
    </row>
    <row r="2" spans="1:16">
      <c r="A2" s="217" t="s">
        <v>615</v>
      </c>
      <c r="B2" s="217" t="s">
        <v>616</v>
      </c>
      <c r="C2" s="217" t="s">
        <v>617</v>
      </c>
      <c r="D2" s="217" t="s">
        <v>617</v>
      </c>
      <c r="E2" s="217">
        <v>5895</v>
      </c>
      <c r="F2" s="217">
        <v>24530</v>
      </c>
      <c r="G2" s="217">
        <v>24530</v>
      </c>
      <c r="H2" s="217">
        <v>705</v>
      </c>
      <c r="I2" s="217">
        <v>70</v>
      </c>
      <c r="J2" s="217">
        <v>705</v>
      </c>
      <c r="K2" s="217">
        <v>70</v>
      </c>
      <c r="L2" s="218">
        <v>441640015</v>
      </c>
      <c r="M2" s="218">
        <v>122792215</v>
      </c>
      <c r="N2" s="217"/>
      <c r="O2" s="217">
        <v>90</v>
      </c>
      <c r="P2" s="217" t="s">
        <v>441</v>
      </c>
    </row>
    <row r="3" spans="1:16">
      <c r="A3" s="217" t="s">
        <v>618</v>
      </c>
      <c r="B3" s="217" t="s">
        <v>616</v>
      </c>
      <c r="C3" s="217" t="s">
        <v>617</v>
      </c>
      <c r="D3" s="217" t="s">
        <v>617</v>
      </c>
      <c r="E3" s="217">
        <v>5896</v>
      </c>
      <c r="F3" s="217">
        <v>24530</v>
      </c>
      <c r="G3" s="217">
        <v>24530</v>
      </c>
      <c r="H3" s="217">
        <v>697</v>
      </c>
      <c r="I3" s="217">
        <v>70</v>
      </c>
      <c r="J3" s="217">
        <v>697</v>
      </c>
      <c r="K3" s="217">
        <v>70</v>
      </c>
      <c r="L3" s="218">
        <v>441640015</v>
      </c>
      <c r="M3" s="218">
        <v>122792215</v>
      </c>
      <c r="N3" s="217"/>
      <c r="O3" s="217">
        <v>230</v>
      </c>
      <c r="P3" s="217" t="s">
        <v>441</v>
      </c>
    </row>
    <row r="4" spans="1:16">
      <c r="A4" s="217" t="s">
        <v>619</v>
      </c>
      <c r="B4" s="217" t="s">
        <v>616</v>
      </c>
      <c r="C4" s="217" t="s">
        <v>617</v>
      </c>
      <c r="D4" s="217" t="s">
        <v>617</v>
      </c>
      <c r="E4" s="217">
        <v>5897</v>
      </c>
      <c r="F4" s="217">
        <v>24530</v>
      </c>
      <c r="G4" s="217">
        <v>24530</v>
      </c>
      <c r="H4" s="217">
        <v>707</v>
      </c>
      <c r="I4" s="217">
        <v>75</v>
      </c>
      <c r="J4" s="217">
        <v>707</v>
      </c>
      <c r="K4" s="217">
        <v>75</v>
      </c>
      <c r="L4" s="218">
        <v>441640015</v>
      </c>
      <c r="M4" s="218">
        <v>122792215</v>
      </c>
      <c r="N4" s="217"/>
      <c r="O4" s="217">
        <v>330</v>
      </c>
      <c r="P4" s="217" t="s">
        <v>441</v>
      </c>
    </row>
    <row r="5" spans="1:16">
      <c r="A5" s="217" t="s">
        <v>620</v>
      </c>
      <c r="B5" s="217" t="s">
        <v>614</v>
      </c>
      <c r="C5" s="217" t="s">
        <v>617</v>
      </c>
      <c r="D5" s="217" t="s">
        <v>617</v>
      </c>
      <c r="E5" s="217">
        <v>33615</v>
      </c>
      <c r="F5" s="217">
        <v>24530</v>
      </c>
      <c r="G5" s="217">
        <v>24530</v>
      </c>
      <c r="H5" s="217">
        <v>102</v>
      </c>
      <c r="I5" s="217">
        <v>70</v>
      </c>
      <c r="J5" s="217">
        <v>102</v>
      </c>
      <c r="K5" s="217">
        <v>70</v>
      </c>
      <c r="L5" s="218">
        <v>441640015</v>
      </c>
      <c r="M5" s="218">
        <v>122792215</v>
      </c>
      <c r="N5" s="217"/>
      <c r="O5" s="217">
        <v>90</v>
      </c>
      <c r="P5" s="217" t="s">
        <v>441</v>
      </c>
    </row>
    <row r="6" spans="1:16">
      <c r="A6" s="217" t="s">
        <v>621</v>
      </c>
      <c r="B6" s="217" t="s">
        <v>614</v>
      </c>
      <c r="C6" s="217" t="s">
        <v>617</v>
      </c>
      <c r="D6" s="217" t="s">
        <v>617</v>
      </c>
      <c r="E6" s="217">
        <v>33616</v>
      </c>
      <c r="F6" s="217">
        <v>24530</v>
      </c>
      <c r="G6" s="217">
        <v>24530</v>
      </c>
      <c r="H6" s="217">
        <v>105</v>
      </c>
      <c r="I6" s="217">
        <v>71</v>
      </c>
      <c r="J6" s="217">
        <v>105</v>
      </c>
      <c r="K6" s="217">
        <v>71</v>
      </c>
      <c r="L6" s="218">
        <v>441640015</v>
      </c>
      <c r="M6" s="218">
        <v>122792215</v>
      </c>
      <c r="N6" s="217"/>
      <c r="O6" s="217">
        <v>230</v>
      </c>
      <c r="P6" s="217" t="s">
        <v>441</v>
      </c>
    </row>
    <row r="7" spans="1:16">
      <c r="A7" s="217" t="s">
        <v>622</v>
      </c>
      <c r="B7" s="217" t="s">
        <v>614</v>
      </c>
      <c r="C7" s="217" t="s">
        <v>617</v>
      </c>
      <c r="D7" s="217" t="s">
        <v>617</v>
      </c>
      <c r="E7" s="217">
        <v>33617</v>
      </c>
      <c r="F7" s="217">
        <v>24530</v>
      </c>
      <c r="G7" s="217">
        <v>24530</v>
      </c>
      <c r="H7" s="217">
        <v>112</v>
      </c>
      <c r="I7" s="217">
        <v>72</v>
      </c>
      <c r="J7" s="217">
        <v>112</v>
      </c>
      <c r="K7" s="217">
        <v>72</v>
      </c>
      <c r="L7" s="218">
        <v>441640015</v>
      </c>
      <c r="M7" s="218">
        <v>122792215</v>
      </c>
      <c r="N7" s="217"/>
      <c r="O7" s="217">
        <v>330</v>
      </c>
      <c r="P7" s="217" t="s">
        <v>441</v>
      </c>
    </row>
    <row r="8" spans="1:16">
      <c r="A8" s="217" t="s">
        <v>623</v>
      </c>
      <c r="B8" s="217" t="s">
        <v>616</v>
      </c>
      <c r="C8" s="217" t="s">
        <v>617</v>
      </c>
      <c r="D8" s="217" t="s">
        <v>617</v>
      </c>
      <c r="E8" s="217">
        <v>5931</v>
      </c>
      <c r="F8" s="217">
        <v>24530</v>
      </c>
      <c r="G8" s="217">
        <v>24530</v>
      </c>
      <c r="H8" s="217"/>
      <c r="I8" s="217"/>
      <c r="J8" s="217">
        <v>702</v>
      </c>
      <c r="K8" s="217">
        <v>70</v>
      </c>
      <c r="L8" s="217">
        <v>44.150417300000001</v>
      </c>
      <c r="M8" s="217">
        <v>12.322278000000001</v>
      </c>
      <c r="N8" s="217">
        <v>6.4145991627302203</v>
      </c>
      <c r="O8" s="217">
        <v>120</v>
      </c>
      <c r="P8" s="217" t="s">
        <v>441</v>
      </c>
    </row>
    <row r="9" spans="1:16">
      <c r="A9" s="217" t="s">
        <v>624</v>
      </c>
      <c r="B9" s="217" t="s">
        <v>616</v>
      </c>
      <c r="C9" s="217" t="s">
        <v>617</v>
      </c>
      <c r="D9" s="217" t="s">
        <v>617</v>
      </c>
      <c r="E9" s="217">
        <v>5932</v>
      </c>
      <c r="F9" s="217">
        <v>24530</v>
      </c>
      <c r="G9" s="217">
        <v>24530</v>
      </c>
      <c r="H9" s="217"/>
      <c r="I9" s="217"/>
      <c r="J9" s="217">
        <v>708</v>
      </c>
      <c r="K9" s="217">
        <v>75</v>
      </c>
      <c r="L9" s="217">
        <v>44.150417300000001</v>
      </c>
      <c r="M9" s="217">
        <v>12.322278000000001</v>
      </c>
      <c r="N9" s="217">
        <v>6.1880264685344404</v>
      </c>
      <c r="O9" s="217">
        <v>210</v>
      </c>
      <c r="P9" s="217" t="s">
        <v>441</v>
      </c>
    </row>
    <row r="10" spans="1:16">
      <c r="A10" s="217" t="s">
        <v>625</v>
      </c>
      <c r="B10" s="217" t="s">
        <v>616</v>
      </c>
      <c r="C10" s="217" t="s">
        <v>617</v>
      </c>
      <c r="D10" s="217" t="s">
        <v>617</v>
      </c>
      <c r="E10" s="217">
        <v>5933</v>
      </c>
      <c r="F10" s="217">
        <v>24530</v>
      </c>
      <c r="G10" s="217">
        <v>24530</v>
      </c>
      <c r="H10" s="217"/>
      <c r="I10" s="217"/>
      <c r="J10" s="217">
        <v>706</v>
      </c>
      <c r="K10" s="217">
        <v>73</v>
      </c>
      <c r="L10" s="217">
        <v>44.150417300000001</v>
      </c>
      <c r="M10" s="217">
        <v>12.322278000000001</v>
      </c>
      <c r="N10" s="217">
        <v>6.1246124206789396</v>
      </c>
      <c r="O10" s="217">
        <v>300</v>
      </c>
      <c r="P10" s="217" t="s">
        <v>441</v>
      </c>
    </row>
    <row r="11" spans="1:16">
      <c r="A11" s="217" t="s">
        <v>626</v>
      </c>
      <c r="B11" s="217" t="s">
        <v>614</v>
      </c>
      <c r="C11" s="217" t="s">
        <v>617</v>
      </c>
      <c r="D11" s="217" t="s">
        <v>617</v>
      </c>
      <c r="E11" s="217">
        <v>3360</v>
      </c>
      <c r="F11" s="217">
        <v>24530</v>
      </c>
      <c r="G11" s="217">
        <v>24530</v>
      </c>
      <c r="H11" s="217">
        <v>104</v>
      </c>
      <c r="I11" s="217">
        <v>71</v>
      </c>
      <c r="J11" s="217">
        <v>104</v>
      </c>
      <c r="K11" s="217">
        <v>71</v>
      </c>
      <c r="L11" s="218">
        <v>441445312</v>
      </c>
      <c r="M11" s="218">
        <v>122924728</v>
      </c>
      <c r="N11" s="217"/>
      <c r="O11" s="217">
        <v>100</v>
      </c>
      <c r="P11" s="217" t="s">
        <v>441</v>
      </c>
    </row>
    <row r="12" spans="1:16">
      <c r="A12" s="217" t="s">
        <v>627</v>
      </c>
      <c r="B12" s="217" t="s">
        <v>614</v>
      </c>
      <c r="C12" s="217" t="s">
        <v>617</v>
      </c>
      <c r="D12" s="217" t="s">
        <v>617</v>
      </c>
      <c r="E12" s="217">
        <v>3361</v>
      </c>
      <c r="F12" s="217">
        <v>24530</v>
      </c>
      <c r="G12" s="217">
        <v>24530</v>
      </c>
      <c r="H12" s="217">
        <v>101</v>
      </c>
      <c r="I12" s="217">
        <v>71</v>
      </c>
      <c r="J12" s="217">
        <v>101</v>
      </c>
      <c r="K12" s="217">
        <v>71</v>
      </c>
      <c r="L12" s="218">
        <v>441445312</v>
      </c>
      <c r="M12" s="218">
        <v>122924728</v>
      </c>
      <c r="N12" s="217"/>
      <c r="O12" s="217">
        <v>210</v>
      </c>
      <c r="P12" s="217" t="s">
        <v>441</v>
      </c>
    </row>
    <row r="13" spans="1:16">
      <c r="A13" s="217" t="s">
        <v>628</v>
      </c>
      <c r="B13" s="217" t="s">
        <v>614</v>
      </c>
      <c r="C13" s="217" t="s">
        <v>617</v>
      </c>
      <c r="D13" s="217" t="s">
        <v>617</v>
      </c>
      <c r="E13" s="217">
        <v>3362</v>
      </c>
      <c r="F13" s="217">
        <v>24530</v>
      </c>
      <c r="G13" s="217">
        <v>24530</v>
      </c>
      <c r="H13" s="217">
        <v>115</v>
      </c>
      <c r="I13" s="217">
        <v>75</v>
      </c>
      <c r="J13" s="217">
        <v>115</v>
      </c>
      <c r="K13" s="217">
        <v>75</v>
      </c>
      <c r="L13" s="218">
        <v>441445312</v>
      </c>
      <c r="M13" s="218">
        <v>122924728</v>
      </c>
      <c r="N13" s="217"/>
      <c r="O13" s="217">
        <v>340</v>
      </c>
      <c r="P13" s="217" t="s">
        <v>441</v>
      </c>
    </row>
    <row r="14" spans="1:16">
      <c r="A14" s="217" t="s">
        <v>629</v>
      </c>
      <c r="B14" s="217" t="s">
        <v>616</v>
      </c>
      <c r="C14" s="217" t="s">
        <v>617</v>
      </c>
      <c r="D14" s="217" t="s">
        <v>617</v>
      </c>
      <c r="E14" s="217">
        <v>3196</v>
      </c>
      <c r="F14" s="217">
        <v>24530</v>
      </c>
      <c r="G14" s="217">
        <v>24530</v>
      </c>
      <c r="H14" s="217">
        <v>699</v>
      </c>
      <c r="I14" s="217">
        <v>75</v>
      </c>
      <c r="J14" s="217">
        <v>699</v>
      </c>
      <c r="K14" s="217">
        <v>75</v>
      </c>
      <c r="L14" s="218">
        <v>441710014</v>
      </c>
      <c r="M14" s="218">
        <v>122461395</v>
      </c>
      <c r="N14" s="217"/>
      <c r="O14" s="217">
        <v>190</v>
      </c>
      <c r="P14" s="217" t="s">
        <v>441</v>
      </c>
    </row>
    <row r="15" spans="1:16">
      <c r="A15" s="217" t="s">
        <v>630</v>
      </c>
      <c r="B15" s="217" t="s">
        <v>614</v>
      </c>
      <c r="C15" s="217" t="s">
        <v>617</v>
      </c>
      <c r="D15" s="217" t="s">
        <v>617</v>
      </c>
      <c r="E15" s="217">
        <v>3375</v>
      </c>
      <c r="F15" s="217">
        <v>24530</v>
      </c>
      <c r="G15" s="217">
        <v>24530</v>
      </c>
      <c r="H15" s="217">
        <v>107</v>
      </c>
      <c r="I15" s="217">
        <v>77</v>
      </c>
      <c r="J15" s="217">
        <v>107</v>
      </c>
      <c r="K15" s="217">
        <v>77</v>
      </c>
      <c r="L15" s="218">
        <v>441710014</v>
      </c>
      <c r="M15" s="218">
        <v>122461395</v>
      </c>
      <c r="N15" s="217"/>
      <c r="O15" s="217">
        <v>70</v>
      </c>
      <c r="P15" s="217" t="s">
        <v>441</v>
      </c>
    </row>
    <row r="16" spans="1:16">
      <c r="A16" s="217" t="s">
        <v>631</v>
      </c>
      <c r="B16" s="217" t="s">
        <v>614</v>
      </c>
      <c r="C16" s="217" t="s">
        <v>617</v>
      </c>
      <c r="D16" s="217" t="s">
        <v>617</v>
      </c>
      <c r="E16" s="217">
        <v>3377</v>
      </c>
      <c r="F16" s="217">
        <v>24530</v>
      </c>
      <c r="G16" s="217">
        <v>24530</v>
      </c>
      <c r="H16" s="217">
        <v>104</v>
      </c>
      <c r="I16" s="217">
        <v>70</v>
      </c>
      <c r="J16" s="217">
        <v>104</v>
      </c>
      <c r="K16" s="217">
        <v>70</v>
      </c>
      <c r="L16" s="218">
        <v>441710014</v>
      </c>
      <c r="M16" s="218">
        <v>122461395</v>
      </c>
      <c r="N16" s="217"/>
      <c r="O16" s="217">
        <v>330</v>
      </c>
      <c r="P16" s="217" t="s">
        <v>441</v>
      </c>
    </row>
    <row r="17" spans="1:16">
      <c r="A17" s="217" t="s">
        <v>632</v>
      </c>
      <c r="B17" s="217" t="s">
        <v>616</v>
      </c>
      <c r="C17" s="217" t="s">
        <v>617</v>
      </c>
      <c r="D17" s="217" t="s">
        <v>617</v>
      </c>
      <c r="E17" s="217">
        <v>3198</v>
      </c>
      <c r="F17" s="217">
        <v>24530</v>
      </c>
      <c r="G17" s="217">
        <v>24530</v>
      </c>
      <c r="H17" s="217">
        <v>703</v>
      </c>
      <c r="I17" s="217">
        <v>70</v>
      </c>
      <c r="J17" s="217">
        <v>703</v>
      </c>
      <c r="K17" s="217">
        <v>70</v>
      </c>
      <c r="L17" s="218">
        <v>441955833</v>
      </c>
      <c r="M17" s="218">
        <v>122833891</v>
      </c>
      <c r="N17" s="217"/>
      <c r="O17" s="217">
        <v>90</v>
      </c>
      <c r="P17" s="217" t="s">
        <v>441</v>
      </c>
    </row>
    <row r="18" spans="1:16">
      <c r="A18" s="217" t="s">
        <v>633</v>
      </c>
      <c r="B18" s="217" t="s">
        <v>616</v>
      </c>
      <c r="C18" s="217" t="s">
        <v>617</v>
      </c>
      <c r="D18" s="217" t="s">
        <v>617</v>
      </c>
      <c r="E18" s="217">
        <v>3199</v>
      </c>
      <c r="F18" s="217">
        <v>24530</v>
      </c>
      <c r="G18" s="217">
        <v>24530</v>
      </c>
      <c r="H18" s="217">
        <v>710</v>
      </c>
      <c r="I18" s="217">
        <v>71</v>
      </c>
      <c r="J18" s="217">
        <v>710</v>
      </c>
      <c r="K18" s="217">
        <v>71</v>
      </c>
      <c r="L18" s="218">
        <v>441955833</v>
      </c>
      <c r="M18" s="218">
        <v>122833891</v>
      </c>
      <c r="N18" s="217"/>
      <c r="O18" s="217">
        <v>230</v>
      </c>
      <c r="P18" s="217" t="s">
        <v>441</v>
      </c>
    </row>
    <row r="19" spans="1:16">
      <c r="A19" s="217" t="s">
        <v>634</v>
      </c>
      <c r="B19" s="217" t="s">
        <v>616</v>
      </c>
      <c r="C19" s="217" t="s">
        <v>617</v>
      </c>
      <c r="D19" s="217" t="s">
        <v>617</v>
      </c>
      <c r="E19" s="217">
        <v>3200</v>
      </c>
      <c r="F19" s="217">
        <v>24530</v>
      </c>
      <c r="G19" s="217">
        <v>24530</v>
      </c>
      <c r="H19" s="217">
        <v>697</v>
      </c>
      <c r="I19" s="217">
        <v>71</v>
      </c>
      <c r="J19" s="217">
        <v>697</v>
      </c>
      <c r="K19" s="217">
        <v>71</v>
      </c>
      <c r="L19" s="218">
        <v>441955833</v>
      </c>
      <c r="M19" s="218">
        <v>122833891</v>
      </c>
      <c r="N19" s="217"/>
      <c r="O19" s="217">
        <v>340</v>
      </c>
      <c r="P19" s="217" t="s">
        <v>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G10" sqref="G10"/>
    </sheetView>
  </sheetViews>
  <sheetFormatPr defaultRowHeight="15"/>
  <cols>
    <col min="2" max="2" width="5.42578125" bestFit="1" customWidth="1"/>
    <col min="3" max="3" width="9" bestFit="1" customWidth="1"/>
    <col min="4" max="4" width="10.85546875" bestFit="1" customWidth="1"/>
    <col min="5" max="5" width="13.28515625" bestFit="1" customWidth="1"/>
    <col min="6" max="6" width="6.5703125" bestFit="1" customWidth="1"/>
    <col min="7" max="8" width="6" bestFit="1" customWidth="1"/>
    <col min="9" max="9" width="19" bestFit="1" customWidth="1"/>
    <col min="10" max="10" width="17.5703125" bestFit="1" customWidth="1"/>
    <col min="11" max="11" width="12" bestFit="1" customWidth="1"/>
    <col min="12" max="12" width="11.85546875" bestFit="1" customWidth="1"/>
    <col min="13" max="14" width="11.140625" bestFit="1" customWidth="1"/>
    <col min="15" max="15" width="8.42578125" bestFit="1" customWidth="1"/>
  </cols>
  <sheetData>
    <row r="1" spans="1:15" ht="15.75" thickBot="1">
      <c r="A1" s="222" t="s">
        <v>430</v>
      </c>
      <c r="B1" s="222" t="s">
        <v>431</v>
      </c>
      <c r="C1" s="222" t="s">
        <v>433</v>
      </c>
      <c r="D1" s="222" t="s">
        <v>432</v>
      </c>
      <c r="E1" s="222" t="s">
        <v>442</v>
      </c>
      <c r="F1" s="222" t="s">
        <v>443</v>
      </c>
      <c r="G1" s="222" t="s">
        <v>434</v>
      </c>
      <c r="H1" s="222" t="s">
        <v>435</v>
      </c>
      <c r="I1" s="222" t="s">
        <v>444</v>
      </c>
      <c r="J1" s="222" t="s">
        <v>445</v>
      </c>
      <c r="K1" s="222" t="s">
        <v>438</v>
      </c>
      <c r="L1" s="222" t="s">
        <v>440</v>
      </c>
      <c r="M1" s="222" t="s">
        <v>436</v>
      </c>
      <c r="N1" s="222" t="s">
        <v>437</v>
      </c>
      <c r="O1" s="222" t="s">
        <v>439</v>
      </c>
    </row>
    <row r="2" spans="1:15">
      <c r="A2" s="220" t="s">
        <v>635</v>
      </c>
      <c r="B2" s="220" t="s">
        <v>106</v>
      </c>
      <c r="C2" s="220" t="s">
        <v>636</v>
      </c>
      <c r="D2" s="220" t="s">
        <v>636</v>
      </c>
      <c r="E2" s="220">
        <v>154</v>
      </c>
      <c r="F2" s="220">
        <v>154</v>
      </c>
      <c r="G2" s="220">
        <v>50785</v>
      </c>
      <c r="H2" s="220">
        <v>24536</v>
      </c>
      <c r="I2" s="220"/>
      <c r="J2" s="220">
        <v>429</v>
      </c>
      <c r="K2" s="220">
        <v>87.099535305529301</v>
      </c>
      <c r="L2" s="220" t="s">
        <v>441</v>
      </c>
      <c r="M2" s="220">
        <v>44.164001499999998</v>
      </c>
      <c r="N2" s="220">
        <v>12.2792215</v>
      </c>
      <c r="O2" s="220">
        <v>90</v>
      </c>
    </row>
    <row r="3" spans="1:15">
      <c r="A3" s="220" t="s">
        <v>637</v>
      </c>
      <c r="B3" s="220" t="s">
        <v>106</v>
      </c>
      <c r="C3" s="220" t="s">
        <v>636</v>
      </c>
      <c r="D3" s="220" t="s">
        <v>636</v>
      </c>
      <c r="E3" s="220">
        <v>154</v>
      </c>
      <c r="F3" s="220">
        <v>154</v>
      </c>
      <c r="G3" s="220">
        <v>50786</v>
      </c>
      <c r="H3" s="220">
        <v>24536</v>
      </c>
      <c r="I3" s="220"/>
      <c r="J3" s="220">
        <v>402</v>
      </c>
      <c r="K3" s="220">
        <v>83.079912839833</v>
      </c>
      <c r="L3" s="220" t="s">
        <v>441</v>
      </c>
      <c r="M3" s="220">
        <v>44.164001499999998</v>
      </c>
      <c r="N3" s="220">
        <v>12.2792215</v>
      </c>
      <c r="O3" s="220">
        <v>230</v>
      </c>
    </row>
    <row r="4" spans="1:15">
      <c r="A4" s="220" t="s">
        <v>638</v>
      </c>
      <c r="B4" s="220" t="s">
        <v>106</v>
      </c>
      <c r="C4" s="220" t="s">
        <v>636</v>
      </c>
      <c r="D4" s="220" t="s">
        <v>636</v>
      </c>
      <c r="E4" s="220">
        <v>154</v>
      </c>
      <c r="F4" s="220">
        <v>154</v>
      </c>
      <c r="G4" s="220">
        <v>50787</v>
      </c>
      <c r="H4" s="220">
        <v>24536</v>
      </c>
      <c r="I4" s="220"/>
      <c r="J4" s="220">
        <v>404</v>
      </c>
      <c r="K4" s="220">
        <v>82.920207133269699</v>
      </c>
      <c r="L4" s="220" t="s">
        <v>441</v>
      </c>
      <c r="M4" s="220">
        <v>44.164001499999998</v>
      </c>
      <c r="N4" s="220">
        <v>12.2792215</v>
      </c>
      <c r="O4" s="220">
        <v>330</v>
      </c>
    </row>
    <row r="5" spans="1:15">
      <c r="A5" s="220" t="s">
        <v>639</v>
      </c>
      <c r="B5" s="220" t="s">
        <v>105</v>
      </c>
      <c r="C5" s="220" t="s">
        <v>636</v>
      </c>
      <c r="D5" s="220" t="s">
        <v>636</v>
      </c>
      <c r="E5" s="220">
        <v>154</v>
      </c>
      <c r="F5" s="220">
        <v>154</v>
      </c>
      <c r="G5" s="220">
        <v>33615</v>
      </c>
      <c r="H5" s="220">
        <v>24536</v>
      </c>
      <c r="I5" s="220">
        <v>64</v>
      </c>
      <c r="J5" s="220">
        <v>64</v>
      </c>
      <c r="K5" s="220"/>
      <c r="L5" s="220" t="s">
        <v>441</v>
      </c>
      <c r="M5" s="221">
        <v>441640015</v>
      </c>
      <c r="N5" s="221">
        <v>122792215</v>
      </c>
      <c r="O5" s="220">
        <v>90</v>
      </c>
    </row>
    <row r="6" spans="1:15">
      <c r="A6" s="220" t="s">
        <v>640</v>
      </c>
      <c r="B6" s="220" t="s">
        <v>105</v>
      </c>
      <c r="C6" s="220" t="s">
        <v>636</v>
      </c>
      <c r="D6" s="220" t="s">
        <v>636</v>
      </c>
      <c r="E6" s="220">
        <v>154</v>
      </c>
      <c r="F6" s="220">
        <v>154</v>
      </c>
      <c r="G6" s="220">
        <v>33616</v>
      </c>
      <c r="H6" s="220">
        <v>24536</v>
      </c>
      <c r="I6" s="220">
        <v>65</v>
      </c>
      <c r="J6" s="220">
        <v>65</v>
      </c>
      <c r="K6" s="220"/>
      <c r="L6" s="220" t="s">
        <v>441</v>
      </c>
      <c r="M6" s="221">
        <v>441640015</v>
      </c>
      <c r="N6" s="221">
        <v>122792215</v>
      </c>
      <c r="O6" s="220">
        <v>230</v>
      </c>
    </row>
    <row r="7" spans="1:15">
      <c r="A7" s="220" t="s">
        <v>641</v>
      </c>
      <c r="B7" s="220" t="s">
        <v>105</v>
      </c>
      <c r="C7" s="220" t="s">
        <v>636</v>
      </c>
      <c r="D7" s="220" t="s">
        <v>636</v>
      </c>
      <c r="E7" s="220">
        <v>154</v>
      </c>
      <c r="F7" s="220">
        <v>154</v>
      </c>
      <c r="G7" s="220">
        <v>33617</v>
      </c>
      <c r="H7" s="220">
        <v>24536</v>
      </c>
      <c r="I7" s="220">
        <v>66</v>
      </c>
      <c r="J7" s="220">
        <v>66</v>
      </c>
      <c r="K7" s="220"/>
      <c r="L7" s="220" t="s">
        <v>441</v>
      </c>
      <c r="M7" s="221">
        <v>441640015</v>
      </c>
      <c r="N7" s="221">
        <v>122792215</v>
      </c>
      <c r="O7" s="220">
        <v>330</v>
      </c>
    </row>
    <row r="8" spans="1:15">
      <c r="A8" s="220" t="s">
        <v>642</v>
      </c>
      <c r="B8" s="220" t="s">
        <v>102</v>
      </c>
      <c r="C8" s="220" t="s">
        <v>636</v>
      </c>
      <c r="D8" s="220" t="s">
        <v>636</v>
      </c>
      <c r="E8" s="220">
        <v>154</v>
      </c>
      <c r="F8" s="220">
        <v>154</v>
      </c>
      <c r="G8" s="220">
        <v>495</v>
      </c>
      <c r="H8" s="220">
        <v>24536</v>
      </c>
      <c r="I8" s="220">
        <v>64</v>
      </c>
      <c r="J8" s="220">
        <v>64</v>
      </c>
      <c r="K8" s="220"/>
      <c r="L8" s="220" t="s">
        <v>441</v>
      </c>
      <c r="M8" s="221">
        <v>441640015</v>
      </c>
      <c r="N8" s="221">
        <v>122792215</v>
      </c>
      <c r="O8" s="220">
        <v>90</v>
      </c>
    </row>
    <row r="9" spans="1:15">
      <c r="A9" s="220" t="s">
        <v>643</v>
      </c>
      <c r="B9" s="220" t="s">
        <v>102</v>
      </c>
      <c r="C9" s="220" t="s">
        <v>636</v>
      </c>
      <c r="D9" s="220" t="s">
        <v>636</v>
      </c>
      <c r="E9" s="220">
        <v>154</v>
      </c>
      <c r="F9" s="220">
        <v>154</v>
      </c>
      <c r="G9" s="220">
        <v>496</v>
      </c>
      <c r="H9" s="220">
        <v>24536</v>
      </c>
      <c r="I9" s="220">
        <v>65</v>
      </c>
      <c r="J9" s="220">
        <v>65</v>
      </c>
      <c r="K9" s="220"/>
      <c r="L9" s="220" t="s">
        <v>441</v>
      </c>
      <c r="M9" s="221">
        <v>441640015</v>
      </c>
      <c r="N9" s="221">
        <v>122792215</v>
      </c>
      <c r="O9" s="220">
        <v>230</v>
      </c>
    </row>
    <row r="10" spans="1:15">
      <c r="A10" s="220" t="s">
        <v>644</v>
      </c>
      <c r="B10" s="220" t="s">
        <v>102</v>
      </c>
      <c r="C10" s="220" t="s">
        <v>636</v>
      </c>
      <c r="D10" s="220" t="s">
        <v>636</v>
      </c>
      <c r="E10" s="220">
        <v>154</v>
      </c>
      <c r="F10" s="220">
        <v>154</v>
      </c>
      <c r="G10" s="220">
        <v>497</v>
      </c>
      <c r="H10" s="220">
        <v>24536</v>
      </c>
      <c r="I10" s="220">
        <v>66</v>
      </c>
      <c r="J10" s="220">
        <v>66</v>
      </c>
      <c r="K10" s="220"/>
      <c r="L10" s="220" t="s">
        <v>441</v>
      </c>
      <c r="M10" s="221">
        <v>441640015</v>
      </c>
      <c r="N10" s="221">
        <v>122792215</v>
      </c>
      <c r="O10" s="220">
        <v>330</v>
      </c>
    </row>
    <row r="11" spans="1:15">
      <c r="A11" s="220" t="s">
        <v>645</v>
      </c>
      <c r="B11" s="220" t="s">
        <v>103</v>
      </c>
      <c r="C11" s="220" t="s">
        <v>636</v>
      </c>
      <c r="D11" s="220" t="s">
        <v>636</v>
      </c>
      <c r="E11" s="220">
        <v>154</v>
      </c>
      <c r="F11" s="220">
        <v>154</v>
      </c>
      <c r="G11" s="220">
        <v>5895</v>
      </c>
      <c r="H11" s="220">
        <v>24536</v>
      </c>
      <c r="I11" s="220">
        <v>64</v>
      </c>
      <c r="J11" s="220">
        <v>64</v>
      </c>
      <c r="K11" s="220"/>
      <c r="L11" s="220" t="s">
        <v>441</v>
      </c>
      <c r="M11" s="221">
        <v>441640015</v>
      </c>
      <c r="N11" s="221">
        <v>122792215</v>
      </c>
      <c r="O11" s="220">
        <v>90</v>
      </c>
    </row>
    <row r="12" spans="1:15">
      <c r="A12" s="220" t="s">
        <v>646</v>
      </c>
      <c r="B12" s="220" t="s">
        <v>103</v>
      </c>
      <c r="C12" s="220" t="s">
        <v>636</v>
      </c>
      <c r="D12" s="220" t="s">
        <v>636</v>
      </c>
      <c r="E12" s="220">
        <v>154</v>
      </c>
      <c r="F12" s="220">
        <v>154</v>
      </c>
      <c r="G12" s="220">
        <v>5896</v>
      </c>
      <c r="H12" s="220">
        <v>24536</v>
      </c>
      <c r="I12" s="220">
        <v>65</v>
      </c>
      <c r="J12" s="220">
        <v>65</v>
      </c>
      <c r="K12" s="220"/>
      <c r="L12" s="220" t="s">
        <v>441</v>
      </c>
      <c r="M12" s="221">
        <v>441640015</v>
      </c>
      <c r="N12" s="221">
        <v>122792215</v>
      </c>
      <c r="O12" s="220">
        <v>230</v>
      </c>
    </row>
    <row r="13" spans="1:15">
      <c r="A13" s="220" t="s">
        <v>647</v>
      </c>
      <c r="B13" s="220" t="s">
        <v>103</v>
      </c>
      <c r="C13" s="220" t="s">
        <v>636</v>
      </c>
      <c r="D13" s="220" t="s">
        <v>636</v>
      </c>
      <c r="E13" s="220">
        <v>154</v>
      </c>
      <c r="F13" s="220">
        <v>154</v>
      </c>
      <c r="G13" s="220">
        <v>5897</v>
      </c>
      <c r="H13" s="220">
        <v>24536</v>
      </c>
      <c r="I13" s="220">
        <v>66</v>
      </c>
      <c r="J13" s="220">
        <v>66</v>
      </c>
      <c r="K13" s="220"/>
      <c r="L13" s="220" t="s">
        <v>441</v>
      </c>
      <c r="M13" s="221">
        <v>441640015</v>
      </c>
      <c r="N13" s="221">
        <v>122792215</v>
      </c>
      <c r="O13" s="220">
        <v>330</v>
      </c>
    </row>
    <row r="14" spans="1:15">
      <c r="A14" s="220" t="s">
        <v>648</v>
      </c>
      <c r="B14" s="220" t="s">
        <v>104</v>
      </c>
      <c r="C14" s="220" t="s">
        <v>636</v>
      </c>
      <c r="D14" s="220" t="s">
        <v>636</v>
      </c>
      <c r="E14" s="220">
        <v>154</v>
      </c>
      <c r="F14" s="220">
        <v>154</v>
      </c>
      <c r="G14" s="220">
        <v>40907</v>
      </c>
      <c r="H14" s="220">
        <v>24536</v>
      </c>
      <c r="I14" s="220">
        <v>64</v>
      </c>
      <c r="J14" s="220">
        <v>64</v>
      </c>
      <c r="K14" s="220"/>
      <c r="L14" s="220" t="s">
        <v>441</v>
      </c>
      <c r="M14" s="221">
        <v>441640015</v>
      </c>
      <c r="N14" s="221">
        <v>122792215</v>
      </c>
      <c r="O14" s="220">
        <v>90</v>
      </c>
    </row>
    <row r="15" spans="1:15">
      <c r="A15" s="220" t="s">
        <v>649</v>
      </c>
      <c r="B15" s="220" t="s">
        <v>104</v>
      </c>
      <c r="C15" s="220" t="s">
        <v>636</v>
      </c>
      <c r="D15" s="220" t="s">
        <v>636</v>
      </c>
      <c r="E15" s="220">
        <v>154</v>
      </c>
      <c r="F15" s="220">
        <v>154</v>
      </c>
      <c r="G15" s="220">
        <v>40908</v>
      </c>
      <c r="H15" s="220">
        <v>24536</v>
      </c>
      <c r="I15" s="220">
        <v>65</v>
      </c>
      <c r="J15" s="220">
        <v>65</v>
      </c>
      <c r="K15" s="220"/>
      <c r="L15" s="220" t="s">
        <v>441</v>
      </c>
      <c r="M15" s="221">
        <v>441640015</v>
      </c>
      <c r="N15" s="221">
        <v>122792215</v>
      </c>
      <c r="O15" s="220">
        <v>230</v>
      </c>
    </row>
    <row r="16" spans="1:15">
      <c r="A16" s="220" t="s">
        <v>650</v>
      </c>
      <c r="B16" s="220" t="s">
        <v>104</v>
      </c>
      <c r="C16" s="220" t="s">
        <v>636</v>
      </c>
      <c r="D16" s="220" t="s">
        <v>636</v>
      </c>
      <c r="E16" s="220">
        <v>154</v>
      </c>
      <c r="F16" s="220">
        <v>154</v>
      </c>
      <c r="G16" s="220">
        <v>40909</v>
      </c>
      <c r="H16" s="220">
        <v>24536</v>
      </c>
      <c r="I16" s="220">
        <v>66</v>
      </c>
      <c r="J16" s="220">
        <v>66</v>
      </c>
      <c r="K16" s="220"/>
      <c r="L16" s="220" t="s">
        <v>441</v>
      </c>
      <c r="M16" s="221">
        <v>441640015</v>
      </c>
      <c r="N16" s="221">
        <v>122792215</v>
      </c>
      <c r="O16" s="220">
        <v>330</v>
      </c>
    </row>
    <row r="17" spans="1:15">
      <c r="A17" s="220" t="s">
        <v>651</v>
      </c>
      <c r="B17" s="220" t="s">
        <v>106</v>
      </c>
      <c r="C17" s="220" t="s">
        <v>636</v>
      </c>
      <c r="D17" s="220" t="s">
        <v>636</v>
      </c>
      <c r="E17" s="220">
        <v>154</v>
      </c>
      <c r="F17" s="220">
        <v>154</v>
      </c>
      <c r="G17" s="220">
        <v>50820</v>
      </c>
      <c r="H17" s="220">
        <v>24536</v>
      </c>
      <c r="I17" s="220"/>
      <c r="J17" s="220">
        <v>185</v>
      </c>
      <c r="K17" s="220">
        <v>85.591877041085596</v>
      </c>
      <c r="L17" s="220" t="s">
        <v>441</v>
      </c>
      <c r="M17" s="220">
        <v>44.150417300000001</v>
      </c>
      <c r="N17" s="220">
        <v>12.322278000000001</v>
      </c>
      <c r="O17" s="220">
        <v>120</v>
      </c>
    </row>
    <row r="18" spans="1:15">
      <c r="A18" s="220" t="s">
        <v>652</v>
      </c>
      <c r="B18" s="220" t="s">
        <v>106</v>
      </c>
      <c r="C18" s="220" t="s">
        <v>636</v>
      </c>
      <c r="D18" s="220" t="s">
        <v>636</v>
      </c>
      <c r="E18" s="220">
        <v>154</v>
      </c>
      <c r="F18" s="220">
        <v>154</v>
      </c>
      <c r="G18" s="220">
        <v>50821</v>
      </c>
      <c r="H18" s="220">
        <v>24536</v>
      </c>
      <c r="I18" s="220"/>
      <c r="J18" s="220">
        <v>184</v>
      </c>
      <c r="K18" s="220">
        <v>85.591877041085596</v>
      </c>
      <c r="L18" s="220" t="s">
        <v>441</v>
      </c>
      <c r="M18" s="220">
        <v>44.150417300000001</v>
      </c>
      <c r="N18" s="220">
        <v>12.322278000000001</v>
      </c>
      <c r="O18" s="220">
        <v>210</v>
      </c>
    </row>
    <row r="19" spans="1:15">
      <c r="A19" s="220" t="s">
        <v>653</v>
      </c>
      <c r="B19" s="220" t="s">
        <v>106</v>
      </c>
      <c r="C19" s="220" t="s">
        <v>636</v>
      </c>
      <c r="D19" s="220" t="s">
        <v>636</v>
      </c>
      <c r="E19" s="220">
        <v>154</v>
      </c>
      <c r="F19" s="220">
        <v>154</v>
      </c>
      <c r="G19" s="220">
        <v>50822</v>
      </c>
      <c r="H19" s="220">
        <v>24536</v>
      </c>
      <c r="I19" s="220"/>
      <c r="J19" s="220">
        <v>171</v>
      </c>
      <c r="K19" s="220">
        <v>83.833685283067894</v>
      </c>
      <c r="L19" s="220" t="s">
        <v>441</v>
      </c>
      <c r="M19" s="220">
        <v>44.150417300000001</v>
      </c>
      <c r="N19" s="220">
        <v>12.322278000000001</v>
      </c>
      <c r="O19" s="220">
        <v>300</v>
      </c>
    </row>
    <row r="20" spans="1:15">
      <c r="A20" s="220" t="s">
        <v>654</v>
      </c>
      <c r="B20" s="220" t="s">
        <v>105</v>
      </c>
      <c r="C20" s="220" t="s">
        <v>636</v>
      </c>
      <c r="D20" s="220" t="s">
        <v>636</v>
      </c>
      <c r="E20" s="220">
        <v>154</v>
      </c>
      <c r="F20" s="220">
        <v>154</v>
      </c>
      <c r="G20" s="220">
        <v>33651</v>
      </c>
      <c r="H20" s="220">
        <v>24536</v>
      </c>
      <c r="I20" s="220"/>
      <c r="J20" s="220">
        <v>381</v>
      </c>
      <c r="K20" s="220">
        <v>77.830841098133803</v>
      </c>
      <c r="L20" s="220" t="s">
        <v>441</v>
      </c>
      <c r="M20" s="220">
        <v>44.150417300000001</v>
      </c>
      <c r="N20" s="220">
        <v>12.322278000000001</v>
      </c>
      <c r="O20" s="220">
        <v>120</v>
      </c>
    </row>
    <row r="21" spans="1:15">
      <c r="A21" s="220" t="s">
        <v>655</v>
      </c>
      <c r="B21" s="220" t="s">
        <v>105</v>
      </c>
      <c r="C21" s="220" t="s">
        <v>636</v>
      </c>
      <c r="D21" s="220" t="s">
        <v>636</v>
      </c>
      <c r="E21" s="220">
        <v>154</v>
      </c>
      <c r="F21" s="220">
        <v>154</v>
      </c>
      <c r="G21" s="220">
        <v>33652</v>
      </c>
      <c r="H21" s="220">
        <v>24536</v>
      </c>
      <c r="I21" s="220"/>
      <c r="J21" s="220">
        <v>267</v>
      </c>
      <c r="K21" s="220">
        <v>77.133901351745294</v>
      </c>
      <c r="L21" s="220" t="s">
        <v>441</v>
      </c>
      <c r="M21" s="220">
        <v>44.150417300000001</v>
      </c>
      <c r="N21" s="220">
        <v>12.322278000000001</v>
      </c>
      <c r="O21" s="220">
        <v>210</v>
      </c>
    </row>
    <row r="22" spans="1:15">
      <c r="A22" s="220" t="s">
        <v>656</v>
      </c>
      <c r="B22" s="220" t="s">
        <v>105</v>
      </c>
      <c r="C22" s="220" t="s">
        <v>636</v>
      </c>
      <c r="D22" s="220" t="s">
        <v>636</v>
      </c>
      <c r="E22" s="220">
        <v>154</v>
      </c>
      <c r="F22" s="220">
        <v>154</v>
      </c>
      <c r="G22" s="220">
        <v>33653</v>
      </c>
      <c r="H22" s="220">
        <v>24536</v>
      </c>
      <c r="I22" s="220"/>
      <c r="J22" s="220">
        <v>128</v>
      </c>
      <c r="K22" s="220">
        <v>68.222034482548196</v>
      </c>
      <c r="L22" s="220" t="s">
        <v>441</v>
      </c>
      <c r="M22" s="220">
        <v>44.150417300000001</v>
      </c>
      <c r="N22" s="220">
        <v>12.322278000000001</v>
      </c>
      <c r="O22" s="220">
        <v>300</v>
      </c>
    </row>
    <row r="23" spans="1:15">
      <c r="A23" s="220" t="s">
        <v>657</v>
      </c>
      <c r="B23" s="220" t="s">
        <v>102</v>
      </c>
      <c r="C23" s="220" t="s">
        <v>636</v>
      </c>
      <c r="D23" s="220" t="s">
        <v>636</v>
      </c>
      <c r="E23" s="220">
        <v>154</v>
      </c>
      <c r="F23" s="220">
        <v>154</v>
      </c>
      <c r="G23" s="220">
        <v>531</v>
      </c>
      <c r="H23" s="220">
        <v>24536</v>
      </c>
      <c r="I23" s="220"/>
      <c r="J23" s="220"/>
      <c r="K23" s="220">
        <v>301.98216878362302</v>
      </c>
      <c r="L23" s="220" t="s">
        <v>441</v>
      </c>
      <c r="M23" s="220">
        <v>44.150417300000001</v>
      </c>
      <c r="N23" s="220">
        <v>12.322278000000001</v>
      </c>
      <c r="O23" s="220">
        <v>120</v>
      </c>
    </row>
    <row r="24" spans="1:15">
      <c r="A24" s="220" t="s">
        <v>658</v>
      </c>
      <c r="B24" s="220" t="s">
        <v>102</v>
      </c>
      <c r="C24" s="220" t="s">
        <v>636</v>
      </c>
      <c r="D24" s="220" t="s">
        <v>636</v>
      </c>
      <c r="E24" s="220">
        <v>154</v>
      </c>
      <c r="F24" s="220">
        <v>154</v>
      </c>
      <c r="G24" s="220">
        <v>532</v>
      </c>
      <c r="H24" s="220">
        <v>24536</v>
      </c>
      <c r="I24" s="220"/>
      <c r="J24" s="220">
        <v>267</v>
      </c>
      <c r="K24" s="220">
        <v>77.133901351745294</v>
      </c>
      <c r="L24" s="220" t="s">
        <v>441</v>
      </c>
      <c r="M24" s="220">
        <v>44.150417300000001</v>
      </c>
      <c r="N24" s="220">
        <v>12.322278000000001</v>
      </c>
      <c r="O24" s="220">
        <v>210</v>
      </c>
    </row>
    <row r="25" spans="1:15">
      <c r="A25" s="220" t="s">
        <v>659</v>
      </c>
      <c r="B25" s="220" t="s">
        <v>102</v>
      </c>
      <c r="C25" s="220" t="s">
        <v>636</v>
      </c>
      <c r="D25" s="220" t="s">
        <v>636</v>
      </c>
      <c r="E25" s="220">
        <v>154</v>
      </c>
      <c r="F25" s="220">
        <v>154</v>
      </c>
      <c r="G25" s="220">
        <v>533</v>
      </c>
      <c r="H25" s="220">
        <v>24536</v>
      </c>
      <c r="I25" s="220"/>
      <c r="J25" s="220">
        <v>269</v>
      </c>
      <c r="K25" s="220">
        <v>50.627154669950301</v>
      </c>
      <c r="L25" s="220" t="s">
        <v>441</v>
      </c>
      <c r="M25" s="220">
        <v>44.150417300000001</v>
      </c>
      <c r="N25" s="220">
        <v>12.322278000000001</v>
      </c>
      <c r="O25" s="220">
        <v>300</v>
      </c>
    </row>
    <row r="26" spans="1:15">
      <c r="A26" s="220" t="s">
        <v>660</v>
      </c>
      <c r="B26" s="220" t="s">
        <v>103</v>
      </c>
      <c r="C26" s="220" t="s">
        <v>636</v>
      </c>
      <c r="D26" s="220" t="s">
        <v>636</v>
      </c>
      <c r="E26" s="220">
        <v>154</v>
      </c>
      <c r="F26" s="220">
        <v>154</v>
      </c>
      <c r="G26" s="220">
        <v>5931</v>
      </c>
      <c r="H26" s="220">
        <v>24536</v>
      </c>
      <c r="I26" s="220"/>
      <c r="J26" s="220">
        <v>267</v>
      </c>
      <c r="K26" s="220">
        <v>77.133901351745294</v>
      </c>
      <c r="L26" s="220" t="s">
        <v>441</v>
      </c>
      <c r="M26" s="220">
        <v>44.150417300000001</v>
      </c>
      <c r="N26" s="220">
        <v>12.322278000000001</v>
      </c>
      <c r="O26" s="220">
        <v>120</v>
      </c>
    </row>
    <row r="27" spans="1:15">
      <c r="A27" s="220" t="s">
        <v>661</v>
      </c>
      <c r="B27" s="220" t="s">
        <v>103</v>
      </c>
      <c r="C27" s="220" t="s">
        <v>636</v>
      </c>
      <c r="D27" s="220" t="s">
        <v>636</v>
      </c>
      <c r="E27" s="220">
        <v>154</v>
      </c>
      <c r="F27" s="220">
        <v>154</v>
      </c>
      <c r="G27" s="220">
        <v>5932</v>
      </c>
      <c r="H27" s="220">
        <v>24536</v>
      </c>
      <c r="I27" s="220"/>
      <c r="J27" s="220">
        <v>268</v>
      </c>
      <c r="K27" s="220">
        <v>50.627154669950301</v>
      </c>
      <c r="L27" s="220" t="s">
        <v>441</v>
      </c>
      <c r="M27" s="220">
        <v>44.150417300000001</v>
      </c>
      <c r="N27" s="220">
        <v>12.322278000000001</v>
      </c>
      <c r="O27" s="220">
        <v>210</v>
      </c>
    </row>
    <row r="28" spans="1:15">
      <c r="A28" s="220" t="s">
        <v>662</v>
      </c>
      <c r="B28" s="220" t="s">
        <v>103</v>
      </c>
      <c r="C28" s="220" t="s">
        <v>636</v>
      </c>
      <c r="D28" s="220" t="s">
        <v>636</v>
      </c>
      <c r="E28" s="220">
        <v>154</v>
      </c>
      <c r="F28" s="220">
        <v>154</v>
      </c>
      <c r="G28" s="220">
        <v>5933</v>
      </c>
      <c r="H28" s="220">
        <v>24536</v>
      </c>
      <c r="I28" s="220"/>
      <c r="J28" s="220">
        <v>269</v>
      </c>
      <c r="K28" s="220">
        <v>50.627154669950301</v>
      </c>
      <c r="L28" s="220" t="s">
        <v>441</v>
      </c>
      <c r="M28" s="220">
        <v>44.150417300000001</v>
      </c>
      <c r="N28" s="220">
        <v>12.322278000000001</v>
      </c>
      <c r="O28" s="220">
        <v>300</v>
      </c>
    </row>
    <row r="29" spans="1:15">
      <c r="A29" s="220" t="s">
        <v>663</v>
      </c>
      <c r="B29" s="220" t="s">
        <v>104</v>
      </c>
      <c r="C29" s="220" t="s">
        <v>636</v>
      </c>
      <c r="D29" s="220" t="s">
        <v>636</v>
      </c>
      <c r="E29" s="220">
        <v>154</v>
      </c>
      <c r="F29" s="220">
        <v>154</v>
      </c>
      <c r="G29" s="220">
        <v>40886</v>
      </c>
      <c r="H29" s="220">
        <v>24536</v>
      </c>
      <c r="I29" s="220"/>
      <c r="J29" s="220">
        <v>267</v>
      </c>
      <c r="K29" s="220">
        <v>77.133901351745294</v>
      </c>
      <c r="L29" s="220" t="s">
        <v>441</v>
      </c>
      <c r="M29" s="220">
        <v>44.150417300000001</v>
      </c>
      <c r="N29" s="220">
        <v>12.322278000000001</v>
      </c>
      <c r="O29" s="220">
        <v>120</v>
      </c>
    </row>
    <row r="30" spans="1:15">
      <c r="A30" s="220" t="s">
        <v>664</v>
      </c>
      <c r="B30" s="220" t="s">
        <v>104</v>
      </c>
      <c r="C30" s="220" t="s">
        <v>636</v>
      </c>
      <c r="D30" s="220" t="s">
        <v>636</v>
      </c>
      <c r="E30" s="220">
        <v>154</v>
      </c>
      <c r="F30" s="220">
        <v>154</v>
      </c>
      <c r="G30" s="220">
        <v>40887</v>
      </c>
      <c r="H30" s="220">
        <v>24536</v>
      </c>
      <c r="I30" s="220"/>
      <c r="J30" s="220">
        <v>268</v>
      </c>
      <c r="K30" s="220">
        <v>50.627154669950301</v>
      </c>
      <c r="L30" s="220" t="s">
        <v>441</v>
      </c>
      <c r="M30" s="220">
        <v>44.150417300000001</v>
      </c>
      <c r="N30" s="220">
        <v>12.322278000000001</v>
      </c>
      <c r="O30" s="220">
        <v>210</v>
      </c>
    </row>
    <row r="31" spans="1:15">
      <c r="A31" s="220" t="s">
        <v>665</v>
      </c>
      <c r="B31" s="220" t="s">
        <v>104</v>
      </c>
      <c r="C31" s="220" t="s">
        <v>636</v>
      </c>
      <c r="D31" s="220" t="s">
        <v>636</v>
      </c>
      <c r="E31" s="220">
        <v>154</v>
      </c>
      <c r="F31" s="220">
        <v>154</v>
      </c>
      <c r="G31" s="220">
        <v>40888</v>
      </c>
      <c r="H31" s="220">
        <v>24536</v>
      </c>
      <c r="I31" s="220"/>
      <c r="J31" s="220">
        <v>269</v>
      </c>
      <c r="K31" s="220">
        <v>50.627154669950301</v>
      </c>
      <c r="L31" s="220" t="s">
        <v>441</v>
      </c>
      <c r="M31" s="220">
        <v>44.150417300000001</v>
      </c>
      <c r="N31" s="220">
        <v>12.322278000000001</v>
      </c>
      <c r="O31" s="220">
        <v>300</v>
      </c>
    </row>
    <row r="32" spans="1:15">
      <c r="A32" s="220" t="s">
        <v>666</v>
      </c>
      <c r="B32" s="220" t="s">
        <v>106</v>
      </c>
      <c r="C32" s="220" t="s">
        <v>636</v>
      </c>
      <c r="D32" s="220" t="s">
        <v>636</v>
      </c>
      <c r="E32" s="220">
        <v>154</v>
      </c>
      <c r="F32" s="220">
        <v>154</v>
      </c>
      <c r="G32" s="220">
        <v>51122</v>
      </c>
      <c r="H32" s="220">
        <v>24536</v>
      </c>
      <c r="I32" s="220"/>
      <c r="J32" s="220">
        <v>383</v>
      </c>
      <c r="K32" s="220">
        <v>81.867746387767696</v>
      </c>
      <c r="L32" s="220" t="s">
        <v>441</v>
      </c>
      <c r="M32" s="220">
        <v>44.144531200000003</v>
      </c>
      <c r="N32" s="220">
        <v>12.292472800000001</v>
      </c>
      <c r="O32" s="220">
        <v>100</v>
      </c>
    </row>
    <row r="33" spans="1:15">
      <c r="A33" s="220" t="s">
        <v>667</v>
      </c>
      <c r="B33" s="220" t="s">
        <v>106</v>
      </c>
      <c r="C33" s="220" t="s">
        <v>636</v>
      </c>
      <c r="D33" s="220" t="s">
        <v>636</v>
      </c>
      <c r="E33" s="220">
        <v>154</v>
      </c>
      <c r="F33" s="220">
        <v>154</v>
      </c>
      <c r="G33" s="220">
        <v>51123</v>
      </c>
      <c r="H33" s="220">
        <v>24536</v>
      </c>
      <c r="I33" s="220"/>
      <c r="J33" s="220">
        <v>306</v>
      </c>
      <c r="K33" s="220">
        <v>79.131014888491194</v>
      </c>
      <c r="L33" s="220" t="s">
        <v>441</v>
      </c>
      <c r="M33" s="220">
        <v>44.144531200000003</v>
      </c>
      <c r="N33" s="220">
        <v>12.292472800000001</v>
      </c>
      <c r="O33" s="220">
        <v>210</v>
      </c>
    </row>
    <row r="34" spans="1:15">
      <c r="A34" s="220" t="s">
        <v>668</v>
      </c>
      <c r="B34" s="220" t="s">
        <v>106</v>
      </c>
      <c r="C34" s="220" t="s">
        <v>636</v>
      </c>
      <c r="D34" s="220" t="s">
        <v>636</v>
      </c>
      <c r="E34" s="220">
        <v>154</v>
      </c>
      <c r="F34" s="220">
        <v>154</v>
      </c>
      <c r="G34" s="220">
        <v>51124</v>
      </c>
      <c r="H34" s="220">
        <v>24536</v>
      </c>
      <c r="I34" s="220"/>
      <c r="J34" s="220">
        <v>359</v>
      </c>
      <c r="K34" s="220">
        <v>51.918296920843403</v>
      </c>
      <c r="L34" s="220" t="s">
        <v>441</v>
      </c>
      <c r="M34" s="220">
        <v>44.144531200000003</v>
      </c>
      <c r="N34" s="220">
        <v>12.292472800000001</v>
      </c>
      <c r="O34" s="220">
        <v>340</v>
      </c>
    </row>
    <row r="35" spans="1:15">
      <c r="A35" s="220" t="s">
        <v>669</v>
      </c>
      <c r="B35" s="220" t="s">
        <v>105</v>
      </c>
      <c r="C35" s="220" t="s">
        <v>636</v>
      </c>
      <c r="D35" s="220" t="s">
        <v>636</v>
      </c>
      <c r="E35" s="220">
        <v>154</v>
      </c>
      <c r="F35" s="220">
        <v>154</v>
      </c>
      <c r="G35" s="220">
        <v>3360</v>
      </c>
      <c r="H35" s="220">
        <v>24536</v>
      </c>
      <c r="I35" s="220">
        <v>489</v>
      </c>
      <c r="J35" s="220">
        <v>489</v>
      </c>
      <c r="K35" s="220"/>
      <c r="L35" s="220" t="s">
        <v>441</v>
      </c>
      <c r="M35" s="221">
        <v>441445312</v>
      </c>
      <c r="N35" s="221">
        <v>122924728</v>
      </c>
      <c r="O35" s="220">
        <v>100</v>
      </c>
    </row>
    <row r="36" spans="1:15">
      <c r="A36" s="220" t="s">
        <v>670</v>
      </c>
      <c r="B36" s="220" t="s">
        <v>105</v>
      </c>
      <c r="C36" s="220" t="s">
        <v>636</v>
      </c>
      <c r="D36" s="220" t="s">
        <v>636</v>
      </c>
      <c r="E36" s="220">
        <v>154</v>
      </c>
      <c r="F36" s="220">
        <v>154</v>
      </c>
      <c r="G36" s="220">
        <v>3361</v>
      </c>
      <c r="H36" s="220">
        <v>24536</v>
      </c>
      <c r="I36" s="220">
        <v>490</v>
      </c>
      <c r="J36" s="220">
        <v>490</v>
      </c>
      <c r="K36" s="220"/>
      <c r="L36" s="220" t="s">
        <v>441</v>
      </c>
      <c r="M36" s="221">
        <v>441445312</v>
      </c>
      <c r="N36" s="221">
        <v>122924728</v>
      </c>
      <c r="O36" s="220">
        <v>210</v>
      </c>
    </row>
    <row r="37" spans="1:15">
      <c r="A37" s="220" t="s">
        <v>671</v>
      </c>
      <c r="B37" s="220" t="s">
        <v>105</v>
      </c>
      <c r="C37" s="220" t="s">
        <v>636</v>
      </c>
      <c r="D37" s="220" t="s">
        <v>636</v>
      </c>
      <c r="E37" s="220">
        <v>154</v>
      </c>
      <c r="F37" s="220">
        <v>154</v>
      </c>
      <c r="G37" s="220">
        <v>3362</v>
      </c>
      <c r="H37" s="220">
        <v>24536</v>
      </c>
      <c r="I37" s="220">
        <v>491</v>
      </c>
      <c r="J37" s="220">
        <v>491</v>
      </c>
      <c r="K37" s="220"/>
      <c r="L37" s="220" t="s">
        <v>441</v>
      </c>
      <c r="M37" s="221">
        <v>441445312</v>
      </c>
      <c r="N37" s="221">
        <v>122924728</v>
      </c>
      <c r="O37" s="220">
        <v>340</v>
      </c>
    </row>
    <row r="38" spans="1:15">
      <c r="A38" s="220" t="s">
        <v>672</v>
      </c>
      <c r="B38" s="220" t="s">
        <v>102</v>
      </c>
      <c r="C38" s="220" t="s">
        <v>636</v>
      </c>
      <c r="D38" s="220" t="s">
        <v>636</v>
      </c>
      <c r="E38" s="220">
        <v>154</v>
      </c>
      <c r="F38" s="220">
        <v>154</v>
      </c>
      <c r="G38" s="220">
        <v>9660</v>
      </c>
      <c r="H38" s="220">
        <v>24536</v>
      </c>
      <c r="I38" s="220">
        <v>489</v>
      </c>
      <c r="J38" s="220">
        <v>489</v>
      </c>
      <c r="K38" s="220"/>
      <c r="L38" s="220" t="s">
        <v>441</v>
      </c>
      <c r="M38" s="221">
        <v>441445312</v>
      </c>
      <c r="N38" s="221">
        <v>122924728</v>
      </c>
      <c r="O38" s="220">
        <v>100</v>
      </c>
    </row>
    <row r="39" spans="1:15">
      <c r="A39" s="220" t="s">
        <v>673</v>
      </c>
      <c r="B39" s="220" t="s">
        <v>102</v>
      </c>
      <c r="C39" s="220" t="s">
        <v>636</v>
      </c>
      <c r="D39" s="220" t="s">
        <v>636</v>
      </c>
      <c r="E39" s="220">
        <v>154</v>
      </c>
      <c r="F39" s="220">
        <v>154</v>
      </c>
      <c r="G39" s="220">
        <v>9661</v>
      </c>
      <c r="H39" s="220">
        <v>24536</v>
      </c>
      <c r="I39" s="220">
        <v>490</v>
      </c>
      <c r="J39" s="220">
        <v>490</v>
      </c>
      <c r="K39" s="220"/>
      <c r="L39" s="220" t="s">
        <v>441</v>
      </c>
      <c r="M39" s="221">
        <v>441445312</v>
      </c>
      <c r="N39" s="221">
        <v>122924728</v>
      </c>
      <c r="O39" s="220">
        <v>210</v>
      </c>
    </row>
    <row r="40" spans="1:15">
      <c r="A40" s="220" t="s">
        <v>674</v>
      </c>
      <c r="B40" s="220" t="s">
        <v>102</v>
      </c>
      <c r="C40" s="220" t="s">
        <v>636</v>
      </c>
      <c r="D40" s="220" t="s">
        <v>636</v>
      </c>
      <c r="E40" s="220">
        <v>154</v>
      </c>
      <c r="F40" s="220">
        <v>154</v>
      </c>
      <c r="G40" s="220">
        <v>9662</v>
      </c>
      <c r="H40" s="220">
        <v>24536</v>
      </c>
      <c r="I40" s="220">
        <v>491</v>
      </c>
      <c r="J40" s="220">
        <v>491</v>
      </c>
      <c r="K40" s="220"/>
      <c r="L40" s="220" t="s">
        <v>441</v>
      </c>
      <c r="M40" s="221">
        <v>441445312</v>
      </c>
      <c r="N40" s="221">
        <v>122924728</v>
      </c>
      <c r="O40" s="220">
        <v>340</v>
      </c>
    </row>
    <row r="41" spans="1:15">
      <c r="A41" s="220" t="s">
        <v>675</v>
      </c>
      <c r="B41" s="220" t="s">
        <v>103</v>
      </c>
      <c r="C41" s="220" t="s">
        <v>636</v>
      </c>
      <c r="D41" s="220" t="s">
        <v>636</v>
      </c>
      <c r="E41" s="220">
        <v>154</v>
      </c>
      <c r="F41" s="220">
        <v>154</v>
      </c>
      <c r="G41" s="220">
        <v>3180</v>
      </c>
      <c r="H41" s="220">
        <v>24536</v>
      </c>
      <c r="I41" s="220">
        <v>489</v>
      </c>
      <c r="J41" s="220">
        <v>489</v>
      </c>
      <c r="K41" s="220"/>
      <c r="L41" s="220" t="s">
        <v>441</v>
      </c>
      <c r="M41" s="221">
        <v>441445312</v>
      </c>
      <c r="N41" s="221">
        <v>122924728</v>
      </c>
      <c r="O41" s="220">
        <v>100</v>
      </c>
    </row>
    <row r="42" spans="1:15">
      <c r="A42" s="220" t="s">
        <v>676</v>
      </c>
      <c r="B42" s="220" t="s">
        <v>103</v>
      </c>
      <c r="C42" s="220" t="s">
        <v>636</v>
      </c>
      <c r="D42" s="220" t="s">
        <v>636</v>
      </c>
      <c r="E42" s="220">
        <v>154</v>
      </c>
      <c r="F42" s="220">
        <v>154</v>
      </c>
      <c r="G42" s="220">
        <v>3181</v>
      </c>
      <c r="H42" s="220">
        <v>24536</v>
      </c>
      <c r="I42" s="220">
        <v>490</v>
      </c>
      <c r="J42" s="220">
        <v>490</v>
      </c>
      <c r="K42" s="220"/>
      <c r="L42" s="220" t="s">
        <v>441</v>
      </c>
      <c r="M42" s="221">
        <v>441445312</v>
      </c>
      <c r="N42" s="221">
        <v>122924728</v>
      </c>
      <c r="O42" s="220">
        <v>210</v>
      </c>
    </row>
    <row r="43" spans="1:15">
      <c r="A43" s="220" t="s">
        <v>677</v>
      </c>
      <c r="B43" s="220" t="s">
        <v>103</v>
      </c>
      <c r="C43" s="220" t="s">
        <v>636</v>
      </c>
      <c r="D43" s="220" t="s">
        <v>636</v>
      </c>
      <c r="E43" s="220">
        <v>154</v>
      </c>
      <c r="F43" s="220">
        <v>154</v>
      </c>
      <c r="G43" s="220">
        <v>3182</v>
      </c>
      <c r="H43" s="220">
        <v>24536</v>
      </c>
      <c r="I43" s="220">
        <v>491</v>
      </c>
      <c r="J43" s="220">
        <v>491</v>
      </c>
      <c r="K43" s="220"/>
      <c r="L43" s="220" t="s">
        <v>441</v>
      </c>
      <c r="M43" s="221">
        <v>441445312</v>
      </c>
      <c r="N43" s="221">
        <v>122924728</v>
      </c>
      <c r="O43" s="220">
        <v>340</v>
      </c>
    </row>
    <row r="44" spans="1:15">
      <c r="A44" s="220" t="s">
        <v>678</v>
      </c>
      <c r="B44" s="220" t="s">
        <v>104</v>
      </c>
      <c r="C44" s="220" t="s">
        <v>636</v>
      </c>
      <c r="D44" s="220" t="s">
        <v>636</v>
      </c>
      <c r="E44" s="220">
        <v>154</v>
      </c>
      <c r="F44" s="220">
        <v>154</v>
      </c>
      <c r="G44" s="220">
        <v>42360</v>
      </c>
      <c r="H44" s="220">
        <v>24536</v>
      </c>
      <c r="I44" s="220">
        <v>489</v>
      </c>
      <c r="J44" s="220">
        <v>489</v>
      </c>
      <c r="K44" s="220"/>
      <c r="L44" s="220" t="s">
        <v>441</v>
      </c>
      <c r="M44" s="221">
        <v>441445312</v>
      </c>
      <c r="N44" s="221">
        <v>122924728</v>
      </c>
      <c r="O44" s="220">
        <v>100</v>
      </c>
    </row>
    <row r="45" spans="1:15">
      <c r="A45" s="220" t="s">
        <v>679</v>
      </c>
      <c r="B45" s="220" t="s">
        <v>104</v>
      </c>
      <c r="C45" s="220" t="s">
        <v>636</v>
      </c>
      <c r="D45" s="220" t="s">
        <v>636</v>
      </c>
      <c r="E45" s="220">
        <v>154</v>
      </c>
      <c r="F45" s="220">
        <v>154</v>
      </c>
      <c r="G45" s="220">
        <v>42361</v>
      </c>
      <c r="H45" s="220">
        <v>24536</v>
      </c>
      <c r="I45" s="220">
        <v>490</v>
      </c>
      <c r="J45" s="220">
        <v>490</v>
      </c>
      <c r="K45" s="220"/>
      <c r="L45" s="220" t="s">
        <v>441</v>
      </c>
      <c r="M45" s="221">
        <v>441445312</v>
      </c>
      <c r="N45" s="221">
        <v>122924728</v>
      </c>
      <c r="O45" s="220">
        <v>210</v>
      </c>
    </row>
    <row r="46" spans="1:15">
      <c r="A46" s="220" t="s">
        <v>680</v>
      </c>
      <c r="B46" s="220" t="s">
        <v>104</v>
      </c>
      <c r="C46" s="220" t="s">
        <v>636</v>
      </c>
      <c r="D46" s="220" t="s">
        <v>636</v>
      </c>
      <c r="E46" s="220">
        <v>154</v>
      </c>
      <c r="F46" s="220">
        <v>154</v>
      </c>
      <c r="G46" s="220">
        <v>42362</v>
      </c>
      <c r="H46" s="220">
        <v>24536</v>
      </c>
      <c r="I46" s="220">
        <v>491</v>
      </c>
      <c r="J46" s="220">
        <v>491</v>
      </c>
      <c r="K46" s="220"/>
      <c r="L46" s="220" t="s">
        <v>441</v>
      </c>
      <c r="M46" s="221">
        <v>441445312</v>
      </c>
      <c r="N46" s="221">
        <v>122924728</v>
      </c>
      <c r="O46" s="220">
        <v>340</v>
      </c>
    </row>
    <row r="47" spans="1:15">
      <c r="A47" s="220" t="s">
        <v>681</v>
      </c>
      <c r="B47" s="220" t="s">
        <v>106</v>
      </c>
      <c r="C47" s="220" t="s">
        <v>636</v>
      </c>
      <c r="D47" s="220" t="s">
        <v>636</v>
      </c>
      <c r="E47" s="220">
        <v>154</v>
      </c>
      <c r="F47" s="220">
        <v>154</v>
      </c>
      <c r="G47" s="220">
        <v>51126</v>
      </c>
      <c r="H47" s="220">
        <v>24536</v>
      </c>
      <c r="I47" s="220"/>
      <c r="J47" s="220">
        <v>401</v>
      </c>
      <c r="K47" s="220">
        <v>52.290794936526197</v>
      </c>
      <c r="L47" s="220" t="s">
        <v>441</v>
      </c>
      <c r="M47" s="220">
        <v>44.171001400000002</v>
      </c>
      <c r="N47" s="220">
        <v>12.2461395</v>
      </c>
      <c r="O47" s="220">
        <v>70</v>
      </c>
    </row>
    <row r="48" spans="1:15">
      <c r="A48" s="220" t="s">
        <v>682</v>
      </c>
      <c r="B48" s="220" t="s">
        <v>106</v>
      </c>
      <c r="C48" s="220" t="s">
        <v>636</v>
      </c>
      <c r="D48" s="220" t="s">
        <v>636</v>
      </c>
      <c r="E48" s="220">
        <v>154</v>
      </c>
      <c r="F48" s="220">
        <v>154</v>
      </c>
      <c r="G48" s="220">
        <v>51127</v>
      </c>
      <c r="H48" s="220">
        <v>24536</v>
      </c>
      <c r="I48" s="220"/>
      <c r="J48" s="220">
        <v>400</v>
      </c>
      <c r="K48" s="220">
        <v>52.290794936526197</v>
      </c>
      <c r="L48" s="220" t="s">
        <v>441</v>
      </c>
      <c r="M48" s="220">
        <v>44.171001400000002</v>
      </c>
      <c r="N48" s="220">
        <v>12.2461395</v>
      </c>
      <c r="O48" s="220">
        <v>190</v>
      </c>
    </row>
    <row r="49" spans="1:15">
      <c r="A49" s="220" t="s">
        <v>683</v>
      </c>
      <c r="B49" s="220" t="s">
        <v>106</v>
      </c>
      <c r="C49" s="220" t="s">
        <v>636</v>
      </c>
      <c r="D49" s="220" t="s">
        <v>636</v>
      </c>
      <c r="E49" s="220">
        <v>154</v>
      </c>
      <c r="F49" s="220">
        <v>154</v>
      </c>
      <c r="G49" s="220">
        <v>51128</v>
      </c>
      <c r="H49" s="220">
        <v>24536</v>
      </c>
      <c r="I49" s="220"/>
      <c r="J49" s="220">
        <v>462</v>
      </c>
      <c r="K49" s="220">
        <v>46.961450473121502</v>
      </c>
      <c r="L49" s="220" t="s">
        <v>441</v>
      </c>
      <c r="M49" s="220">
        <v>44.171001400000002</v>
      </c>
      <c r="N49" s="220">
        <v>12.2461395</v>
      </c>
      <c r="O49" s="220">
        <v>330</v>
      </c>
    </row>
    <row r="50" spans="1:15">
      <c r="A50" s="220" t="s">
        <v>684</v>
      </c>
      <c r="B50" s="220" t="s">
        <v>105</v>
      </c>
      <c r="C50" s="220" t="s">
        <v>636</v>
      </c>
      <c r="D50" s="220" t="s">
        <v>636</v>
      </c>
      <c r="E50" s="220">
        <v>154</v>
      </c>
      <c r="F50" s="220">
        <v>154</v>
      </c>
      <c r="G50" s="220">
        <v>3375</v>
      </c>
      <c r="H50" s="220">
        <v>24536</v>
      </c>
      <c r="I50" s="220">
        <v>363</v>
      </c>
      <c r="J50" s="220">
        <v>363</v>
      </c>
      <c r="K50" s="220"/>
      <c r="L50" s="220" t="s">
        <v>441</v>
      </c>
      <c r="M50" s="221">
        <v>441710014</v>
      </c>
      <c r="N50" s="221">
        <v>122461395</v>
      </c>
      <c r="O50" s="220">
        <v>70</v>
      </c>
    </row>
    <row r="51" spans="1:15">
      <c r="A51" s="220" t="s">
        <v>685</v>
      </c>
      <c r="B51" s="220" t="s">
        <v>105</v>
      </c>
      <c r="C51" s="220" t="s">
        <v>636</v>
      </c>
      <c r="D51" s="220" t="s">
        <v>636</v>
      </c>
      <c r="E51" s="220">
        <v>154</v>
      </c>
      <c r="F51" s="220">
        <v>154</v>
      </c>
      <c r="G51" s="220">
        <v>51125</v>
      </c>
      <c r="H51" s="220">
        <v>24536</v>
      </c>
      <c r="I51" s="220"/>
      <c r="J51" s="220">
        <v>236</v>
      </c>
      <c r="K51" s="220">
        <v>63.459254669705203</v>
      </c>
      <c r="L51" s="220" t="s">
        <v>441</v>
      </c>
      <c r="M51" s="220">
        <v>44.171001400000002</v>
      </c>
      <c r="N51" s="220">
        <v>12.2461395</v>
      </c>
      <c r="O51" s="220">
        <v>190</v>
      </c>
    </row>
    <row r="52" spans="1:15">
      <c r="A52" s="220" t="s">
        <v>686</v>
      </c>
      <c r="B52" s="220" t="s">
        <v>105</v>
      </c>
      <c r="C52" s="220" t="s">
        <v>636</v>
      </c>
      <c r="D52" s="220" t="s">
        <v>636</v>
      </c>
      <c r="E52" s="220">
        <v>154</v>
      </c>
      <c r="F52" s="220">
        <v>154</v>
      </c>
      <c r="G52" s="220">
        <v>3377</v>
      </c>
      <c r="H52" s="220">
        <v>24536</v>
      </c>
      <c r="I52" s="220">
        <v>365</v>
      </c>
      <c r="J52" s="220">
        <v>365</v>
      </c>
      <c r="K52" s="220"/>
      <c r="L52" s="220" t="s">
        <v>441</v>
      </c>
      <c r="M52" s="221">
        <v>441710014</v>
      </c>
      <c r="N52" s="221">
        <v>122461395</v>
      </c>
      <c r="O52" s="220">
        <v>330</v>
      </c>
    </row>
    <row r="53" spans="1:15">
      <c r="A53" s="220" t="s">
        <v>687</v>
      </c>
      <c r="B53" s="220" t="s">
        <v>102</v>
      </c>
      <c r="C53" s="220" t="s">
        <v>636</v>
      </c>
      <c r="D53" s="220" t="s">
        <v>636</v>
      </c>
      <c r="E53" s="220">
        <v>154</v>
      </c>
      <c r="F53" s="220">
        <v>154</v>
      </c>
      <c r="G53" s="220">
        <v>9675</v>
      </c>
      <c r="H53" s="220">
        <v>24536</v>
      </c>
      <c r="I53" s="220">
        <v>363</v>
      </c>
      <c r="J53" s="220">
        <v>363</v>
      </c>
      <c r="K53" s="220"/>
      <c r="L53" s="220" t="s">
        <v>441</v>
      </c>
      <c r="M53" s="221">
        <v>441710014</v>
      </c>
      <c r="N53" s="221">
        <v>122461395</v>
      </c>
      <c r="O53" s="220">
        <v>70</v>
      </c>
    </row>
    <row r="54" spans="1:15">
      <c r="A54" s="220" t="s">
        <v>688</v>
      </c>
      <c r="B54" s="220" t="s">
        <v>102</v>
      </c>
      <c r="C54" s="220" t="s">
        <v>636</v>
      </c>
      <c r="D54" s="220" t="s">
        <v>636</v>
      </c>
      <c r="E54" s="220">
        <v>154</v>
      </c>
      <c r="F54" s="220">
        <v>154</v>
      </c>
      <c r="G54" s="220">
        <v>9676</v>
      </c>
      <c r="H54" s="220">
        <v>24536</v>
      </c>
      <c r="I54" s="220">
        <v>364</v>
      </c>
      <c r="J54" s="220">
        <v>364</v>
      </c>
      <c r="K54" s="220"/>
      <c r="L54" s="220" t="s">
        <v>441</v>
      </c>
      <c r="M54" s="221">
        <v>441710014</v>
      </c>
      <c r="N54" s="221">
        <v>122461395</v>
      </c>
      <c r="O54" s="220">
        <v>190</v>
      </c>
    </row>
    <row r="55" spans="1:15">
      <c r="A55" s="220" t="s">
        <v>689</v>
      </c>
      <c r="B55" s="220" t="s">
        <v>102</v>
      </c>
      <c r="C55" s="220" t="s">
        <v>636</v>
      </c>
      <c r="D55" s="220" t="s">
        <v>636</v>
      </c>
      <c r="E55" s="220">
        <v>154</v>
      </c>
      <c r="F55" s="220">
        <v>154</v>
      </c>
      <c r="G55" s="220">
        <v>9677</v>
      </c>
      <c r="H55" s="220">
        <v>24536</v>
      </c>
      <c r="I55" s="220">
        <v>365</v>
      </c>
      <c r="J55" s="220">
        <v>365</v>
      </c>
      <c r="K55" s="220"/>
      <c r="L55" s="220" t="s">
        <v>441</v>
      </c>
      <c r="M55" s="221">
        <v>441710014</v>
      </c>
      <c r="N55" s="221">
        <v>122461395</v>
      </c>
      <c r="O55" s="220">
        <v>330</v>
      </c>
    </row>
    <row r="56" spans="1:15">
      <c r="A56" s="220" t="s">
        <v>690</v>
      </c>
      <c r="B56" s="220" t="s">
        <v>103</v>
      </c>
      <c r="C56" s="220" t="s">
        <v>636</v>
      </c>
      <c r="D56" s="220" t="s">
        <v>636</v>
      </c>
      <c r="E56" s="220">
        <v>154</v>
      </c>
      <c r="F56" s="220">
        <v>154</v>
      </c>
      <c r="G56" s="220">
        <v>3195</v>
      </c>
      <c r="H56" s="220">
        <v>24536</v>
      </c>
      <c r="I56" s="220">
        <v>363</v>
      </c>
      <c r="J56" s="220">
        <v>363</v>
      </c>
      <c r="K56" s="220"/>
      <c r="L56" s="220" t="s">
        <v>441</v>
      </c>
      <c r="M56" s="221">
        <v>441710014</v>
      </c>
      <c r="N56" s="221">
        <v>122461395</v>
      </c>
      <c r="O56" s="220">
        <v>70</v>
      </c>
    </row>
    <row r="57" spans="1:15">
      <c r="A57" s="220" t="s">
        <v>691</v>
      </c>
      <c r="B57" s="220" t="s">
        <v>103</v>
      </c>
      <c r="C57" s="220" t="s">
        <v>636</v>
      </c>
      <c r="D57" s="220" t="s">
        <v>636</v>
      </c>
      <c r="E57" s="220">
        <v>154</v>
      </c>
      <c r="F57" s="220">
        <v>154</v>
      </c>
      <c r="G57" s="220">
        <v>3196</v>
      </c>
      <c r="H57" s="220">
        <v>24536</v>
      </c>
      <c r="I57" s="220">
        <v>364</v>
      </c>
      <c r="J57" s="220">
        <v>364</v>
      </c>
      <c r="K57" s="220"/>
      <c r="L57" s="220" t="s">
        <v>441</v>
      </c>
      <c r="M57" s="221">
        <v>441710014</v>
      </c>
      <c r="N57" s="221">
        <v>122461395</v>
      </c>
      <c r="O57" s="220">
        <v>190</v>
      </c>
    </row>
    <row r="58" spans="1:15">
      <c r="A58" s="220" t="s">
        <v>692</v>
      </c>
      <c r="B58" s="220" t="s">
        <v>103</v>
      </c>
      <c r="C58" s="220" t="s">
        <v>636</v>
      </c>
      <c r="D58" s="220" t="s">
        <v>636</v>
      </c>
      <c r="E58" s="220">
        <v>154</v>
      </c>
      <c r="F58" s="220">
        <v>154</v>
      </c>
      <c r="G58" s="220">
        <v>3197</v>
      </c>
      <c r="H58" s="220">
        <v>24536</v>
      </c>
      <c r="I58" s="220">
        <v>365</v>
      </c>
      <c r="J58" s="220">
        <v>365</v>
      </c>
      <c r="K58" s="220"/>
      <c r="L58" s="220" t="s">
        <v>441</v>
      </c>
      <c r="M58" s="221">
        <v>441710014</v>
      </c>
      <c r="N58" s="221">
        <v>122461395</v>
      </c>
      <c r="O58" s="220">
        <v>330</v>
      </c>
    </row>
    <row r="59" spans="1:15">
      <c r="A59" s="220" t="s">
        <v>693</v>
      </c>
      <c r="B59" s="220" t="s">
        <v>104</v>
      </c>
      <c r="C59" s="220" t="s">
        <v>636</v>
      </c>
      <c r="D59" s="220" t="s">
        <v>636</v>
      </c>
      <c r="E59" s="220">
        <v>154</v>
      </c>
      <c r="F59" s="220">
        <v>154</v>
      </c>
      <c r="G59" s="220">
        <v>42363</v>
      </c>
      <c r="H59" s="220">
        <v>24536</v>
      </c>
      <c r="I59" s="220">
        <v>363</v>
      </c>
      <c r="J59" s="220">
        <v>363</v>
      </c>
      <c r="K59" s="220"/>
      <c r="L59" s="220" t="s">
        <v>441</v>
      </c>
      <c r="M59" s="221">
        <v>441710014</v>
      </c>
      <c r="N59" s="221">
        <v>122461395</v>
      </c>
      <c r="O59" s="220">
        <v>70</v>
      </c>
    </row>
    <row r="60" spans="1:15">
      <c r="A60" s="220" t="s">
        <v>694</v>
      </c>
      <c r="B60" s="220" t="s">
        <v>104</v>
      </c>
      <c r="C60" s="220" t="s">
        <v>636</v>
      </c>
      <c r="D60" s="220" t="s">
        <v>636</v>
      </c>
      <c r="E60" s="220">
        <v>154</v>
      </c>
      <c r="F60" s="220">
        <v>154</v>
      </c>
      <c r="G60" s="220">
        <v>42364</v>
      </c>
      <c r="H60" s="220">
        <v>24536</v>
      </c>
      <c r="I60" s="220">
        <v>364</v>
      </c>
      <c r="J60" s="220">
        <v>364</v>
      </c>
      <c r="K60" s="220"/>
      <c r="L60" s="220" t="s">
        <v>441</v>
      </c>
      <c r="M60" s="221">
        <v>441710014</v>
      </c>
      <c r="N60" s="221">
        <v>122461395</v>
      </c>
      <c r="O60" s="220">
        <v>190</v>
      </c>
    </row>
    <row r="61" spans="1:15">
      <c r="A61" s="220" t="s">
        <v>695</v>
      </c>
      <c r="B61" s="220" t="s">
        <v>104</v>
      </c>
      <c r="C61" s="220" t="s">
        <v>636</v>
      </c>
      <c r="D61" s="220" t="s">
        <v>636</v>
      </c>
      <c r="E61" s="220">
        <v>154</v>
      </c>
      <c r="F61" s="220">
        <v>154</v>
      </c>
      <c r="G61" s="220">
        <v>42365</v>
      </c>
      <c r="H61" s="220">
        <v>24536</v>
      </c>
      <c r="I61" s="220">
        <v>365</v>
      </c>
      <c r="J61" s="220">
        <v>365</v>
      </c>
      <c r="K61" s="220"/>
      <c r="L61" s="220" t="s">
        <v>441</v>
      </c>
      <c r="M61" s="221">
        <v>441710014</v>
      </c>
      <c r="N61" s="221">
        <v>122461395</v>
      </c>
      <c r="O61" s="220">
        <v>330</v>
      </c>
    </row>
    <row r="62" spans="1:15">
      <c r="A62" s="220" t="s">
        <v>696</v>
      </c>
      <c r="B62" s="220" t="s">
        <v>106</v>
      </c>
      <c r="C62" s="220" t="s">
        <v>636</v>
      </c>
      <c r="D62" s="220" t="s">
        <v>636</v>
      </c>
      <c r="E62" s="220">
        <v>154</v>
      </c>
      <c r="F62" s="220">
        <v>154</v>
      </c>
      <c r="G62" s="220">
        <v>51141</v>
      </c>
      <c r="H62" s="220">
        <v>24536</v>
      </c>
      <c r="I62" s="220"/>
      <c r="J62" s="220">
        <v>460</v>
      </c>
      <c r="K62" s="220">
        <v>47.630575170849198</v>
      </c>
      <c r="L62" s="220" t="s">
        <v>441</v>
      </c>
      <c r="M62" s="220">
        <v>44.195583300000003</v>
      </c>
      <c r="N62" s="220">
        <v>12.283389100000001</v>
      </c>
      <c r="O62" s="220">
        <v>90</v>
      </c>
    </row>
    <row r="63" spans="1:15">
      <c r="A63" s="220" t="s">
        <v>697</v>
      </c>
      <c r="B63" s="220" t="s">
        <v>106</v>
      </c>
      <c r="C63" s="220" t="s">
        <v>636</v>
      </c>
      <c r="D63" s="220" t="s">
        <v>636</v>
      </c>
      <c r="E63" s="220">
        <v>154</v>
      </c>
      <c r="F63" s="220">
        <v>154</v>
      </c>
      <c r="G63" s="220">
        <v>51143</v>
      </c>
      <c r="H63" s="220">
        <v>24536</v>
      </c>
      <c r="I63" s="220"/>
      <c r="J63" s="220">
        <v>40</v>
      </c>
      <c r="K63" s="220">
        <v>47.113849715758498</v>
      </c>
      <c r="L63" s="220" t="s">
        <v>441</v>
      </c>
      <c r="M63" s="220">
        <v>44.195583300000003</v>
      </c>
      <c r="N63" s="220">
        <v>12.283389100000001</v>
      </c>
      <c r="O63" s="220">
        <v>230</v>
      </c>
    </row>
    <row r="64" spans="1:15">
      <c r="A64" s="220" t="s">
        <v>698</v>
      </c>
      <c r="B64" s="220" t="s">
        <v>106</v>
      </c>
      <c r="C64" s="220" t="s">
        <v>636</v>
      </c>
      <c r="D64" s="220" t="s">
        <v>636</v>
      </c>
      <c r="E64" s="220">
        <v>154</v>
      </c>
      <c r="F64" s="220">
        <v>154</v>
      </c>
      <c r="G64" s="220">
        <v>51153</v>
      </c>
      <c r="H64" s="220">
        <v>24536</v>
      </c>
      <c r="I64" s="220"/>
      <c r="J64" s="220">
        <v>42</v>
      </c>
      <c r="K64" s="220">
        <v>47.113849715758498</v>
      </c>
      <c r="L64" s="220" t="s">
        <v>441</v>
      </c>
      <c r="M64" s="220">
        <v>44.195583300000003</v>
      </c>
      <c r="N64" s="220">
        <v>12.283389100000001</v>
      </c>
      <c r="O64" s="220">
        <v>340</v>
      </c>
    </row>
    <row r="65" spans="1:15">
      <c r="A65" s="220" t="s">
        <v>699</v>
      </c>
      <c r="B65" s="220" t="s">
        <v>102</v>
      </c>
      <c r="C65" s="220" t="s">
        <v>636</v>
      </c>
      <c r="D65" s="220" t="s">
        <v>636</v>
      </c>
      <c r="E65" s="220">
        <v>154</v>
      </c>
      <c r="F65" s="220">
        <v>154</v>
      </c>
      <c r="G65" s="220">
        <v>9678</v>
      </c>
      <c r="H65" s="220">
        <v>24536</v>
      </c>
      <c r="I65" s="220">
        <v>246</v>
      </c>
      <c r="J65" s="220">
        <v>246</v>
      </c>
      <c r="K65" s="220"/>
      <c r="L65" s="220" t="s">
        <v>441</v>
      </c>
      <c r="M65" s="221">
        <v>441955833</v>
      </c>
      <c r="N65" s="221">
        <v>122833891</v>
      </c>
      <c r="O65" s="220">
        <v>90</v>
      </c>
    </row>
    <row r="66" spans="1:15">
      <c r="A66" s="220" t="s">
        <v>700</v>
      </c>
      <c r="B66" s="220" t="s">
        <v>102</v>
      </c>
      <c r="C66" s="220" t="s">
        <v>636</v>
      </c>
      <c r="D66" s="220" t="s">
        <v>636</v>
      </c>
      <c r="E66" s="220">
        <v>154</v>
      </c>
      <c r="F66" s="220">
        <v>154</v>
      </c>
      <c r="G66" s="220">
        <v>9679</v>
      </c>
      <c r="H66" s="220">
        <v>24536</v>
      </c>
      <c r="I66" s="220">
        <v>247</v>
      </c>
      <c r="J66" s="220">
        <v>247</v>
      </c>
      <c r="K66" s="220"/>
      <c r="L66" s="220" t="s">
        <v>441</v>
      </c>
      <c r="M66" s="221">
        <v>441955833</v>
      </c>
      <c r="N66" s="221">
        <v>122833891</v>
      </c>
      <c r="O66" s="220">
        <v>230</v>
      </c>
    </row>
    <row r="67" spans="1:15">
      <c r="A67" s="220" t="s">
        <v>701</v>
      </c>
      <c r="B67" s="220" t="s">
        <v>102</v>
      </c>
      <c r="C67" s="220" t="s">
        <v>636</v>
      </c>
      <c r="D67" s="220" t="s">
        <v>636</v>
      </c>
      <c r="E67" s="220">
        <v>154</v>
      </c>
      <c r="F67" s="220">
        <v>154</v>
      </c>
      <c r="G67" s="220">
        <v>9680</v>
      </c>
      <c r="H67" s="220">
        <v>24536</v>
      </c>
      <c r="I67" s="220">
        <v>248</v>
      </c>
      <c r="J67" s="220">
        <v>248</v>
      </c>
      <c r="K67" s="220"/>
      <c r="L67" s="220" t="s">
        <v>441</v>
      </c>
      <c r="M67" s="221">
        <v>441955833</v>
      </c>
      <c r="N67" s="221">
        <v>122833891</v>
      </c>
      <c r="O67" s="220">
        <v>340</v>
      </c>
    </row>
    <row r="68" spans="1:15">
      <c r="A68" s="220" t="s">
        <v>702</v>
      </c>
      <c r="B68" s="220" t="s">
        <v>103</v>
      </c>
      <c r="C68" s="220" t="s">
        <v>636</v>
      </c>
      <c r="D68" s="220" t="s">
        <v>636</v>
      </c>
      <c r="E68" s="220">
        <v>154</v>
      </c>
      <c r="F68" s="220">
        <v>154</v>
      </c>
      <c r="G68" s="220">
        <v>3198</v>
      </c>
      <c r="H68" s="220">
        <v>24536</v>
      </c>
      <c r="I68" s="220">
        <v>246</v>
      </c>
      <c r="J68" s="220">
        <v>246</v>
      </c>
      <c r="K68" s="220"/>
      <c r="L68" s="220" t="s">
        <v>441</v>
      </c>
      <c r="M68" s="221">
        <v>441955833</v>
      </c>
      <c r="N68" s="221">
        <v>122833891</v>
      </c>
      <c r="O68" s="220">
        <v>90</v>
      </c>
    </row>
    <row r="69" spans="1:15">
      <c r="A69" s="220" t="s">
        <v>703</v>
      </c>
      <c r="B69" s="220" t="s">
        <v>103</v>
      </c>
      <c r="C69" s="220" t="s">
        <v>636</v>
      </c>
      <c r="D69" s="220" t="s">
        <v>636</v>
      </c>
      <c r="E69" s="220">
        <v>154</v>
      </c>
      <c r="F69" s="220">
        <v>154</v>
      </c>
      <c r="G69" s="220">
        <v>3199</v>
      </c>
      <c r="H69" s="220">
        <v>24536</v>
      </c>
      <c r="I69" s="220">
        <v>247</v>
      </c>
      <c r="J69" s="220">
        <v>247</v>
      </c>
      <c r="K69" s="220"/>
      <c r="L69" s="220" t="s">
        <v>441</v>
      </c>
      <c r="M69" s="221">
        <v>441955833</v>
      </c>
      <c r="N69" s="221">
        <v>122833891</v>
      </c>
      <c r="O69" s="220">
        <v>230</v>
      </c>
    </row>
    <row r="70" spans="1:15">
      <c r="A70" s="220" t="s">
        <v>704</v>
      </c>
      <c r="B70" s="220" t="s">
        <v>103</v>
      </c>
      <c r="C70" s="220" t="s">
        <v>636</v>
      </c>
      <c r="D70" s="220" t="s">
        <v>636</v>
      </c>
      <c r="E70" s="220">
        <v>154</v>
      </c>
      <c r="F70" s="220">
        <v>154</v>
      </c>
      <c r="G70" s="220">
        <v>3200</v>
      </c>
      <c r="H70" s="220">
        <v>24536</v>
      </c>
      <c r="I70" s="220">
        <v>248</v>
      </c>
      <c r="J70" s="220">
        <v>248</v>
      </c>
      <c r="K70" s="220"/>
      <c r="L70" s="220" t="s">
        <v>441</v>
      </c>
      <c r="M70" s="221">
        <v>441955833</v>
      </c>
      <c r="N70" s="221">
        <v>122833891</v>
      </c>
      <c r="O70" s="220">
        <v>340</v>
      </c>
    </row>
    <row r="71" spans="1:15">
      <c r="A71" s="220" t="s">
        <v>705</v>
      </c>
      <c r="B71" s="220" t="s">
        <v>104</v>
      </c>
      <c r="C71" s="220" t="s">
        <v>636</v>
      </c>
      <c r="D71" s="220" t="s">
        <v>636</v>
      </c>
      <c r="E71" s="220">
        <v>154</v>
      </c>
      <c r="F71" s="220">
        <v>154</v>
      </c>
      <c r="G71" s="220">
        <v>51131</v>
      </c>
      <c r="H71" s="220">
        <v>24536</v>
      </c>
      <c r="I71" s="220"/>
      <c r="J71" s="220">
        <v>498</v>
      </c>
      <c r="K71" s="220">
        <v>39.986888438507897</v>
      </c>
      <c r="L71" s="220" t="s">
        <v>441</v>
      </c>
      <c r="M71" s="220">
        <v>44.195583300000003</v>
      </c>
      <c r="N71" s="220">
        <v>12.283389100000001</v>
      </c>
      <c r="O71" s="220">
        <v>90</v>
      </c>
    </row>
    <row r="72" spans="1:15">
      <c r="A72" s="220" t="s">
        <v>706</v>
      </c>
      <c r="B72" s="220" t="s">
        <v>104</v>
      </c>
      <c r="C72" s="220" t="s">
        <v>636</v>
      </c>
      <c r="D72" s="220" t="s">
        <v>636</v>
      </c>
      <c r="E72" s="220">
        <v>154</v>
      </c>
      <c r="F72" s="220">
        <v>154</v>
      </c>
      <c r="G72" s="220">
        <v>51139</v>
      </c>
      <c r="H72" s="220">
        <v>24536</v>
      </c>
      <c r="I72" s="220"/>
      <c r="J72" s="220">
        <v>391</v>
      </c>
      <c r="K72" s="220">
        <v>38.005185501331297</v>
      </c>
      <c r="L72" s="220" t="s">
        <v>441</v>
      </c>
      <c r="M72" s="220">
        <v>44.195583300000003</v>
      </c>
      <c r="N72" s="220">
        <v>12.283389100000001</v>
      </c>
      <c r="O72" s="220">
        <v>230</v>
      </c>
    </row>
    <row r="73" spans="1:15">
      <c r="A73" s="220" t="s">
        <v>707</v>
      </c>
      <c r="B73" s="220" t="s">
        <v>104</v>
      </c>
      <c r="C73" s="220" t="s">
        <v>636</v>
      </c>
      <c r="D73" s="220" t="s">
        <v>636</v>
      </c>
      <c r="E73" s="220">
        <v>154</v>
      </c>
      <c r="F73" s="220">
        <v>154</v>
      </c>
      <c r="G73" s="220">
        <v>51140</v>
      </c>
      <c r="H73" s="220">
        <v>24536</v>
      </c>
      <c r="I73" s="220"/>
      <c r="J73" s="220">
        <v>419</v>
      </c>
      <c r="K73" s="220">
        <v>37.723785971426501</v>
      </c>
      <c r="L73" s="220" t="s">
        <v>441</v>
      </c>
      <c r="M73" s="220">
        <v>44.195583300000003</v>
      </c>
      <c r="N73" s="220">
        <v>12.283389100000001</v>
      </c>
      <c r="O73" s="220">
        <v>340</v>
      </c>
    </row>
    <row r="74" spans="1:15">
      <c r="A74" s="220" t="s">
        <v>708</v>
      </c>
      <c r="B74" s="220" t="s">
        <v>106</v>
      </c>
      <c r="C74" s="220" t="s">
        <v>636</v>
      </c>
      <c r="D74" s="220" t="s">
        <v>636</v>
      </c>
      <c r="E74" s="220">
        <v>154</v>
      </c>
      <c r="F74" s="220">
        <v>154</v>
      </c>
      <c r="G74" s="220">
        <v>51534</v>
      </c>
      <c r="H74" s="220">
        <v>24536</v>
      </c>
      <c r="I74" s="220"/>
      <c r="J74" s="220">
        <v>41</v>
      </c>
      <c r="K74" s="220">
        <v>48.804167357444904</v>
      </c>
      <c r="L74" s="220" t="s">
        <v>709</v>
      </c>
      <c r="M74" s="220">
        <v>44.169612899999997</v>
      </c>
      <c r="N74" s="220">
        <v>12.2813053</v>
      </c>
      <c r="O74" s="220">
        <v>40</v>
      </c>
    </row>
    <row r="75" spans="1:15">
      <c r="A75" s="220" t="s">
        <v>710</v>
      </c>
      <c r="B75" s="220" t="s">
        <v>106</v>
      </c>
      <c r="C75" s="220" t="s">
        <v>636</v>
      </c>
      <c r="D75" s="220" t="s">
        <v>636</v>
      </c>
      <c r="E75" s="220">
        <v>154</v>
      </c>
      <c r="F75" s="220">
        <v>154</v>
      </c>
      <c r="G75" s="220">
        <v>51535</v>
      </c>
      <c r="H75" s="220">
        <v>24536</v>
      </c>
      <c r="I75" s="220"/>
      <c r="J75" s="220">
        <v>21</v>
      </c>
      <c r="K75" s="220">
        <v>47.774581617754102</v>
      </c>
      <c r="L75" s="220" t="s">
        <v>709</v>
      </c>
      <c r="M75" s="220">
        <v>44.169612899999997</v>
      </c>
      <c r="N75" s="220">
        <v>12.2813053</v>
      </c>
      <c r="O75" s="220">
        <v>120</v>
      </c>
    </row>
    <row r="76" spans="1:15">
      <c r="A76" s="220" t="s">
        <v>711</v>
      </c>
      <c r="B76" s="220" t="s">
        <v>106</v>
      </c>
      <c r="C76" s="220" t="s">
        <v>636</v>
      </c>
      <c r="D76" s="220" t="s">
        <v>636</v>
      </c>
      <c r="E76" s="220">
        <v>154</v>
      </c>
      <c r="F76" s="220">
        <v>154</v>
      </c>
      <c r="G76" s="220">
        <v>51536</v>
      </c>
      <c r="H76" s="220">
        <v>24536</v>
      </c>
      <c r="I76" s="220"/>
      <c r="J76" s="220">
        <v>430</v>
      </c>
      <c r="K76" s="220">
        <v>45.480752160225002</v>
      </c>
      <c r="L76" s="220" t="s">
        <v>709</v>
      </c>
      <c r="M76" s="220">
        <v>44.169612899999997</v>
      </c>
      <c r="N76" s="220">
        <v>12.2813053</v>
      </c>
      <c r="O76" s="220">
        <v>300</v>
      </c>
    </row>
    <row r="77" spans="1:15">
      <c r="A77" s="220" t="s">
        <v>712</v>
      </c>
      <c r="B77" s="220" t="s">
        <v>102</v>
      </c>
      <c r="C77" s="220" t="s">
        <v>636</v>
      </c>
      <c r="D77" s="220" t="s">
        <v>636</v>
      </c>
      <c r="E77" s="220">
        <v>154</v>
      </c>
      <c r="F77" s="220">
        <v>154</v>
      </c>
      <c r="G77" s="220">
        <v>51525</v>
      </c>
      <c r="H77" s="220">
        <v>24536</v>
      </c>
      <c r="I77" s="220"/>
      <c r="J77" s="220">
        <v>268</v>
      </c>
      <c r="K77" s="220">
        <v>49.214309955431702</v>
      </c>
      <c r="L77" s="220" t="s">
        <v>709</v>
      </c>
      <c r="M77" s="220">
        <v>44.169612899999997</v>
      </c>
      <c r="N77" s="220">
        <v>12.2813053</v>
      </c>
      <c r="O77" s="220">
        <v>40</v>
      </c>
    </row>
    <row r="78" spans="1:15">
      <c r="A78" s="220" t="s">
        <v>713</v>
      </c>
      <c r="B78" s="220" t="s">
        <v>102</v>
      </c>
      <c r="C78" s="220" t="s">
        <v>636</v>
      </c>
      <c r="D78" s="220" t="s">
        <v>636</v>
      </c>
      <c r="E78" s="220">
        <v>154</v>
      </c>
      <c r="F78" s="220">
        <v>154</v>
      </c>
      <c r="G78" s="220">
        <v>51526</v>
      </c>
      <c r="H78" s="220">
        <v>24536</v>
      </c>
      <c r="I78" s="220"/>
      <c r="J78" s="220">
        <v>508</v>
      </c>
      <c r="K78" s="220">
        <v>35.445929325695602</v>
      </c>
      <c r="L78" s="220" t="s">
        <v>709</v>
      </c>
      <c r="M78" s="220">
        <v>44.169612899999997</v>
      </c>
      <c r="N78" s="220">
        <v>12.2813053</v>
      </c>
      <c r="O78" s="220">
        <v>120</v>
      </c>
    </row>
    <row r="79" spans="1:15">
      <c r="A79" s="220" t="s">
        <v>714</v>
      </c>
      <c r="B79" s="220" t="s">
        <v>102</v>
      </c>
      <c r="C79" s="220" t="s">
        <v>636</v>
      </c>
      <c r="D79" s="220" t="s">
        <v>636</v>
      </c>
      <c r="E79" s="220">
        <v>154</v>
      </c>
      <c r="F79" s="220">
        <v>154</v>
      </c>
      <c r="G79" s="220">
        <v>51527</v>
      </c>
      <c r="H79" s="220">
        <v>24536</v>
      </c>
      <c r="I79" s="220"/>
      <c r="J79" s="220">
        <v>394</v>
      </c>
      <c r="K79" s="220">
        <v>34.713726410171901</v>
      </c>
      <c r="L79" s="220" t="s">
        <v>709</v>
      </c>
      <c r="M79" s="220">
        <v>44.169612899999997</v>
      </c>
      <c r="N79" s="220">
        <v>12.2813053</v>
      </c>
      <c r="O79" s="220">
        <v>300</v>
      </c>
    </row>
    <row r="80" spans="1:15">
      <c r="A80" s="220" t="s">
        <v>715</v>
      </c>
      <c r="B80" s="220" t="s">
        <v>103</v>
      </c>
      <c r="C80" s="220" t="s">
        <v>636</v>
      </c>
      <c r="D80" s="220" t="s">
        <v>636</v>
      </c>
      <c r="E80" s="220">
        <v>154</v>
      </c>
      <c r="F80" s="220">
        <v>154</v>
      </c>
      <c r="G80" s="220">
        <v>51528</v>
      </c>
      <c r="H80" s="220">
        <v>24536</v>
      </c>
      <c r="I80" s="220"/>
      <c r="J80" s="220">
        <v>508</v>
      </c>
      <c r="K80" s="220">
        <v>35.445929325695602</v>
      </c>
      <c r="L80" s="220" t="s">
        <v>709</v>
      </c>
      <c r="M80" s="220">
        <v>44.169612899999997</v>
      </c>
      <c r="N80" s="220">
        <v>12.2813053</v>
      </c>
      <c r="O80" s="220">
        <v>40</v>
      </c>
    </row>
    <row r="81" spans="1:15">
      <c r="A81" s="220" t="s">
        <v>716</v>
      </c>
      <c r="B81" s="220" t="s">
        <v>103</v>
      </c>
      <c r="C81" s="220" t="s">
        <v>636</v>
      </c>
      <c r="D81" s="220" t="s">
        <v>636</v>
      </c>
      <c r="E81" s="220">
        <v>154</v>
      </c>
      <c r="F81" s="220">
        <v>154</v>
      </c>
      <c r="G81" s="220">
        <v>51529</v>
      </c>
      <c r="H81" s="220">
        <v>24536</v>
      </c>
      <c r="I81" s="220"/>
      <c r="J81" s="220">
        <v>394</v>
      </c>
      <c r="K81" s="220">
        <v>34.713726410171901</v>
      </c>
      <c r="L81" s="220" t="s">
        <v>709</v>
      </c>
      <c r="M81" s="220">
        <v>44.169612899999997</v>
      </c>
      <c r="N81" s="220">
        <v>12.2813053</v>
      </c>
      <c r="O81" s="220">
        <v>120</v>
      </c>
    </row>
    <row r="82" spans="1:15">
      <c r="A82" s="220" t="s">
        <v>717</v>
      </c>
      <c r="B82" s="220" t="s">
        <v>103</v>
      </c>
      <c r="C82" s="220" t="s">
        <v>636</v>
      </c>
      <c r="D82" s="220" t="s">
        <v>636</v>
      </c>
      <c r="E82" s="220">
        <v>154</v>
      </c>
      <c r="F82" s="220">
        <v>154</v>
      </c>
      <c r="G82" s="220">
        <v>51530</v>
      </c>
      <c r="H82" s="220">
        <v>24536</v>
      </c>
      <c r="I82" s="220"/>
      <c r="J82" s="220">
        <v>334</v>
      </c>
      <c r="K82" s="220">
        <v>34.581613203517598</v>
      </c>
      <c r="L82" s="220" t="s">
        <v>709</v>
      </c>
      <c r="M82" s="220">
        <v>44.169612899999997</v>
      </c>
      <c r="N82" s="220">
        <v>12.2813053</v>
      </c>
      <c r="O82" s="220">
        <v>300</v>
      </c>
    </row>
    <row r="83" spans="1:15">
      <c r="A83" s="220" t="s">
        <v>718</v>
      </c>
      <c r="B83" s="220" t="s">
        <v>104</v>
      </c>
      <c r="C83" s="220" t="s">
        <v>636</v>
      </c>
      <c r="D83" s="220" t="s">
        <v>636</v>
      </c>
      <c r="E83" s="220">
        <v>154</v>
      </c>
      <c r="F83" s="220">
        <v>154</v>
      </c>
      <c r="G83" s="220">
        <v>51531</v>
      </c>
      <c r="H83" s="220">
        <v>24536</v>
      </c>
      <c r="I83" s="220"/>
      <c r="J83" s="220">
        <v>508</v>
      </c>
      <c r="K83" s="220">
        <v>35.445929325695602</v>
      </c>
      <c r="L83" s="220" t="s">
        <v>709</v>
      </c>
      <c r="M83" s="220">
        <v>44.169612899999997</v>
      </c>
      <c r="N83" s="220">
        <v>12.2813053</v>
      </c>
      <c r="O83" s="220">
        <v>40</v>
      </c>
    </row>
    <row r="84" spans="1:15">
      <c r="A84" s="220" t="s">
        <v>719</v>
      </c>
      <c r="B84" s="220" t="s">
        <v>104</v>
      </c>
      <c r="C84" s="220" t="s">
        <v>636</v>
      </c>
      <c r="D84" s="220" t="s">
        <v>636</v>
      </c>
      <c r="E84" s="220">
        <v>154</v>
      </c>
      <c r="F84" s="220">
        <v>154</v>
      </c>
      <c r="G84" s="220">
        <v>51532</v>
      </c>
      <c r="H84" s="220">
        <v>24536</v>
      </c>
      <c r="I84" s="220"/>
      <c r="J84" s="220">
        <v>394</v>
      </c>
      <c r="K84" s="220">
        <v>34.713726410171901</v>
      </c>
      <c r="L84" s="220" t="s">
        <v>709</v>
      </c>
      <c r="M84" s="220">
        <v>44.169612899999997</v>
      </c>
      <c r="N84" s="220">
        <v>12.2813053</v>
      </c>
      <c r="O84" s="220">
        <v>120</v>
      </c>
    </row>
    <row r="85" spans="1:15">
      <c r="A85" s="220" t="s">
        <v>720</v>
      </c>
      <c r="B85" s="220" t="s">
        <v>104</v>
      </c>
      <c r="C85" s="220" t="s">
        <v>636</v>
      </c>
      <c r="D85" s="220" t="s">
        <v>636</v>
      </c>
      <c r="E85" s="220">
        <v>154</v>
      </c>
      <c r="F85" s="220">
        <v>154</v>
      </c>
      <c r="G85" s="220">
        <v>51533</v>
      </c>
      <c r="H85" s="220">
        <v>24536</v>
      </c>
      <c r="I85" s="220"/>
      <c r="J85" s="220">
        <v>334</v>
      </c>
      <c r="K85" s="220">
        <v>34.581613203517598</v>
      </c>
      <c r="L85" s="220" t="s">
        <v>709</v>
      </c>
      <c r="M85" s="220">
        <v>44.169612899999997</v>
      </c>
      <c r="N85" s="220">
        <v>12.2813053</v>
      </c>
      <c r="O85" s="220">
        <v>300</v>
      </c>
    </row>
    <row r="86" spans="1:15">
      <c r="A86" s="220" t="s">
        <v>721</v>
      </c>
      <c r="B86" s="220" t="s">
        <v>106</v>
      </c>
      <c r="C86" s="220" t="s">
        <v>636</v>
      </c>
      <c r="D86" s="220" t="s">
        <v>636</v>
      </c>
      <c r="E86" s="220">
        <v>154</v>
      </c>
      <c r="F86" s="220">
        <v>154</v>
      </c>
      <c r="G86" s="220">
        <v>51603</v>
      </c>
      <c r="H86" s="220">
        <v>24536</v>
      </c>
      <c r="I86" s="220"/>
      <c r="J86" s="220">
        <v>452</v>
      </c>
      <c r="K86" s="220">
        <v>49.479916214973002</v>
      </c>
      <c r="L86" s="220" t="s">
        <v>709</v>
      </c>
      <c r="M86" s="220">
        <v>44.1615295</v>
      </c>
      <c r="N86" s="220">
        <v>12.330194499999999</v>
      </c>
      <c r="O86" s="220">
        <v>90</v>
      </c>
    </row>
    <row r="87" spans="1:15">
      <c r="A87" s="220" t="s">
        <v>722</v>
      </c>
      <c r="B87" s="220" t="s">
        <v>106</v>
      </c>
      <c r="C87" s="220" t="s">
        <v>636</v>
      </c>
      <c r="D87" s="220" t="s">
        <v>636</v>
      </c>
      <c r="E87" s="220">
        <v>154</v>
      </c>
      <c r="F87" s="220">
        <v>154</v>
      </c>
      <c r="G87" s="220">
        <v>51604</v>
      </c>
      <c r="H87" s="220">
        <v>24536</v>
      </c>
      <c r="I87" s="220"/>
      <c r="J87" s="220">
        <v>61</v>
      </c>
      <c r="K87" s="220">
        <v>45.615612576703398</v>
      </c>
      <c r="L87" s="220" t="s">
        <v>709</v>
      </c>
      <c r="M87" s="220">
        <v>44.1615295</v>
      </c>
      <c r="N87" s="220">
        <v>12.330194499999999</v>
      </c>
      <c r="O87" s="220">
        <v>190</v>
      </c>
    </row>
    <row r="88" spans="1:15">
      <c r="A88" s="220" t="s">
        <v>723</v>
      </c>
      <c r="B88" s="220" t="s">
        <v>106</v>
      </c>
      <c r="C88" s="220" t="s">
        <v>636</v>
      </c>
      <c r="D88" s="220" t="s">
        <v>636</v>
      </c>
      <c r="E88" s="220">
        <v>154</v>
      </c>
      <c r="F88" s="220">
        <v>154</v>
      </c>
      <c r="G88" s="220">
        <v>51605</v>
      </c>
      <c r="H88" s="220">
        <v>24536</v>
      </c>
      <c r="I88" s="220"/>
      <c r="J88" s="220">
        <v>60</v>
      </c>
      <c r="K88" s="220">
        <v>45.615612576703398</v>
      </c>
      <c r="L88" s="220" t="s">
        <v>709</v>
      </c>
      <c r="M88" s="220">
        <v>44.1615295</v>
      </c>
      <c r="N88" s="220">
        <v>12.330194499999999</v>
      </c>
      <c r="O88" s="220">
        <v>320</v>
      </c>
    </row>
    <row r="89" spans="1:15">
      <c r="A89" s="220" t="s">
        <v>724</v>
      </c>
      <c r="B89" s="220" t="s">
        <v>105</v>
      </c>
      <c r="C89" s="220" t="s">
        <v>636</v>
      </c>
      <c r="D89" s="220" t="s">
        <v>636</v>
      </c>
      <c r="E89" s="220">
        <v>154</v>
      </c>
      <c r="F89" s="220">
        <v>154</v>
      </c>
      <c r="G89" s="220">
        <v>51591</v>
      </c>
      <c r="H89" s="220">
        <v>24536</v>
      </c>
      <c r="I89" s="220"/>
      <c r="J89" s="220">
        <v>235</v>
      </c>
      <c r="K89" s="220">
        <v>59.102347075543499</v>
      </c>
      <c r="L89" s="220" t="s">
        <v>709</v>
      </c>
      <c r="M89" s="220">
        <v>44.1615295</v>
      </c>
      <c r="N89" s="220">
        <v>12.330194499999999</v>
      </c>
      <c r="O89" s="220">
        <v>90</v>
      </c>
    </row>
    <row r="90" spans="1:15">
      <c r="A90" s="220" t="s">
        <v>725</v>
      </c>
      <c r="B90" s="220" t="s">
        <v>105</v>
      </c>
      <c r="C90" s="220" t="s">
        <v>636</v>
      </c>
      <c r="D90" s="220" t="s">
        <v>636</v>
      </c>
      <c r="E90" s="220">
        <v>154</v>
      </c>
      <c r="F90" s="220">
        <v>154</v>
      </c>
      <c r="G90" s="220">
        <v>51592</v>
      </c>
      <c r="H90" s="220">
        <v>24536</v>
      </c>
      <c r="I90" s="220"/>
      <c r="J90" s="220">
        <v>234</v>
      </c>
      <c r="K90" s="220">
        <v>58.3225867878758</v>
      </c>
      <c r="L90" s="220" t="s">
        <v>709</v>
      </c>
      <c r="M90" s="220">
        <v>44.1615295</v>
      </c>
      <c r="N90" s="220">
        <v>12.330194499999999</v>
      </c>
      <c r="O90" s="220">
        <v>190</v>
      </c>
    </row>
    <row r="91" spans="1:15">
      <c r="A91" s="220" t="s">
        <v>726</v>
      </c>
      <c r="B91" s="220" t="s">
        <v>105</v>
      </c>
      <c r="C91" s="220" t="s">
        <v>636</v>
      </c>
      <c r="D91" s="220" t="s">
        <v>636</v>
      </c>
      <c r="E91" s="220">
        <v>154</v>
      </c>
      <c r="F91" s="220">
        <v>154</v>
      </c>
      <c r="G91" s="220">
        <v>51593</v>
      </c>
      <c r="H91" s="220">
        <v>24536</v>
      </c>
      <c r="I91" s="220"/>
      <c r="J91" s="220">
        <v>274</v>
      </c>
      <c r="K91" s="220">
        <v>51.836864465328503</v>
      </c>
      <c r="L91" s="220" t="s">
        <v>709</v>
      </c>
      <c r="M91" s="220">
        <v>44.1615295</v>
      </c>
      <c r="N91" s="220">
        <v>12.330194499999999</v>
      </c>
      <c r="O91" s="220">
        <v>320</v>
      </c>
    </row>
    <row r="92" spans="1:15">
      <c r="A92" s="220" t="s">
        <v>727</v>
      </c>
      <c r="B92" s="220" t="s">
        <v>102</v>
      </c>
      <c r="C92" s="220" t="s">
        <v>636</v>
      </c>
      <c r="D92" s="220" t="s">
        <v>636</v>
      </c>
      <c r="E92" s="220">
        <v>154</v>
      </c>
      <c r="F92" s="220">
        <v>154</v>
      </c>
      <c r="G92" s="220">
        <v>51594</v>
      </c>
      <c r="H92" s="220">
        <v>24536</v>
      </c>
      <c r="I92" s="220">
        <v>7</v>
      </c>
      <c r="J92" s="220">
        <v>334</v>
      </c>
      <c r="K92" s="220">
        <v>34.950658256662003</v>
      </c>
      <c r="L92" s="220" t="s">
        <v>709</v>
      </c>
      <c r="M92" s="220">
        <v>44.1615295</v>
      </c>
      <c r="N92" s="220">
        <v>12.330194499999999</v>
      </c>
      <c r="O92" s="220">
        <v>90</v>
      </c>
    </row>
    <row r="93" spans="1:15">
      <c r="A93" s="220" t="s">
        <v>728</v>
      </c>
      <c r="B93" s="220" t="s">
        <v>102</v>
      </c>
      <c r="C93" s="220" t="s">
        <v>636</v>
      </c>
      <c r="D93" s="220" t="s">
        <v>636</v>
      </c>
      <c r="E93" s="220">
        <v>154</v>
      </c>
      <c r="F93" s="220">
        <v>154</v>
      </c>
      <c r="G93" s="220">
        <v>51595</v>
      </c>
      <c r="H93" s="220">
        <v>24536</v>
      </c>
      <c r="I93" s="220">
        <v>8</v>
      </c>
      <c r="J93" s="220">
        <v>498</v>
      </c>
      <c r="K93" s="220">
        <v>33.012789983780998</v>
      </c>
      <c r="L93" s="220" t="s">
        <v>709</v>
      </c>
      <c r="M93" s="220">
        <v>44.1615295</v>
      </c>
      <c r="N93" s="220">
        <v>12.330194499999999</v>
      </c>
      <c r="O93" s="220">
        <v>190</v>
      </c>
    </row>
    <row r="94" spans="1:15">
      <c r="A94" s="220" t="s">
        <v>729</v>
      </c>
      <c r="B94" s="220" t="s">
        <v>102</v>
      </c>
      <c r="C94" s="220" t="s">
        <v>636</v>
      </c>
      <c r="D94" s="220" t="s">
        <v>636</v>
      </c>
      <c r="E94" s="220">
        <v>154</v>
      </c>
      <c r="F94" s="220">
        <v>154</v>
      </c>
      <c r="G94" s="220">
        <v>51596</v>
      </c>
      <c r="H94" s="220">
        <v>24536</v>
      </c>
      <c r="I94" s="220">
        <v>9</v>
      </c>
      <c r="J94" s="220">
        <v>298</v>
      </c>
      <c r="K94" s="220">
        <v>32.898123584936599</v>
      </c>
      <c r="L94" s="220" t="s">
        <v>709</v>
      </c>
      <c r="M94" s="220">
        <v>44.1615295</v>
      </c>
      <c r="N94" s="220">
        <v>12.330194499999999</v>
      </c>
      <c r="O94" s="220">
        <v>320</v>
      </c>
    </row>
    <row r="95" spans="1:15">
      <c r="A95" s="220" t="s">
        <v>730</v>
      </c>
      <c r="B95" s="220" t="s">
        <v>103</v>
      </c>
      <c r="C95" s="220" t="s">
        <v>636</v>
      </c>
      <c r="D95" s="220" t="s">
        <v>636</v>
      </c>
      <c r="E95" s="220">
        <v>154</v>
      </c>
      <c r="F95" s="220">
        <v>154</v>
      </c>
      <c r="G95" s="220">
        <v>51597</v>
      </c>
      <c r="H95" s="220">
        <v>24536</v>
      </c>
      <c r="I95" s="220">
        <v>7</v>
      </c>
      <c r="J95" s="220">
        <v>498</v>
      </c>
      <c r="K95" s="220">
        <v>33.012789983780998</v>
      </c>
      <c r="L95" s="220" t="s">
        <v>709</v>
      </c>
      <c r="M95" s="220">
        <v>44.1615295</v>
      </c>
      <c r="N95" s="220">
        <v>12.330194499999999</v>
      </c>
      <c r="O95" s="220">
        <v>90</v>
      </c>
    </row>
    <row r="96" spans="1:15">
      <c r="A96" s="220" t="s">
        <v>731</v>
      </c>
      <c r="B96" s="220" t="s">
        <v>103</v>
      </c>
      <c r="C96" s="220" t="s">
        <v>636</v>
      </c>
      <c r="D96" s="220" t="s">
        <v>636</v>
      </c>
      <c r="E96" s="220">
        <v>154</v>
      </c>
      <c r="F96" s="220">
        <v>154</v>
      </c>
      <c r="G96" s="220">
        <v>51598</v>
      </c>
      <c r="H96" s="220">
        <v>24536</v>
      </c>
      <c r="I96" s="220">
        <v>8</v>
      </c>
      <c r="J96" s="220">
        <v>298</v>
      </c>
      <c r="K96" s="220">
        <v>32.898123584936599</v>
      </c>
      <c r="L96" s="220" t="s">
        <v>709</v>
      </c>
      <c r="M96" s="220">
        <v>44.1615295</v>
      </c>
      <c r="N96" s="220">
        <v>12.330194499999999</v>
      </c>
      <c r="O96" s="220">
        <v>190</v>
      </c>
    </row>
    <row r="97" spans="1:15">
      <c r="A97" s="220" t="s">
        <v>732</v>
      </c>
      <c r="B97" s="220" t="s">
        <v>103</v>
      </c>
      <c r="C97" s="220" t="s">
        <v>636</v>
      </c>
      <c r="D97" s="220" t="s">
        <v>636</v>
      </c>
      <c r="E97" s="220">
        <v>154</v>
      </c>
      <c r="F97" s="220">
        <v>154</v>
      </c>
      <c r="G97" s="220">
        <v>51599</v>
      </c>
      <c r="H97" s="220">
        <v>24536</v>
      </c>
      <c r="I97" s="220">
        <v>9</v>
      </c>
      <c r="J97" s="220">
        <v>419</v>
      </c>
      <c r="K97" s="220">
        <v>29.530485235707999</v>
      </c>
      <c r="L97" s="220" t="s">
        <v>709</v>
      </c>
      <c r="M97" s="220">
        <v>44.1615295</v>
      </c>
      <c r="N97" s="220">
        <v>12.330194499999999</v>
      </c>
      <c r="O97" s="220">
        <v>320</v>
      </c>
    </row>
    <row r="98" spans="1:15">
      <c r="A98" s="220" t="s">
        <v>733</v>
      </c>
      <c r="B98" s="220" t="s">
        <v>104</v>
      </c>
      <c r="C98" s="220" t="s">
        <v>636</v>
      </c>
      <c r="D98" s="220" t="s">
        <v>636</v>
      </c>
      <c r="E98" s="220">
        <v>154</v>
      </c>
      <c r="F98" s="220">
        <v>154</v>
      </c>
      <c r="G98" s="220">
        <v>51600</v>
      </c>
      <c r="H98" s="220">
        <v>24536</v>
      </c>
      <c r="I98" s="220">
        <v>7</v>
      </c>
      <c r="J98" s="220">
        <v>393</v>
      </c>
      <c r="K98" s="220">
        <v>33.9571545916235</v>
      </c>
      <c r="L98" s="220" t="s">
        <v>709</v>
      </c>
      <c r="M98" s="220">
        <v>44.1615295</v>
      </c>
      <c r="N98" s="220">
        <v>12.330194499999999</v>
      </c>
      <c r="O98" s="220">
        <v>90</v>
      </c>
    </row>
    <row r="99" spans="1:15">
      <c r="A99" s="220" t="s">
        <v>734</v>
      </c>
      <c r="B99" s="220" t="s">
        <v>104</v>
      </c>
      <c r="C99" s="220" t="s">
        <v>636</v>
      </c>
      <c r="D99" s="220" t="s">
        <v>636</v>
      </c>
      <c r="E99" s="220">
        <v>154</v>
      </c>
      <c r="F99" s="220">
        <v>154</v>
      </c>
      <c r="G99" s="220">
        <v>51601</v>
      </c>
      <c r="H99" s="220">
        <v>24536</v>
      </c>
      <c r="I99" s="220">
        <v>8</v>
      </c>
      <c r="J99" s="220">
        <v>387</v>
      </c>
      <c r="K99" s="220">
        <v>31.670151663426701</v>
      </c>
      <c r="L99" s="220" t="s">
        <v>709</v>
      </c>
      <c r="M99" s="220">
        <v>44.1615295</v>
      </c>
      <c r="N99" s="220">
        <v>12.330194499999999</v>
      </c>
      <c r="O99" s="220">
        <v>190</v>
      </c>
    </row>
    <row r="100" spans="1:15">
      <c r="A100" s="220" t="s">
        <v>735</v>
      </c>
      <c r="B100" s="220" t="s">
        <v>104</v>
      </c>
      <c r="C100" s="220" t="s">
        <v>636</v>
      </c>
      <c r="D100" s="220" t="s">
        <v>636</v>
      </c>
      <c r="E100" s="220">
        <v>154</v>
      </c>
      <c r="F100" s="220">
        <v>154</v>
      </c>
      <c r="G100" s="220">
        <v>51602</v>
      </c>
      <c r="H100" s="220">
        <v>24536</v>
      </c>
      <c r="I100" s="220">
        <v>9</v>
      </c>
      <c r="J100" s="220">
        <v>500</v>
      </c>
      <c r="K100" s="220">
        <v>30.284536069904799</v>
      </c>
      <c r="L100" s="220" t="s">
        <v>709</v>
      </c>
      <c r="M100" s="220">
        <v>44.1615295</v>
      </c>
      <c r="N100" s="220">
        <v>12.330194499999999</v>
      </c>
      <c r="O100" s="220">
        <v>320</v>
      </c>
    </row>
    <row r="101" spans="1:15">
      <c r="A101" s="220" t="s">
        <v>736</v>
      </c>
      <c r="B101" s="220" t="s">
        <v>106</v>
      </c>
      <c r="C101" s="220" t="s">
        <v>636</v>
      </c>
      <c r="D101" s="220" t="s">
        <v>636</v>
      </c>
      <c r="E101" s="220">
        <v>154</v>
      </c>
      <c r="F101" s="220">
        <v>154</v>
      </c>
      <c r="G101" s="220">
        <v>51627</v>
      </c>
      <c r="H101" s="220">
        <v>24536</v>
      </c>
      <c r="I101" s="220"/>
      <c r="J101" s="220">
        <v>8</v>
      </c>
      <c r="K101" s="220">
        <v>76.610621244523799</v>
      </c>
      <c r="L101" s="220" t="s">
        <v>709</v>
      </c>
      <c r="M101" s="220">
        <v>44.161697400000001</v>
      </c>
      <c r="N101" s="220">
        <v>12.2421665</v>
      </c>
      <c r="O101" s="220">
        <v>50</v>
      </c>
    </row>
    <row r="102" spans="1:15">
      <c r="A102" s="220" t="s">
        <v>737</v>
      </c>
      <c r="B102" s="220" t="s">
        <v>106</v>
      </c>
      <c r="C102" s="220" t="s">
        <v>636</v>
      </c>
      <c r="D102" s="220" t="s">
        <v>636</v>
      </c>
      <c r="E102" s="220">
        <v>154</v>
      </c>
      <c r="F102" s="220">
        <v>154</v>
      </c>
      <c r="G102" s="220">
        <v>51628</v>
      </c>
      <c r="H102" s="220">
        <v>24536</v>
      </c>
      <c r="I102" s="220"/>
      <c r="J102" s="220">
        <v>7</v>
      </c>
      <c r="K102" s="220">
        <v>76.610621244523799</v>
      </c>
      <c r="L102" s="220" t="s">
        <v>709</v>
      </c>
      <c r="M102" s="220">
        <v>44.161697400000001</v>
      </c>
      <c r="N102" s="220">
        <v>12.2421665</v>
      </c>
      <c r="O102" s="220">
        <v>150</v>
      </c>
    </row>
    <row r="103" spans="1:15">
      <c r="A103" s="220" t="s">
        <v>738</v>
      </c>
      <c r="B103" s="220" t="s">
        <v>106</v>
      </c>
      <c r="C103" s="220" t="s">
        <v>636</v>
      </c>
      <c r="D103" s="220" t="s">
        <v>636</v>
      </c>
      <c r="E103" s="220">
        <v>154</v>
      </c>
      <c r="F103" s="220">
        <v>154</v>
      </c>
      <c r="G103" s="220">
        <v>51629</v>
      </c>
      <c r="H103" s="220">
        <v>24536</v>
      </c>
      <c r="I103" s="220"/>
      <c r="J103" s="220">
        <v>9</v>
      </c>
      <c r="K103" s="220">
        <v>47.7131275002221</v>
      </c>
      <c r="L103" s="220" t="s">
        <v>709</v>
      </c>
      <c r="M103" s="220">
        <v>44.161697400000001</v>
      </c>
      <c r="N103" s="220">
        <v>12.2421665</v>
      </c>
      <c r="O103" s="220">
        <v>290</v>
      </c>
    </row>
    <row r="104" spans="1:15">
      <c r="A104" s="220" t="s">
        <v>739</v>
      </c>
      <c r="B104" s="220" t="s">
        <v>102</v>
      </c>
      <c r="C104" s="220" t="s">
        <v>636</v>
      </c>
      <c r="D104" s="220" t="s">
        <v>636</v>
      </c>
      <c r="E104" s="220">
        <v>154</v>
      </c>
      <c r="F104" s="220">
        <v>154</v>
      </c>
      <c r="G104" s="220">
        <v>51618</v>
      </c>
      <c r="H104" s="220">
        <v>24536</v>
      </c>
      <c r="I104" s="220"/>
      <c r="J104" s="220">
        <v>452</v>
      </c>
      <c r="K104" s="220">
        <v>35.5558790475772</v>
      </c>
      <c r="L104" s="220" t="s">
        <v>709</v>
      </c>
      <c r="M104" s="220">
        <v>44.161697400000001</v>
      </c>
      <c r="N104" s="220">
        <v>12.2421665</v>
      </c>
      <c r="O104" s="220">
        <v>50</v>
      </c>
    </row>
    <row r="105" spans="1:15">
      <c r="A105" s="220" t="s">
        <v>740</v>
      </c>
      <c r="B105" s="220" t="s">
        <v>102</v>
      </c>
      <c r="C105" s="220" t="s">
        <v>636</v>
      </c>
      <c r="D105" s="220" t="s">
        <v>636</v>
      </c>
      <c r="E105" s="220">
        <v>154</v>
      </c>
      <c r="F105" s="220">
        <v>154</v>
      </c>
      <c r="G105" s="220">
        <v>51619</v>
      </c>
      <c r="H105" s="220">
        <v>24536</v>
      </c>
      <c r="I105" s="220"/>
      <c r="J105" s="220">
        <v>511</v>
      </c>
      <c r="K105" s="220">
        <v>33.738036248935899</v>
      </c>
      <c r="L105" s="220" t="s">
        <v>709</v>
      </c>
      <c r="M105" s="220">
        <v>44.161697400000001</v>
      </c>
      <c r="N105" s="220">
        <v>12.2421665</v>
      </c>
      <c r="O105" s="220">
        <v>150</v>
      </c>
    </row>
    <row r="106" spans="1:15">
      <c r="A106" s="220" t="s">
        <v>741</v>
      </c>
      <c r="B106" s="220" t="s">
        <v>102</v>
      </c>
      <c r="C106" s="220" t="s">
        <v>636</v>
      </c>
      <c r="D106" s="220" t="s">
        <v>636</v>
      </c>
      <c r="E106" s="220">
        <v>154</v>
      </c>
      <c r="F106" s="220">
        <v>154</v>
      </c>
      <c r="G106" s="220">
        <v>51620</v>
      </c>
      <c r="H106" s="220">
        <v>24536</v>
      </c>
      <c r="I106" s="220"/>
      <c r="J106" s="220">
        <v>357</v>
      </c>
      <c r="K106" s="220">
        <v>33.2464431254716</v>
      </c>
      <c r="L106" s="220" t="s">
        <v>709</v>
      </c>
      <c r="M106" s="220">
        <v>44.161697400000001</v>
      </c>
      <c r="N106" s="220">
        <v>12.2421665</v>
      </c>
      <c r="O106" s="220">
        <v>290</v>
      </c>
    </row>
    <row r="107" spans="1:15">
      <c r="A107" s="220" t="s">
        <v>742</v>
      </c>
      <c r="B107" s="220" t="s">
        <v>103</v>
      </c>
      <c r="C107" s="220" t="s">
        <v>636</v>
      </c>
      <c r="D107" s="220" t="s">
        <v>636</v>
      </c>
      <c r="E107" s="220">
        <v>154</v>
      </c>
      <c r="F107" s="220">
        <v>154</v>
      </c>
      <c r="G107" s="220">
        <v>51621</v>
      </c>
      <c r="H107" s="220">
        <v>24536</v>
      </c>
      <c r="I107" s="220"/>
      <c r="J107" s="220">
        <v>452</v>
      </c>
      <c r="K107" s="220">
        <v>35.5558790475772</v>
      </c>
      <c r="L107" s="220" t="s">
        <v>709</v>
      </c>
      <c r="M107" s="220">
        <v>44.161697400000001</v>
      </c>
      <c r="N107" s="220">
        <v>12.2421665</v>
      </c>
      <c r="O107" s="220">
        <v>50</v>
      </c>
    </row>
    <row r="108" spans="1:15">
      <c r="A108" s="220" t="s">
        <v>743</v>
      </c>
      <c r="B108" s="220" t="s">
        <v>103</v>
      </c>
      <c r="C108" s="220" t="s">
        <v>636</v>
      </c>
      <c r="D108" s="220" t="s">
        <v>636</v>
      </c>
      <c r="E108" s="220">
        <v>154</v>
      </c>
      <c r="F108" s="220">
        <v>154</v>
      </c>
      <c r="G108" s="220">
        <v>51622</v>
      </c>
      <c r="H108" s="220">
        <v>24536</v>
      </c>
      <c r="I108" s="220"/>
      <c r="J108" s="220">
        <v>511</v>
      </c>
      <c r="K108" s="220">
        <v>33.738036248935899</v>
      </c>
      <c r="L108" s="220" t="s">
        <v>709</v>
      </c>
      <c r="M108" s="220">
        <v>44.161697400000001</v>
      </c>
      <c r="N108" s="220">
        <v>12.2421665</v>
      </c>
      <c r="O108" s="220">
        <v>150</v>
      </c>
    </row>
    <row r="109" spans="1:15">
      <c r="A109" s="220" t="s">
        <v>744</v>
      </c>
      <c r="B109" s="220" t="s">
        <v>103</v>
      </c>
      <c r="C109" s="220" t="s">
        <v>636</v>
      </c>
      <c r="D109" s="220" t="s">
        <v>636</v>
      </c>
      <c r="E109" s="220">
        <v>154</v>
      </c>
      <c r="F109" s="220">
        <v>154</v>
      </c>
      <c r="G109" s="220">
        <v>51623</v>
      </c>
      <c r="H109" s="220">
        <v>24536</v>
      </c>
      <c r="I109" s="220"/>
      <c r="J109" s="220">
        <v>357</v>
      </c>
      <c r="K109" s="220">
        <v>33.2464431254716</v>
      </c>
      <c r="L109" s="220" t="s">
        <v>709</v>
      </c>
      <c r="M109" s="220">
        <v>44.161697400000001</v>
      </c>
      <c r="N109" s="220">
        <v>12.2421665</v>
      </c>
      <c r="O109" s="220">
        <v>290</v>
      </c>
    </row>
    <row r="110" spans="1:15">
      <c r="A110" s="220" t="s">
        <v>745</v>
      </c>
      <c r="B110" s="220" t="s">
        <v>104</v>
      </c>
      <c r="C110" s="220" t="s">
        <v>636</v>
      </c>
      <c r="D110" s="220" t="s">
        <v>636</v>
      </c>
      <c r="E110" s="220">
        <v>154</v>
      </c>
      <c r="F110" s="220">
        <v>154</v>
      </c>
      <c r="G110" s="220">
        <v>51624</v>
      </c>
      <c r="H110" s="220">
        <v>24536</v>
      </c>
      <c r="I110" s="220"/>
      <c r="J110" s="220">
        <v>452</v>
      </c>
      <c r="K110" s="220">
        <v>35.5558790475772</v>
      </c>
      <c r="L110" s="220" t="s">
        <v>709</v>
      </c>
      <c r="M110" s="220">
        <v>44.161697400000001</v>
      </c>
      <c r="N110" s="220">
        <v>12.2421665</v>
      </c>
      <c r="O110" s="220">
        <v>50</v>
      </c>
    </row>
    <row r="111" spans="1:15">
      <c r="A111" s="220" t="s">
        <v>746</v>
      </c>
      <c r="B111" s="220" t="s">
        <v>104</v>
      </c>
      <c r="C111" s="220" t="s">
        <v>636</v>
      </c>
      <c r="D111" s="220" t="s">
        <v>636</v>
      </c>
      <c r="E111" s="220">
        <v>154</v>
      </c>
      <c r="F111" s="220">
        <v>154</v>
      </c>
      <c r="G111" s="220">
        <v>51625</v>
      </c>
      <c r="H111" s="220">
        <v>24536</v>
      </c>
      <c r="I111" s="220"/>
      <c r="J111" s="220">
        <v>341</v>
      </c>
      <c r="K111" s="220">
        <v>34.830051249036003</v>
      </c>
      <c r="L111" s="220" t="s">
        <v>709</v>
      </c>
      <c r="M111" s="220">
        <v>44.161697400000001</v>
      </c>
      <c r="N111" s="220">
        <v>12.2421665</v>
      </c>
      <c r="O111" s="220">
        <v>150</v>
      </c>
    </row>
    <row r="112" spans="1:15">
      <c r="A112" s="220" t="s">
        <v>747</v>
      </c>
      <c r="B112" s="220" t="s">
        <v>104</v>
      </c>
      <c r="C112" s="220" t="s">
        <v>636</v>
      </c>
      <c r="D112" s="220" t="s">
        <v>636</v>
      </c>
      <c r="E112" s="220">
        <v>154</v>
      </c>
      <c r="F112" s="220">
        <v>154</v>
      </c>
      <c r="G112" s="220">
        <v>51626</v>
      </c>
      <c r="H112" s="220">
        <v>24536</v>
      </c>
      <c r="I112" s="220"/>
      <c r="J112" s="220">
        <v>511</v>
      </c>
      <c r="K112" s="220">
        <v>33.738036248935899</v>
      </c>
      <c r="L112" s="220" t="s">
        <v>709</v>
      </c>
      <c r="M112" s="220">
        <v>44.161697400000001</v>
      </c>
      <c r="N112" s="220">
        <v>12.2421665</v>
      </c>
      <c r="O112" s="220">
        <v>290</v>
      </c>
    </row>
    <row r="113" spans="1:15">
      <c r="A113" s="220" t="s">
        <v>748</v>
      </c>
      <c r="B113" s="220" t="s">
        <v>106</v>
      </c>
      <c r="C113" s="220" t="s">
        <v>636</v>
      </c>
      <c r="D113" s="220" t="s">
        <v>636</v>
      </c>
      <c r="E113" s="220">
        <v>154</v>
      </c>
      <c r="F113" s="220">
        <v>154</v>
      </c>
      <c r="G113" s="220">
        <v>51681</v>
      </c>
      <c r="H113" s="220">
        <v>24536</v>
      </c>
      <c r="I113" s="220"/>
      <c r="J113" s="220">
        <v>467</v>
      </c>
      <c r="K113" s="220">
        <v>43.445139055380501</v>
      </c>
      <c r="L113" s="220" t="s">
        <v>709</v>
      </c>
      <c r="M113" s="220">
        <v>44.164253199999997</v>
      </c>
      <c r="N113" s="220">
        <v>12.269582700000001</v>
      </c>
      <c r="O113" s="220">
        <v>100</v>
      </c>
    </row>
    <row r="114" spans="1:15">
      <c r="A114" s="220" t="s">
        <v>749</v>
      </c>
      <c r="B114" s="220" t="s">
        <v>106</v>
      </c>
      <c r="C114" s="220" t="s">
        <v>636</v>
      </c>
      <c r="D114" s="220" t="s">
        <v>636</v>
      </c>
      <c r="E114" s="220">
        <v>154</v>
      </c>
      <c r="F114" s="220">
        <v>154</v>
      </c>
      <c r="G114" s="220">
        <v>51682</v>
      </c>
      <c r="H114" s="220">
        <v>24536</v>
      </c>
      <c r="I114" s="220"/>
      <c r="J114" s="220">
        <v>307</v>
      </c>
      <c r="K114" s="220">
        <v>42.796801582864603</v>
      </c>
      <c r="L114" s="220" t="s">
        <v>709</v>
      </c>
      <c r="M114" s="220">
        <v>44.164253199999997</v>
      </c>
      <c r="N114" s="220">
        <v>12.269582700000001</v>
      </c>
      <c r="O114" s="220">
        <v>190</v>
      </c>
    </row>
    <row r="115" spans="1:15">
      <c r="A115" s="220" t="s">
        <v>750</v>
      </c>
      <c r="B115" s="220" t="s">
        <v>106</v>
      </c>
      <c r="C115" s="220" t="s">
        <v>636</v>
      </c>
      <c r="D115" s="220" t="s">
        <v>636</v>
      </c>
      <c r="E115" s="220">
        <v>154</v>
      </c>
      <c r="F115" s="220">
        <v>154</v>
      </c>
      <c r="G115" s="220">
        <v>51683</v>
      </c>
      <c r="H115" s="220">
        <v>24536</v>
      </c>
      <c r="I115" s="220"/>
      <c r="J115" s="220">
        <v>305</v>
      </c>
      <c r="K115" s="220">
        <v>41.549503386199497</v>
      </c>
      <c r="L115" s="220" t="s">
        <v>709</v>
      </c>
      <c r="M115" s="220">
        <v>44.164253199999997</v>
      </c>
      <c r="N115" s="220">
        <v>12.269582700000001</v>
      </c>
      <c r="O115" s="220">
        <v>290</v>
      </c>
    </row>
    <row r="116" spans="1:15">
      <c r="A116" s="220" t="s">
        <v>751</v>
      </c>
      <c r="B116" s="220" t="s">
        <v>102</v>
      </c>
      <c r="C116" s="220" t="s">
        <v>636</v>
      </c>
      <c r="D116" s="220" t="s">
        <v>636</v>
      </c>
      <c r="E116" s="220">
        <v>154</v>
      </c>
      <c r="F116" s="220">
        <v>154</v>
      </c>
      <c r="G116" s="220">
        <v>51672</v>
      </c>
      <c r="H116" s="220">
        <v>24536</v>
      </c>
      <c r="I116" s="220"/>
      <c r="J116" s="220">
        <v>59</v>
      </c>
      <c r="K116" s="220">
        <v>32.8636752089552</v>
      </c>
      <c r="L116" s="220" t="s">
        <v>709</v>
      </c>
      <c r="M116" s="220">
        <v>44.164253199999997</v>
      </c>
      <c r="N116" s="220">
        <v>12.269582700000001</v>
      </c>
      <c r="O116" s="220">
        <v>100</v>
      </c>
    </row>
    <row r="117" spans="1:15">
      <c r="A117" s="220" t="s">
        <v>752</v>
      </c>
      <c r="B117" s="220" t="s">
        <v>102</v>
      </c>
      <c r="C117" s="220" t="s">
        <v>636</v>
      </c>
      <c r="D117" s="220" t="s">
        <v>636</v>
      </c>
      <c r="E117" s="220">
        <v>154</v>
      </c>
      <c r="F117" s="220">
        <v>154</v>
      </c>
      <c r="G117" s="220">
        <v>51673</v>
      </c>
      <c r="H117" s="220">
        <v>24536</v>
      </c>
      <c r="I117" s="220"/>
      <c r="J117" s="220">
        <v>58</v>
      </c>
      <c r="K117" s="220">
        <v>32.8636752089552</v>
      </c>
      <c r="L117" s="220" t="s">
        <v>709</v>
      </c>
      <c r="M117" s="220">
        <v>44.164253199999997</v>
      </c>
      <c r="N117" s="220">
        <v>12.269582700000001</v>
      </c>
      <c r="O117" s="220">
        <v>190</v>
      </c>
    </row>
    <row r="118" spans="1:15">
      <c r="A118" s="220" t="s">
        <v>753</v>
      </c>
      <c r="B118" s="220" t="s">
        <v>102</v>
      </c>
      <c r="C118" s="220" t="s">
        <v>636</v>
      </c>
      <c r="D118" s="220" t="s">
        <v>636</v>
      </c>
      <c r="E118" s="220">
        <v>154</v>
      </c>
      <c r="F118" s="220">
        <v>154</v>
      </c>
      <c r="G118" s="220">
        <v>51674</v>
      </c>
      <c r="H118" s="220">
        <v>24536</v>
      </c>
      <c r="I118" s="220"/>
      <c r="J118" s="220">
        <v>60</v>
      </c>
      <c r="K118" s="220">
        <v>32.8636752089552</v>
      </c>
      <c r="L118" s="220" t="s">
        <v>709</v>
      </c>
      <c r="M118" s="220">
        <v>44.164253199999997</v>
      </c>
      <c r="N118" s="220">
        <v>12.269582700000001</v>
      </c>
      <c r="O118" s="220">
        <v>290</v>
      </c>
    </row>
    <row r="119" spans="1:15">
      <c r="A119" s="220" t="s">
        <v>754</v>
      </c>
      <c r="B119" s="220" t="s">
        <v>103</v>
      </c>
      <c r="C119" s="220" t="s">
        <v>636</v>
      </c>
      <c r="D119" s="220" t="s">
        <v>636</v>
      </c>
      <c r="E119" s="220">
        <v>154</v>
      </c>
      <c r="F119" s="220">
        <v>154</v>
      </c>
      <c r="G119" s="220">
        <v>51675</v>
      </c>
      <c r="H119" s="220">
        <v>24536</v>
      </c>
      <c r="I119" s="220"/>
      <c r="J119" s="220">
        <v>60</v>
      </c>
      <c r="K119" s="220">
        <v>32.8636752089552</v>
      </c>
      <c r="L119" s="220" t="s">
        <v>709</v>
      </c>
      <c r="M119" s="220">
        <v>44.164253199999997</v>
      </c>
      <c r="N119" s="220">
        <v>12.269582700000001</v>
      </c>
      <c r="O119" s="220">
        <v>100</v>
      </c>
    </row>
    <row r="120" spans="1:15">
      <c r="A120" s="220" t="s">
        <v>755</v>
      </c>
      <c r="B120" s="220" t="s">
        <v>103</v>
      </c>
      <c r="C120" s="220" t="s">
        <v>636</v>
      </c>
      <c r="D120" s="220" t="s">
        <v>636</v>
      </c>
      <c r="E120" s="220">
        <v>154</v>
      </c>
      <c r="F120" s="220">
        <v>154</v>
      </c>
      <c r="G120" s="220">
        <v>51676</v>
      </c>
      <c r="H120" s="220">
        <v>24536</v>
      </c>
      <c r="I120" s="220"/>
      <c r="J120" s="220">
        <v>59</v>
      </c>
      <c r="K120" s="220">
        <v>32.8636752089552</v>
      </c>
      <c r="L120" s="220" t="s">
        <v>709</v>
      </c>
      <c r="M120" s="220">
        <v>44.164253199999997</v>
      </c>
      <c r="N120" s="220">
        <v>12.269582700000001</v>
      </c>
      <c r="O120" s="220">
        <v>190</v>
      </c>
    </row>
    <row r="121" spans="1:15">
      <c r="A121" s="220" t="s">
        <v>756</v>
      </c>
      <c r="B121" s="220" t="s">
        <v>103</v>
      </c>
      <c r="C121" s="220" t="s">
        <v>636</v>
      </c>
      <c r="D121" s="220" t="s">
        <v>636</v>
      </c>
      <c r="E121" s="220">
        <v>154</v>
      </c>
      <c r="F121" s="220">
        <v>154</v>
      </c>
      <c r="G121" s="220">
        <v>51677</v>
      </c>
      <c r="H121" s="220">
        <v>24536</v>
      </c>
      <c r="I121" s="220"/>
      <c r="J121" s="220">
        <v>58</v>
      </c>
      <c r="K121" s="220">
        <v>32.8636752089552</v>
      </c>
      <c r="L121" s="220" t="s">
        <v>709</v>
      </c>
      <c r="M121" s="220">
        <v>44.164253199999997</v>
      </c>
      <c r="N121" s="220">
        <v>12.269582700000001</v>
      </c>
      <c r="O121" s="220">
        <v>290</v>
      </c>
    </row>
    <row r="122" spans="1:15">
      <c r="A122" s="220" t="s">
        <v>757</v>
      </c>
      <c r="B122" s="220" t="s">
        <v>104</v>
      </c>
      <c r="C122" s="220" t="s">
        <v>636</v>
      </c>
      <c r="D122" s="220" t="s">
        <v>636</v>
      </c>
      <c r="E122" s="220">
        <v>154</v>
      </c>
      <c r="F122" s="220">
        <v>154</v>
      </c>
      <c r="G122" s="220">
        <v>51678</v>
      </c>
      <c r="H122" s="220">
        <v>24536</v>
      </c>
      <c r="I122" s="220"/>
      <c r="J122" s="220">
        <v>60</v>
      </c>
      <c r="K122" s="220">
        <v>32.8636752089552</v>
      </c>
      <c r="L122" s="220" t="s">
        <v>709</v>
      </c>
      <c r="M122" s="220">
        <v>44.164253199999997</v>
      </c>
      <c r="N122" s="220">
        <v>12.269582700000001</v>
      </c>
      <c r="O122" s="220">
        <v>100</v>
      </c>
    </row>
    <row r="123" spans="1:15">
      <c r="A123" s="220" t="s">
        <v>758</v>
      </c>
      <c r="B123" s="220" t="s">
        <v>104</v>
      </c>
      <c r="C123" s="220" t="s">
        <v>636</v>
      </c>
      <c r="D123" s="220" t="s">
        <v>636</v>
      </c>
      <c r="E123" s="220">
        <v>154</v>
      </c>
      <c r="F123" s="220">
        <v>154</v>
      </c>
      <c r="G123" s="220">
        <v>51679</v>
      </c>
      <c r="H123" s="220">
        <v>24536</v>
      </c>
      <c r="I123" s="220"/>
      <c r="J123" s="220">
        <v>59</v>
      </c>
      <c r="K123" s="220">
        <v>32.8636752089552</v>
      </c>
      <c r="L123" s="220" t="s">
        <v>709</v>
      </c>
      <c r="M123" s="220">
        <v>44.164253199999997</v>
      </c>
      <c r="N123" s="220">
        <v>12.269582700000001</v>
      </c>
      <c r="O123" s="220">
        <v>190</v>
      </c>
    </row>
    <row r="124" spans="1:15">
      <c r="A124" s="220" t="s">
        <v>759</v>
      </c>
      <c r="B124" s="220" t="s">
        <v>104</v>
      </c>
      <c r="C124" s="220" t="s">
        <v>636</v>
      </c>
      <c r="D124" s="220" t="s">
        <v>636</v>
      </c>
      <c r="E124" s="220">
        <v>154</v>
      </c>
      <c r="F124" s="220">
        <v>154</v>
      </c>
      <c r="G124" s="220">
        <v>51680</v>
      </c>
      <c r="H124" s="220">
        <v>24536</v>
      </c>
      <c r="I124" s="220"/>
      <c r="J124" s="220">
        <v>58</v>
      </c>
      <c r="K124" s="220">
        <v>32.8636752089552</v>
      </c>
      <c r="L124" s="220" t="s">
        <v>709</v>
      </c>
      <c r="M124" s="220">
        <v>44.164253199999997</v>
      </c>
      <c r="N124" s="220">
        <v>12.269582700000001</v>
      </c>
      <c r="O124" s="220">
        <v>290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06"/>
  <sheetViews>
    <sheetView workbookViewId="0">
      <pane ySplit="1" topLeftCell="A2" activePane="bottomLeft" state="frozen"/>
      <selection pane="bottomLeft" activeCell="C12" sqref="C12"/>
    </sheetView>
  </sheetViews>
  <sheetFormatPr defaultRowHeight="15"/>
  <cols>
    <col min="1" max="1" width="11.42578125" customWidth="1"/>
    <col min="2" max="2" width="13.140625" bestFit="1" customWidth="1"/>
    <col min="3" max="3" width="14.85546875" bestFit="1" customWidth="1"/>
    <col min="4" max="4" width="34.42578125" bestFit="1" customWidth="1"/>
    <col min="5" max="5" width="19.5703125" bestFit="1" customWidth="1"/>
    <col min="6" max="6" width="10.85546875" bestFit="1" customWidth="1"/>
    <col min="7" max="7" width="10" bestFit="1" customWidth="1"/>
    <col min="8" max="8" width="38.85546875" bestFit="1" customWidth="1"/>
    <col min="9" max="9" width="41.5703125" bestFit="1" customWidth="1"/>
    <col min="10" max="11" width="14.5703125" bestFit="1" customWidth="1"/>
    <col min="12" max="12" width="14.7109375" bestFit="1" customWidth="1"/>
    <col min="13" max="13" width="14.85546875" bestFit="1" customWidth="1"/>
    <col min="14" max="14" width="23" bestFit="1" customWidth="1"/>
    <col min="15" max="15" width="17.85546875" bestFit="1" customWidth="1"/>
    <col min="16" max="16" width="22" bestFit="1" customWidth="1"/>
    <col min="17" max="17" width="81.140625" bestFit="1" customWidth="1"/>
    <col min="18" max="18" width="12.28515625" bestFit="1" customWidth="1"/>
    <col min="19" max="19" width="16.5703125" customWidth="1"/>
    <col min="20" max="20" width="18.5703125" bestFit="1" customWidth="1"/>
    <col min="21" max="21" width="10.42578125" bestFit="1" customWidth="1"/>
    <col min="22" max="22" width="19.140625" bestFit="1" customWidth="1"/>
    <col min="23" max="23" width="34.85546875" customWidth="1"/>
    <col min="24" max="24" width="20.85546875" bestFit="1" customWidth="1"/>
    <col min="25" max="25" width="14.42578125" bestFit="1" customWidth="1"/>
    <col min="26" max="26" width="16" customWidth="1"/>
    <col min="27" max="27" width="20.5703125" bestFit="1" customWidth="1"/>
    <col min="28" max="28" width="17.85546875" bestFit="1" customWidth="1"/>
    <col min="29" max="29" width="22.7109375" bestFit="1" customWidth="1"/>
    <col min="30" max="30" width="26.5703125" bestFit="1" customWidth="1"/>
    <col min="31" max="31" width="17.7109375" bestFit="1" customWidth="1"/>
    <col min="32" max="32" width="15.85546875" bestFit="1" customWidth="1"/>
    <col min="33" max="33" width="12.5703125" bestFit="1" customWidth="1"/>
    <col min="34" max="34" width="14.5703125" bestFit="1" customWidth="1"/>
    <col min="35" max="35" width="14.85546875" bestFit="1" customWidth="1"/>
    <col min="36" max="36" width="11.85546875" bestFit="1" customWidth="1"/>
    <col min="37" max="37" width="14.28515625" bestFit="1" customWidth="1"/>
    <col min="38" max="38" width="16.5703125" bestFit="1" customWidth="1"/>
    <col min="39" max="39" width="14.28515625" bestFit="1" customWidth="1"/>
    <col min="40" max="40" width="13.85546875" bestFit="1" customWidth="1"/>
    <col min="41" max="41" width="12.28515625" bestFit="1" customWidth="1"/>
    <col min="42" max="42" width="14.5703125" bestFit="1" customWidth="1"/>
    <col min="43" max="43" width="16.140625" bestFit="1" customWidth="1"/>
    <col min="44" max="44" width="18.140625" bestFit="1" customWidth="1"/>
    <col min="45" max="45" width="17.5703125" bestFit="1" customWidth="1"/>
    <col min="46" max="46" width="21.140625" bestFit="1" customWidth="1"/>
    <col min="47" max="47" width="20.28515625" bestFit="1" customWidth="1"/>
    <col min="48" max="48" width="22.28515625" bestFit="1" customWidth="1"/>
    <col min="49" max="49" width="23.5703125" bestFit="1" customWidth="1"/>
    <col min="50" max="50" width="23.28515625" bestFit="1" customWidth="1"/>
    <col min="51" max="51" width="15.42578125" bestFit="1" customWidth="1"/>
    <col min="52" max="52" width="25.5703125" bestFit="1" customWidth="1"/>
    <col min="53" max="53" width="19.42578125" bestFit="1" customWidth="1"/>
    <col min="54" max="54" width="15.5703125" bestFit="1" customWidth="1"/>
    <col min="55" max="55" width="24.5703125" bestFit="1" customWidth="1"/>
    <col min="56" max="56" width="9.85546875" bestFit="1" customWidth="1"/>
    <col min="57" max="57" width="14.7109375" bestFit="1" customWidth="1"/>
    <col min="58" max="58" width="34.28515625" bestFit="1" customWidth="1"/>
    <col min="59" max="59" width="14.7109375" bestFit="1" customWidth="1"/>
    <col min="60" max="60" width="34.28515625" bestFit="1" customWidth="1"/>
    <col min="61" max="61" width="28.5703125" bestFit="1" customWidth="1"/>
    <col min="62" max="62" width="9.85546875" bestFit="1" customWidth="1"/>
    <col min="63" max="63" width="23.28515625" bestFit="1" customWidth="1"/>
    <col min="64" max="64" width="24.140625" bestFit="1" customWidth="1"/>
    <col min="65" max="65" width="26.140625" bestFit="1" customWidth="1"/>
    <col min="66" max="66" width="5.42578125" bestFit="1" customWidth="1"/>
    <col min="67" max="67" width="15.140625" bestFit="1" customWidth="1"/>
    <col min="68" max="68" width="16.28515625" bestFit="1" customWidth="1"/>
    <col min="69" max="69" width="10.7109375" bestFit="1" customWidth="1"/>
    <col min="70" max="70" width="10" bestFit="1" customWidth="1"/>
    <col min="71" max="71" width="9.7109375" bestFit="1" customWidth="1"/>
    <col min="72" max="72" width="81.140625" bestFit="1" customWidth="1"/>
    <col min="73" max="73" width="14.85546875" bestFit="1" customWidth="1"/>
    <col min="75" max="75" width="8.5703125" bestFit="1" customWidth="1"/>
    <col min="76" max="76" width="6.42578125" bestFit="1" customWidth="1"/>
    <col min="77" max="77" width="12.28515625" bestFit="1" customWidth="1"/>
    <col min="78" max="78" width="11.85546875" bestFit="1" customWidth="1"/>
    <col min="79" max="79" width="15.140625" bestFit="1" customWidth="1"/>
    <col min="80" max="80" width="14.85546875" bestFit="1" customWidth="1"/>
    <col min="81" max="81" width="10.85546875" bestFit="1" customWidth="1"/>
    <col min="82" max="82" width="17.28515625" bestFit="1" customWidth="1"/>
    <col min="83" max="83" width="20" bestFit="1" customWidth="1"/>
    <col min="84" max="84" width="13.5703125" bestFit="1" customWidth="1"/>
    <col min="85" max="85" width="18" bestFit="1" customWidth="1"/>
    <col min="86" max="86" width="19.7109375" bestFit="1" customWidth="1"/>
    <col min="87" max="87" width="14.5703125" bestFit="1" customWidth="1"/>
    <col min="88" max="88" width="21.7109375" bestFit="1" customWidth="1"/>
    <col min="89" max="89" width="16.42578125" bestFit="1" customWidth="1"/>
    <col min="90" max="90" width="11.85546875" bestFit="1" customWidth="1"/>
    <col min="91" max="91" width="18.42578125" bestFit="1" customWidth="1"/>
    <col min="92" max="92" width="11.140625" bestFit="1" customWidth="1"/>
    <col min="93" max="93" width="12.7109375" bestFit="1" customWidth="1"/>
    <col min="94" max="94" width="10.28515625" bestFit="1" customWidth="1"/>
    <col min="95" max="95" width="16.42578125" bestFit="1" customWidth="1"/>
    <col min="96" max="96" width="22.28515625" bestFit="1" customWidth="1"/>
    <col min="97" max="97" width="23.42578125" bestFit="1" customWidth="1"/>
    <col min="98" max="98" width="18" bestFit="1" customWidth="1"/>
    <col min="99" max="99" width="12" bestFit="1" customWidth="1"/>
    <col min="100" max="100" width="6.28515625" bestFit="1" customWidth="1"/>
    <col min="101" max="101" width="10.7109375" bestFit="1" customWidth="1"/>
    <col min="102" max="102" width="17.85546875" bestFit="1" customWidth="1"/>
    <col min="103" max="103" width="10.28515625" bestFit="1" customWidth="1"/>
    <col min="104" max="104" width="13.42578125" bestFit="1" customWidth="1"/>
    <col min="105" max="105" width="14.28515625" bestFit="1" customWidth="1"/>
    <col min="106" max="106" width="28" bestFit="1" customWidth="1"/>
    <col min="107" max="107" width="18.42578125" bestFit="1" customWidth="1"/>
    <col min="108" max="108" width="31.85546875" bestFit="1" customWidth="1"/>
    <col min="109" max="109" width="19.28515625" bestFit="1" customWidth="1"/>
    <col min="110" max="110" width="13.85546875" bestFit="1" customWidth="1"/>
    <col min="111" max="111" width="5.7109375" bestFit="1" customWidth="1"/>
    <col min="112" max="112" width="20.140625" bestFit="1" customWidth="1"/>
    <col min="113" max="113" width="6.85546875" bestFit="1" customWidth="1"/>
    <col min="114" max="114" width="21.7109375" bestFit="1" customWidth="1"/>
    <col min="115" max="115" width="6.85546875" bestFit="1" customWidth="1"/>
    <col min="116" max="116" width="21.7109375" bestFit="1" customWidth="1"/>
    <col min="117" max="117" width="7.5703125" bestFit="1" customWidth="1"/>
    <col min="118" max="118" width="22.42578125" bestFit="1" customWidth="1"/>
    <col min="119" max="119" width="6.5703125" bestFit="1" customWidth="1"/>
    <col min="120" max="120" width="22.85546875" bestFit="1" customWidth="1"/>
    <col min="121" max="121" width="23" bestFit="1" customWidth="1"/>
    <col min="122" max="122" width="17.85546875" bestFit="1" customWidth="1"/>
    <col min="123" max="124" width="11.140625" bestFit="1" customWidth="1"/>
    <col min="125" max="125" width="17" bestFit="1" customWidth="1"/>
    <col min="126" max="126" width="12.5703125" bestFit="1" customWidth="1"/>
    <col min="127" max="127" width="18.140625" bestFit="1" customWidth="1"/>
    <col min="128" max="128" width="18.42578125" bestFit="1" customWidth="1"/>
    <col min="129" max="129" width="18.85546875" bestFit="1" customWidth="1"/>
    <col min="130" max="130" width="19.140625" bestFit="1" customWidth="1"/>
    <col min="131" max="131" width="11.28515625" bestFit="1" customWidth="1"/>
  </cols>
  <sheetData>
    <row r="1" spans="1:131">
      <c r="A1" s="227" t="s">
        <v>430</v>
      </c>
      <c r="B1" s="223" t="s">
        <v>446</v>
      </c>
      <c r="C1" s="223" t="s">
        <v>447</v>
      </c>
      <c r="D1" s="223" t="s">
        <v>448</v>
      </c>
      <c r="E1" s="223" t="s">
        <v>449</v>
      </c>
      <c r="F1" s="223" t="s">
        <v>450</v>
      </c>
      <c r="G1" s="223" t="s">
        <v>451</v>
      </c>
      <c r="H1" s="223" t="s">
        <v>452</v>
      </c>
      <c r="I1" s="223" t="s">
        <v>453</v>
      </c>
      <c r="J1" s="223" t="s">
        <v>454</v>
      </c>
      <c r="K1" s="223" t="s">
        <v>455</v>
      </c>
      <c r="L1" s="223" t="s">
        <v>456</v>
      </c>
      <c r="M1" s="223" t="s">
        <v>457</v>
      </c>
      <c r="N1" s="223" t="s">
        <v>458</v>
      </c>
      <c r="O1" s="223" t="s">
        <v>459</v>
      </c>
      <c r="P1" s="223" t="s">
        <v>460</v>
      </c>
      <c r="Q1" s="223" t="s">
        <v>461</v>
      </c>
      <c r="R1" s="223" t="s">
        <v>462</v>
      </c>
      <c r="S1" s="223" t="s">
        <v>463</v>
      </c>
      <c r="T1" s="223" t="s">
        <v>464</v>
      </c>
      <c r="U1" s="223" t="s">
        <v>465</v>
      </c>
      <c r="V1" s="223" t="s">
        <v>466</v>
      </c>
      <c r="W1" s="223" t="s">
        <v>467</v>
      </c>
      <c r="X1" s="223" t="s">
        <v>468</v>
      </c>
      <c r="Y1" s="223" t="s">
        <v>469</v>
      </c>
      <c r="Z1" s="223" t="s">
        <v>470</v>
      </c>
      <c r="AA1" s="223" t="s">
        <v>471</v>
      </c>
      <c r="AB1" s="223" t="s">
        <v>472</v>
      </c>
      <c r="AC1" s="223" t="s">
        <v>473</v>
      </c>
      <c r="AD1" s="223" t="s">
        <v>474</v>
      </c>
      <c r="AE1" s="223" t="s">
        <v>475</v>
      </c>
      <c r="AF1" s="223" t="s">
        <v>476</v>
      </c>
      <c r="AG1" s="223" t="s">
        <v>477</v>
      </c>
      <c r="AH1" s="223" t="s">
        <v>478</v>
      </c>
      <c r="AI1" s="223" t="s">
        <v>479</v>
      </c>
      <c r="AJ1" s="223" t="s">
        <v>480</v>
      </c>
      <c r="AK1" s="223" t="s">
        <v>481</v>
      </c>
      <c r="AL1" s="223" t="s">
        <v>482</v>
      </c>
      <c r="AM1" s="223" t="s">
        <v>483</v>
      </c>
      <c r="AN1" s="223" t="s">
        <v>484</v>
      </c>
      <c r="AO1" s="223" t="s">
        <v>485</v>
      </c>
      <c r="AP1" s="223" t="s">
        <v>486</v>
      </c>
      <c r="AQ1" s="223" t="s">
        <v>487</v>
      </c>
      <c r="AR1" s="223" t="s">
        <v>488</v>
      </c>
      <c r="AS1" s="223" t="s">
        <v>489</v>
      </c>
      <c r="AT1" s="223" t="s">
        <v>490</v>
      </c>
      <c r="AU1" s="223" t="s">
        <v>491</v>
      </c>
      <c r="AV1" s="223" t="s">
        <v>492</v>
      </c>
      <c r="AW1" s="223" t="s">
        <v>493</v>
      </c>
      <c r="AX1" s="223" t="s">
        <v>494</v>
      </c>
      <c r="AY1" s="223" t="s">
        <v>495</v>
      </c>
      <c r="AZ1" s="223" t="s">
        <v>496</v>
      </c>
      <c r="BA1" s="223" t="s">
        <v>497</v>
      </c>
      <c r="BB1" s="223" t="s">
        <v>498</v>
      </c>
      <c r="BC1" s="223" t="s">
        <v>499</v>
      </c>
      <c r="BD1" s="223" t="s">
        <v>500</v>
      </c>
      <c r="BE1" s="223" t="s">
        <v>501</v>
      </c>
      <c r="BF1" s="223" t="s">
        <v>502</v>
      </c>
      <c r="BG1" s="223" t="s">
        <v>503</v>
      </c>
      <c r="BH1" s="223" t="s">
        <v>504</v>
      </c>
      <c r="BI1" s="223" t="s">
        <v>505</v>
      </c>
      <c r="BJ1" s="223" t="s">
        <v>500</v>
      </c>
      <c r="BK1" s="223" t="s">
        <v>506</v>
      </c>
      <c r="BL1" s="223" t="s">
        <v>507</v>
      </c>
      <c r="BM1" s="223" t="s">
        <v>508</v>
      </c>
      <c r="BN1" s="223" t="s">
        <v>509</v>
      </c>
      <c r="BO1" s="223" t="s">
        <v>510</v>
      </c>
      <c r="BP1" s="223" t="s">
        <v>511</v>
      </c>
      <c r="BQ1" s="223" t="s">
        <v>512</v>
      </c>
      <c r="BR1" s="223" t="s">
        <v>513</v>
      </c>
      <c r="BS1" s="223" t="s">
        <v>514</v>
      </c>
      <c r="BT1" s="223" t="s">
        <v>515</v>
      </c>
      <c r="BU1" s="223" t="s">
        <v>516</v>
      </c>
      <c r="BV1" s="223" t="s">
        <v>517</v>
      </c>
      <c r="BW1" s="223" t="s">
        <v>518</v>
      </c>
      <c r="BX1" s="223" t="s">
        <v>463</v>
      </c>
      <c r="BY1" s="223" t="s">
        <v>462</v>
      </c>
      <c r="BZ1" s="223" t="s">
        <v>480</v>
      </c>
      <c r="CA1" s="223" t="s">
        <v>510</v>
      </c>
      <c r="CB1" s="223" t="s">
        <v>516</v>
      </c>
      <c r="CC1" s="223" t="s">
        <v>519</v>
      </c>
      <c r="CD1" s="223" t="s">
        <v>520</v>
      </c>
      <c r="CE1" s="223" t="s">
        <v>521</v>
      </c>
      <c r="CF1" s="223" t="s">
        <v>522</v>
      </c>
      <c r="CG1" s="223" t="s">
        <v>523</v>
      </c>
      <c r="CH1" s="223" t="s">
        <v>524</v>
      </c>
      <c r="CI1" s="223" t="s">
        <v>525</v>
      </c>
      <c r="CJ1" s="223" t="s">
        <v>526</v>
      </c>
      <c r="CK1" s="223" t="s">
        <v>527</v>
      </c>
      <c r="CL1" s="223" t="s">
        <v>528</v>
      </c>
      <c r="CM1" s="223" t="s">
        <v>529</v>
      </c>
      <c r="CN1" s="223" t="s">
        <v>454</v>
      </c>
      <c r="CO1" s="223" t="s">
        <v>455</v>
      </c>
      <c r="CP1" s="223" t="s">
        <v>530</v>
      </c>
      <c r="CQ1" s="223" t="s">
        <v>531</v>
      </c>
      <c r="CR1" s="223" t="s">
        <v>532</v>
      </c>
      <c r="CS1" s="223" t="s">
        <v>533</v>
      </c>
      <c r="CT1" s="223" t="s">
        <v>534</v>
      </c>
      <c r="CU1" s="223" t="s">
        <v>535</v>
      </c>
      <c r="CV1" s="223" t="s">
        <v>536</v>
      </c>
      <c r="CW1" s="223" t="s">
        <v>537</v>
      </c>
      <c r="CX1" s="223" t="s">
        <v>538</v>
      </c>
      <c r="CY1" s="223" t="s">
        <v>539</v>
      </c>
      <c r="CZ1" s="223" t="s">
        <v>540</v>
      </c>
      <c r="DA1" s="223" t="s">
        <v>541</v>
      </c>
      <c r="DB1" s="223" t="s">
        <v>542</v>
      </c>
      <c r="DC1" s="223" t="s">
        <v>543</v>
      </c>
      <c r="DD1" s="223" t="s">
        <v>544</v>
      </c>
      <c r="DE1" s="223" t="s">
        <v>545</v>
      </c>
      <c r="DF1" s="223" t="s">
        <v>546</v>
      </c>
      <c r="DG1" s="223" t="s">
        <v>547</v>
      </c>
      <c r="DH1" s="223" t="s">
        <v>548</v>
      </c>
      <c r="DI1" s="223" t="s">
        <v>549</v>
      </c>
      <c r="DJ1" s="223" t="s">
        <v>550</v>
      </c>
      <c r="DK1" s="223" t="s">
        <v>551</v>
      </c>
      <c r="DL1" s="223" t="s">
        <v>552</v>
      </c>
      <c r="DM1" s="223" t="s">
        <v>553</v>
      </c>
      <c r="DN1" s="223" t="s">
        <v>554</v>
      </c>
      <c r="DO1" s="223" t="s">
        <v>555</v>
      </c>
      <c r="DP1" s="223" t="s">
        <v>556</v>
      </c>
      <c r="DQ1" s="223" t="s">
        <v>557</v>
      </c>
      <c r="DR1" s="223" t="s">
        <v>558</v>
      </c>
      <c r="DS1" s="223" t="s">
        <v>559</v>
      </c>
      <c r="DT1" s="223" t="s">
        <v>560</v>
      </c>
      <c r="DU1" s="223" t="s">
        <v>561</v>
      </c>
      <c r="DV1" s="223" t="s">
        <v>562</v>
      </c>
      <c r="DW1" s="223" t="s">
        <v>563</v>
      </c>
      <c r="DX1" s="223" t="s">
        <v>564</v>
      </c>
      <c r="DY1" s="223" t="s">
        <v>565</v>
      </c>
      <c r="DZ1" s="223" t="s">
        <v>566</v>
      </c>
      <c r="EA1" s="223" t="s">
        <v>567</v>
      </c>
    </row>
    <row r="2" spans="1:131">
      <c r="A2" s="223" t="s">
        <v>760</v>
      </c>
      <c r="B2" s="223" t="s">
        <v>568</v>
      </c>
      <c r="C2" s="224">
        <v>43383</v>
      </c>
      <c r="D2" s="223" t="s">
        <v>805</v>
      </c>
      <c r="E2" s="223" t="s">
        <v>806</v>
      </c>
      <c r="F2" s="223" t="s">
        <v>807</v>
      </c>
      <c r="G2" s="223" t="s">
        <v>603</v>
      </c>
      <c r="H2" s="223" t="s">
        <v>808</v>
      </c>
      <c r="I2" s="223" t="s">
        <v>809</v>
      </c>
      <c r="J2" s="223" t="s">
        <v>810</v>
      </c>
      <c r="K2" s="223" t="s">
        <v>811</v>
      </c>
      <c r="L2" s="223">
        <v>0</v>
      </c>
      <c r="M2" s="223">
        <v>0</v>
      </c>
      <c r="N2" s="223" t="s">
        <v>812</v>
      </c>
      <c r="O2" s="223" t="s">
        <v>813</v>
      </c>
      <c r="P2" s="223"/>
      <c r="Q2" s="223" t="s">
        <v>814</v>
      </c>
      <c r="R2" s="223">
        <v>1</v>
      </c>
      <c r="S2" s="223" t="s">
        <v>570</v>
      </c>
      <c r="T2" s="223" t="s">
        <v>815</v>
      </c>
      <c r="U2" s="223" t="s">
        <v>572</v>
      </c>
      <c r="V2" s="223"/>
      <c r="W2" s="223">
        <v>1</v>
      </c>
      <c r="X2" s="223"/>
      <c r="Y2" s="223" t="s">
        <v>573</v>
      </c>
      <c r="Z2" s="223"/>
      <c r="AA2" s="223" t="b">
        <v>0</v>
      </c>
      <c r="AB2" s="223" t="s">
        <v>574</v>
      </c>
      <c r="AC2" s="223" t="s">
        <v>574</v>
      </c>
      <c r="AD2" s="223" t="s">
        <v>575</v>
      </c>
      <c r="AE2" s="223">
        <v>35</v>
      </c>
      <c r="AF2" s="225">
        <v>43319</v>
      </c>
      <c r="AG2" s="223">
        <v>1</v>
      </c>
      <c r="AH2" s="223">
        <v>0</v>
      </c>
      <c r="AI2" s="223">
        <v>28.5</v>
      </c>
      <c r="AJ2" s="223">
        <v>90</v>
      </c>
      <c r="AK2" s="223" t="s">
        <v>576</v>
      </c>
      <c r="AL2" s="223" t="s">
        <v>816</v>
      </c>
      <c r="AM2" s="223">
        <v>16.2</v>
      </c>
      <c r="AN2" s="223" t="s">
        <v>817</v>
      </c>
      <c r="AO2" s="223">
        <v>1934</v>
      </c>
      <c r="AP2" s="223">
        <v>259</v>
      </c>
      <c r="AQ2" s="223">
        <v>99</v>
      </c>
      <c r="AR2" s="223">
        <v>69</v>
      </c>
      <c r="AS2" s="223">
        <v>10</v>
      </c>
      <c r="AT2" s="223" t="s">
        <v>578</v>
      </c>
      <c r="AU2" s="223">
        <v>4</v>
      </c>
      <c r="AV2" s="223">
        <v>0</v>
      </c>
      <c r="AW2" s="223">
        <v>0.5</v>
      </c>
      <c r="AX2" s="223">
        <v>46</v>
      </c>
      <c r="AY2" s="223">
        <v>0</v>
      </c>
      <c r="AZ2" s="223">
        <v>46</v>
      </c>
      <c r="BA2" s="223">
        <v>0.4</v>
      </c>
      <c r="BB2" s="223">
        <v>2.27</v>
      </c>
      <c r="BC2" s="223">
        <v>43.33</v>
      </c>
      <c r="BD2" s="223">
        <v>59.53</v>
      </c>
      <c r="BE2" s="223"/>
      <c r="BF2" s="223"/>
      <c r="BG2" s="223"/>
      <c r="BH2" s="223"/>
      <c r="BI2" s="223"/>
      <c r="BJ2" s="223"/>
      <c r="BK2" s="223"/>
      <c r="BL2" s="223"/>
      <c r="BM2" s="223"/>
      <c r="BN2" s="223"/>
      <c r="BO2" s="223">
        <v>27.53</v>
      </c>
      <c r="BP2" s="223">
        <v>0</v>
      </c>
      <c r="BQ2" s="223"/>
      <c r="BR2" s="223"/>
      <c r="BS2" s="223"/>
      <c r="BT2" s="223" t="s">
        <v>818</v>
      </c>
      <c r="BU2" s="223">
        <v>0</v>
      </c>
      <c r="BV2" s="223"/>
      <c r="BW2" s="223"/>
      <c r="BX2" s="223"/>
      <c r="BY2" s="223"/>
      <c r="BZ2" s="223"/>
      <c r="CA2" s="223"/>
      <c r="CB2" s="223"/>
      <c r="CC2" s="223">
        <v>0</v>
      </c>
      <c r="CD2" s="223"/>
      <c r="CE2" s="223"/>
      <c r="CF2" s="223"/>
      <c r="CG2" s="223"/>
      <c r="CH2" s="223"/>
      <c r="CI2" s="223"/>
      <c r="CJ2" s="223"/>
      <c r="CK2" s="223"/>
      <c r="CL2" s="223"/>
      <c r="CM2" s="223"/>
      <c r="CN2" s="223"/>
      <c r="CO2" s="223"/>
      <c r="CP2" s="223"/>
      <c r="CQ2" s="223"/>
      <c r="CR2" s="223"/>
      <c r="CS2" s="223"/>
      <c r="CT2" s="223" t="b">
        <v>1</v>
      </c>
      <c r="CU2" s="223"/>
      <c r="CV2" s="223"/>
      <c r="CW2" s="223"/>
      <c r="CX2" s="223" t="s">
        <v>598</v>
      </c>
      <c r="CY2" s="223" t="s">
        <v>574</v>
      </c>
      <c r="CZ2" s="223">
        <v>0</v>
      </c>
      <c r="DA2" s="223"/>
      <c r="DB2" s="223"/>
      <c r="DC2" s="223"/>
      <c r="DD2" s="223"/>
      <c r="DE2" s="223">
        <v>15.2</v>
      </c>
      <c r="DF2" s="223">
        <v>46</v>
      </c>
      <c r="DG2" s="223"/>
      <c r="DH2" s="223"/>
      <c r="DI2" s="223"/>
      <c r="DJ2" s="223"/>
      <c r="DK2" s="223"/>
      <c r="DL2" s="223"/>
      <c r="DM2" s="223"/>
      <c r="DN2" s="223">
        <v>21.53</v>
      </c>
      <c r="DO2" s="223"/>
      <c r="DP2" s="223"/>
      <c r="DQ2" s="223"/>
      <c r="DR2" s="223" t="s">
        <v>574</v>
      </c>
      <c r="DS2" s="223" t="s">
        <v>579</v>
      </c>
      <c r="DT2" s="223" t="b">
        <v>1</v>
      </c>
      <c r="DU2" s="223" t="s">
        <v>145</v>
      </c>
      <c r="DV2" s="223">
        <v>6</v>
      </c>
      <c r="DW2" s="223"/>
      <c r="DX2" s="223"/>
      <c r="DY2" s="223"/>
      <c r="DZ2" s="223"/>
      <c r="EA2" s="223">
        <v>797676</v>
      </c>
    </row>
    <row r="3" spans="1:131">
      <c r="A3" s="223" t="s">
        <v>620</v>
      </c>
      <c r="B3" s="223" t="s">
        <v>568</v>
      </c>
      <c r="C3" s="224">
        <v>43383</v>
      </c>
      <c r="D3" s="223" t="s">
        <v>805</v>
      </c>
      <c r="E3" s="223" t="s">
        <v>806</v>
      </c>
      <c r="F3" s="223" t="s">
        <v>807</v>
      </c>
      <c r="G3" s="223" t="s">
        <v>603</v>
      </c>
      <c r="H3" s="223" t="s">
        <v>808</v>
      </c>
      <c r="I3" s="223" t="s">
        <v>809</v>
      </c>
      <c r="J3" s="223" t="s">
        <v>810</v>
      </c>
      <c r="K3" s="223" t="s">
        <v>811</v>
      </c>
      <c r="L3" s="223">
        <v>0</v>
      </c>
      <c r="M3" s="223">
        <v>0</v>
      </c>
      <c r="N3" s="223" t="s">
        <v>812</v>
      </c>
      <c r="O3" s="223" t="s">
        <v>813</v>
      </c>
      <c r="P3" s="223"/>
      <c r="Q3" s="223" t="s">
        <v>814</v>
      </c>
      <c r="R3" s="223">
        <v>1</v>
      </c>
      <c r="S3" s="223" t="s">
        <v>580</v>
      </c>
      <c r="T3" s="223" t="s">
        <v>815</v>
      </c>
      <c r="U3" s="223" t="s">
        <v>572</v>
      </c>
      <c r="V3" s="223"/>
      <c r="W3" s="223">
        <v>2</v>
      </c>
      <c r="X3" s="223"/>
      <c r="Y3" s="223" t="s">
        <v>581</v>
      </c>
      <c r="Z3" s="223"/>
      <c r="AA3" s="223" t="b">
        <v>0</v>
      </c>
      <c r="AB3" s="223" t="s">
        <v>574</v>
      </c>
      <c r="AC3" s="223" t="s">
        <v>574</v>
      </c>
      <c r="AD3" s="223" t="s">
        <v>575</v>
      </c>
      <c r="AE3" s="223">
        <v>35</v>
      </c>
      <c r="AF3" s="225">
        <v>43319</v>
      </c>
      <c r="AG3" s="223" t="s">
        <v>582</v>
      </c>
      <c r="AH3" s="223">
        <v>0</v>
      </c>
      <c r="AI3" s="223">
        <v>28.5</v>
      </c>
      <c r="AJ3" s="223">
        <v>90</v>
      </c>
      <c r="AK3" s="223" t="s">
        <v>576</v>
      </c>
      <c r="AL3" s="223" t="s">
        <v>816</v>
      </c>
      <c r="AM3" s="223">
        <v>16.600000000000001</v>
      </c>
      <c r="AN3" s="223" t="s">
        <v>817</v>
      </c>
      <c r="AO3" s="223">
        <v>1934</v>
      </c>
      <c r="AP3" s="223">
        <v>259</v>
      </c>
      <c r="AQ3" s="223">
        <v>99</v>
      </c>
      <c r="AR3" s="223">
        <v>65</v>
      </c>
      <c r="AS3" s="223">
        <v>9.6999999999999993</v>
      </c>
      <c r="AT3" s="223" t="s">
        <v>578</v>
      </c>
      <c r="AU3" s="223">
        <v>4</v>
      </c>
      <c r="AV3" s="223">
        <v>0</v>
      </c>
      <c r="AW3" s="223">
        <v>0.5</v>
      </c>
      <c r="AX3" s="223">
        <v>42.8</v>
      </c>
      <c r="AY3" s="223">
        <v>0</v>
      </c>
      <c r="AZ3" s="223">
        <v>42.8</v>
      </c>
      <c r="BA3" s="223">
        <v>0.4</v>
      </c>
      <c r="BB3" s="223">
        <v>2.41</v>
      </c>
      <c r="BC3" s="223">
        <v>39.99</v>
      </c>
      <c r="BD3" s="223">
        <v>56.59</v>
      </c>
      <c r="BE3" s="223"/>
      <c r="BF3" s="223"/>
      <c r="BG3" s="223"/>
      <c r="BH3" s="223"/>
      <c r="BI3" s="223"/>
      <c r="BJ3" s="223"/>
      <c r="BK3" s="223"/>
      <c r="BL3" s="223"/>
      <c r="BM3" s="223"/>
      <c r="BN3" s="223"/>
      <c r="BO3" s="223">
        <v>27.53</v>
      </c>
      <c r="BP3" s="223">
        <v>0</v>
      </c>
      <c r="BQ3" s="223"/>
      <c r="BR3" s="223"/>
      <c r="BS3" s="223"/>
      <c r="BT3" s="223" t="s">
        <v>818</v>
      </c>
      <c r="BU3" s="223">
        <v>0</v>
      </c>
      <c r="BV3" s="223"/>
      <c r="BW3" s="223"/>
      <c r="BX3" s="223"/>
      <c r="BY3" s="223"/>
      <c r="BZ3" s="223"/>
      <c r="CA3" s="223"/>
      <c r="CB3" s="223"/>
      <c r="CC3" s="223">
        <v>0</v>
      </c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  <c r="CT3" s="223" t="b">
        <v>1</v>
      </c>
      <c r="CU3" s="223"/>
      <c r="CV3" s="223"/>
      <c r="CW3" s="223"/>
      <c r="CX3" s="223" t="s">
        <v>598</v>
      </c>
      <c r="CY3" s="223" t="s">
        <v>574</v>
      </c>
      <c r="CZ3" s="223">
        <v>0</v>
      </c>
      <c r="DA3" s="223"/>
      <c r="DB3" s="223"/>
      <c r="DC3" s="223"/>
      <c r="DD3" s="223"/>
      <c r="DE3" s="223">
        <v>0</v>
      </c>
      <c r="DF3" s="223">
        <v>42.8</v>
      </c>
      <c r="DG3" s="223"/>
      <c r="DH3" s="223"/>
      <c r="DI3" s="223"/>
      <c r="DJ3" s="223"/>
      <c r="DK3" s="223"/>
      <c r="DL3" s="223"/>
      <c r="DM3" s="223"/>
      <c r="DN3" s="223">
        <v>9.98</v>
      </c>
      <c r="DO3" s="223"/>
      <c r="DP3" s="223"/>
      <c r="DQ3" s="223"/>
      <c r="DR3" s="223" t="s">
        <v>574</v>
      </c>
      <c r="DS3" s="223" t="s">
        <v>579</v>
      </c>
      <c r="DT3" s="223" t="b">
        <v>1</v>
      </c>
      <c r="DU3" s="223" t="s">
        <v>145</v>
      </c>
      <c r="DV3" s="223">
        <v>6</v>
      </c>
      <c r="DW3" s="223"/>
      <c r="DX3" s="223"/>
      <c r="DY3" s="223"/>
      <c r="DZ3" s="223"/>
      <c r="EA3" s="223">
        <v>797676</v>
      </c>
    </row>
    <row r="4" spans="1:131">
      <c r="A4" s="223" t="s">
        <v>639</v>
      </c>
      <c r="B4" s="223" t="s">
        <v>568</v>
      </c>
      <c r="C4" s="224">
        <v>43383</v>
      </c>
      <c r="D4" s="223" t="s">
        <v>805</v>
      </c>
      <c r="E4" s="223" t="s">
        <v>806</v>
      </c>
      <c r="F4" s="223" t="s">
        <v>807</v>
      </c>
      <c r="G4" s="223" t="s">
        <v>603</v>
      </c>
      <c r="H4" s="223" t="s">
        <v>808</v>
      </c>
      <c r="I4" s="223" t="s">
        <v>809</v>
      </c>
      <c r="J4" s="223" t="s">
        <v>810</v>
      </c>
      <c r="K4" s="223" t="s">
        <v>811</v>
      </c>
      <c r="L4" s="223">
        <v>0</v>
      </c>
      <c r="M4" s="223">
        <v>0</v>
      </c>
      <c r="N4" s="223" t="s">
        <v>812</v>
      </c>
      <c r="O4" s="223" t="s">
        <v>813</v>
      </c>
      <c r="P4" s="223"/>
      <c r="Q4" s="223" t="s">
        <v>814</v>
      </c>
      <c r="R4" s="223">
        <v>1</v>
      </c>
      <c r="S4" s="223" t="s">
        <v>583</v>
      </c>
      <c r="T4" s="223" t="s">
        <v>815</v>
      </c>
      <c r="U4" s="223" t="s">
        <v>572</v>
      </c>
      <c r="V4" s="223"/>
      <c r="W4" s="223">
        <v>1</v>
      </c>
      <c r="X4" s="223"/>
      <c r="Y4" s="223" t="s">
        <v>581</v>
      </c>
      <c r="Z4" s="223"/>
      <c r="AA4" s="223" t="b">
        <v>0</v>
      </c>
      <c r="AB4" s="223" t="s">
        <v>574</v>
      </c>
      <c r="AC4" s="223" t="s">
        <v>574</v>
      </c>
      <c r="AD4" s="223" t="s">
        <v>575</v>
      </c>
      <c r="AE4" s="223">
        <v>35</v>
      </c>
      <c r="AF4" s="225">
        <v>43319</v>
      </c>
      <c r="AG4" s="223" t="s">
        <v>582</v>
      </c>
      <c r="AH4" s="223">
        <v>0</v>
      </c>
      <c r="AI4" s="223">
        <v>28.5</v>
      </c>
      <c r="AJ4" s="223">
        <v>90</v>
      </c>
      <c r="AK4" s="223" t="s">
        <v>576</v>
      </c>
      <c r="AL4" s="223" t="s">
        <v>816</v>
      </c>
      <c r="AM4" s="223">
        <v>16.600000000000001</v>
      </c>
      <c r="AN4" s="223" t="s">
        <v>817</v>
      </c>
      <c r="AO4" s="223">
        <v>1934</v>
      </c>
      <c r="AP4" s="223">
        <v>259</v>
      </c>
      <c r="AQ4" s="223">
        <v>99</v>
      </c>
      <c r="AR4" s="223">
        <v>65</v>
      </c>
      <c r="AS4" s="223">
        <v>9.6999999999999993</v>
      </c>
      <c r="AT4" s="223" t="s">
        <v>578</v>
      </c>
      <c r="AU4" s="223">
        <v>4</v>
      </c>
      <c r="AV4" s="223">
        <v>0</v>
      </c>
      <c r="AW4" s="223">
        <v>0.5</v>
      </c>
      <c r="AX4" s="223">
        <v>46</v>
      </c>
      <c r="AY4" s="223">
        <v>0</v>
      </c>
      <c r="AZ4" s="223">
        <v>46</v>
      </c>
      <c r="BA4" s="223">
        <v>0.4</v>
      </c>
      <c r="BB4" s="223">
        <v>2.41</v>
      </c>
      <c r="BC4" s="223">
        <v>43.19</v>
      </c>
      <c r="BD4" s="223">
        <v>59.79</v>
      </c>
      <c r="BE4" s="223"/>
      <c r="BF4" s="223"/>
      <c r="BG4" s="223"/>
      <c r="BH4" s="223"/>
      <c r="BI4" s="223"/>
      <c r="BJ4" s="223"/>
      <c r="BK4" s="223"/>
      <c r="BL4" s="223"/>
      <c r="BM4" s="223"/>
      <c r="BN4" s="223"/>
      <c r="BO4" s="223">
        <v>27.53</v>
      </c>
      <c r="BP4" s="223">
        <v>0</v>
      </c>
      <c r="BQ4" s="223"/>
      <c r="BR4" s="223"/>
      <c r="BS4" s="223"/>
      <c r="BT4" s="223" t="s">
        <v>818</v>
      </c>
      <c r="BU4" s="223">
        <v>0</v>
      </c>
      <c r="BV4" s="223"/>
      <c r="BW4" s="223"/>
      <c r="BX4" s="223"/>
      <c r="BY4" s="223"/>
      <c r="BZ4" s="223"/>
      <c r="CA4" s="223"/>
      <c r="CB4" s="223"/>
      <c r="CC4" s="223">
        <v>0</v>
      </c>
      <c r="CD4" s="223"/>
      <c r="CE4" s="223"/>
      <c r="CF4" s="223"/>
      <c r="CG4" s="223"/>
      <c r="CH4" s="223"/>
      <c r="CI4" s="223"/>
      <c r="CJ4" s="223"/>
      <c r="CK4" s="223"/>
      <c r="CL4" s="223"/>
      <c r="CM4" s="223"/>
      <c r="CN4" s="223"/>
      <c r="CO4" s="223"/>
      <c r="CP4" s="223"/>
      <c r="CQ4" s="223"/>
      <c r="CR4" s="223"/>
      <c r="CS4" s="223"/>
      <c r="CT4" s="223" t="b">
        <v>1</v>
      </c>
      <c r="CU4" s="223"/>
      <c r="CV4" s="223"/>
      <c r="CW4" s="223"/>
      <c r="CX4" s="223" t="s">
        <v>598</v>
      </c>
      <c r="CY4" s="223" t="s">
        <v>574</v>
      </c>
      <c r="CZ4" s="223">
        <v>0</v>
      </c>
      <c r="DA4" s="223"/>
      <c r="DB4" s="223"/>
      <c r="DC4" s="223"/>
      <c r="DD4" s="223"/>
      <c r="DE4" s="223">
        <v>33</v>
      </c>
      <c r="DF4" s="223">
        <v>46</v>
      </c>
      <c r="DG4" s="223"/>
      <c r="DH4" s="223"/>
      <c r="DI4" s="223"/>
      <c r="DJ4" s="223"/>
      <c r="DK4" s="223"/>
      <c r="DL4" s="223"/>
      <c r="DM4" s="223"/>
      <c r="DN4" s="223">
        <v>20.86</v>
      </c>
      <c r="DO4" s="223"/>
      <c r="DP4" s="223"/>
      <c r="DQ4" s="223"/>
      <c r="DR4" s="223" t="s">
        <v>574</v>
      </c>
      <c r="DS4" s="223" t="s">
        <v>579</v>
      </c>
      <c r="DT4" s="223" t="b">
        <v>1</v>
      </c>
      <c r="DU4" s="223" t="s">
        <v>145</v>
      </c>
      <c r="DV4" s="223">
        <v>6</v>
      </c>
      <c r="DW4" s="223"/>
      <c r="DX4" s="223"/>
      <c r="DY4" s="223"/>
      <c r="DZ4" s="223"/>
      <c r="EA4" s="223">
        <v>797676</v>
      </c>
    </row>
    <row r="5" spans="1:131">
      <c r="A5" s="223" t="s">
        <v>615</v>
      </c>
      <c r="B5" s="223" t="s">
        <v>568</v>
      </c>
      <c r="C5" s="224">
        <v>43383</v>
      </c>
      <c r="D5" s="223" t="s">
        <v>805</v>
      </c>
      <c r="E5" s="223" t="s">
        <v>806</v>
      </c>
      <c r="F5" s="223" t="s">
        <v>807</v>
      </c>
      <c r="G5" s="223" t="s">
        <v>603</v>
      </c>
      <c r="H5" s="223" t="s">
        <v>808</v>
      </c>
      <c r="I5" s="223" t="s">
        <v>809</v>
      </c>
      <c r="J5" s="223" t="s">
        <v>810</v>
      </c>
      <c r="K5" s="223" t="s">
        <v>811</v>
      </c>
      <c r="L5" s="223">
        <v>0</v>
      </c>
      <c r="M5" s="223">
        <v>0</v>
      </c>
      <c r="N5" s="223" t="s">
        <v>812</v>
      </c>
      <c r="O5" s="223" t="s">
        <v>813</v>
      </c>
      <c r="P5" s="223"/>
      <c r="Q5" s="223" t="s">
        <v>814</v>
      </c>
      <c r="R5" s="223">
        <v>1</v>
      </c>
      <c r="S5" s="223" t="s">
        <v>819</v>
      </c>
      <c r="T5" s="223" t="s">
        <v>815</v>
      </c>
      <c r="U5" s="223" t="s">
        <v>572</v>
      </c>
      <c r="V5" s="223"/>
      <c r="W5" s="223">
        <v>2</v>
      </c>
      <c r="X5" s="223"/>
      <c r="Y5" s="223" t="s">
        <v>585</v>
      </c>
      <c r="Z5" s="223"/>
      <c r="AA5" s="223" t="s">
        <v>586</v>
      </c>
      <c r="AB5" s="223" t="s">
        <v>587</v>
      </c>
      <c r="AC5" s="223" t="s">
        <v>518</v>
      </c>
      <c r="AD5" s="223" t="s">
        <v>594</v>
      </c>
      <c r="AE5" s="223">
        <v>35</v>
      </c>
      <c r="AF5" s="225">
        <v>43319</v>
      </c>
      <c r="AG5" s="223">
        <v>1</v>
      </c>
      <c r="AH5" s="223">
        <v>0</v>
      </c>
      <c r="AI5" s="223">
        <v>28.51</v>
      </c>
      <c r="AJ5" s="223">
        <v>90</v>
      </c>
      <c r="AK5" s="223" t="s">
        <v>576</v>
      </c>
      <c r="AL5" s="223" t="s">
        <v>820</v>
      </c>
      <c r="AM5" s="223">
        <v>17.600000000000001</v>
      </c>
      <c r="AN5" s="223" t="s">
        <v>821</v>
      </c>
      <c r="AO5" s="223">
        <v>1319</v>
      </c>
      <c r="AP5" s="223">
        <v>323</v>
      </c>
      <c r="AQ5" s="223">
        <v>71</v>
      </c>
      <c r="AR5" s="223">
        <v>64</v>
      </c>
      <c r="AS5" s="223">
        <v>7</v>
      </c>
      <c r="AT5" s="223" t="s">
        <v>578</v>
      </c>
      <c r="AU5" s="223">
        <v>4</v>
      </c>
      <c r="AV5" s="223">
        <v>0</v>
      </c>
      <c r="AW5" s="223">
        <v>0.5</v>
      </c>
      <c r="AX5" s="223">
        <v>43</v>
      </c>
      <c r="AY5" s="223">
        <v>0</v>
      </c>
      <c r="AZ5" s="223">
        <v>43</v>
      </c>
      <c r="BA5" s="223">
        <v>0.3</v>
      </c>
      <c r="BB5" s="223">
        <v>3.01</v>
      </c>
      <c r="BC5" s="223">
        <v>39.19</v>
      </c>
      <c r="BD5" s="223">
        <v>56.79</v>
      </c>
      <c r="BE5" s="223"/>
      <c r="BF5" s="223"/>
      <c r="BG5" s="223"/>
      <c r="BH5" s="223"/>
      <c r="BI5" s="223"/>
      <c r="BJ5" s="223"/>
      <c r="BK5" s="223"/>
      <c r="BL5" s="223"/>
      <c r="BM5" s="223"/>
      <c r="BN5" s="223"/>
      <c r="BO5" s="223">
        <v>27.85</v>
      </c>
      <c r="BP5" s="223">
        <v>0</v>
      </c>
      <c r="BQ5" s="223"/>
      <c r="BR5" s="223"/>
      <c r="BS5" s="223"/>
      <c r="BT5" s="223" t="s">
        <v>818</v>
      </c>
      <c r="BU5" s="223">
        <v>0</v>
      </c>
      <c r="BV5" s="223"/>
      <c r="BW5" s="223"/>
      <c r="BX5" s="223"/>
      <c r="BY5" s="223"/>
      <c r="BZ5" s="223"/>
      <c r="CA5" s="223"/>
      <c r="CB5" s="223"/>
      <c r="CC5" s="223">
        <v>0</v>
      </c>
      <c r="CD5" s="223"/>
      <c r="CE5" s="223"/>
      <c r="CF5" s="223"/>
      <c r="CG5" s="223"/>
      <c r="CH5" s="223"/>
      <c r="CI5" s="223"/>
      <c r="CJ5" s="223"/>
      <c r="CK5" s="223"/>
      <c r="CL5" s="223"/>
      <c r="CM5" s="223"/>
      <c r="CN5" s="223"/>
      <c r="CO5" s="223"/>
      <c r="CP5" s="223"/>
      <c r="CQ5" s="223"/>
      <c r="CR5" s="223"/>
      <c r="CS5" s="223"/>
      <c r="CT5" s="223" t="b">
        <v>1</v>
      </c>
      <c r="CU5" s="223"/>
      <c r="CV5" s="223"/>
      <c r="CW5" s="223"/>
      <c r="CX5" s="223" t="s">
        <v>598</v>
      </c>
      <c r="CY5" s="223" t="s">
        <v>574</v>
      </c>
      <c r="CZ5" s="223">
        <v>0</v>
      </c>
      <c r="DA5" s="223"/>
      <c r="DB5" s="223"/>
      <c r="DC5" s="223"/>
      <c r="DD5" s="223"/>
      <c r="DE5" s="223">
        <v>0</v>
      </c>
      <c r="DF5" s="223">
        <v>43</v>
      </c>
      <c r="DG5" s="223"/>
      <c r="DH5" s="223"/>
      <c r="DI5" s="223"/>
      <c r="DJ5" s="223"/>
      <c r="DK5" s="223"/>
      <c r="DL5" s="223"/>
      <c r="DM5" s="223"/>
      <c r="DN5" s="223">
        <v>8.2899999999999991</v>
      </c>
      <c r="DO5" s="223"/>
      <c r="DP5" s="223"/>
      <c r="DQ5" s="223"/>
      <c r="DR5" s="223" t="s">
        <v>574</v>
      </c>
      <c r="DS5" s="223" t="s">
        <v>579</v>
      </c>
      <c r="DT5" s="223" t="b">
        <v>1</v>
      </c>
      <c r="DU5" s="223" t="s">
        <v>590</v>
      </c>
      <c r="DV5" s="223">
        <v>6</v>
      </c>
      <c r="DW5" s="223"/>
      <c r="DX5" s="223"/>
      <c r="DY5" s="223"/>
      <c r="DZ5" s="223"/>
      <c r="EA5" s="223">
        <v>797676</v>
      </c>
    </row>
    <row r="6" spans="1:131">
      <c r="A6" s="223" t="s">
        <v>763</v>
      </c>
      <c r="B6" s="223" t="s">
        <v>568</v>
      </c>
      <c r="C6" s="224">
        <v>43383</v>
      </c>
      <c r="D6" s="223" t="s">
        <v>805</v>
      </c>
      <c r="E6" s="223" t="s">
        <v>806</v>
      </c>
      <c r="F6" s="223" t="s">
        <v>807</v>
      </c>
      <c r="G6" s="223" t="s">
        <v>603</v>
      </c>
      <c r="H6" s="223" t="s">
        <v>808</v>
      </c>
      <c r="I6" s="223" t="s">
        <v>809</v>
      </c>
      <c r="J6" s="223" t="s">
        <v>810</v>
      </c>
      <c r="K6" s="223" t="s">
        <v>811</v>
      </c>
      <c r="L6" s="223">
        <v>0</v>
      </c>
      <c r="M6" s="223">
        <v>0</v>
      </c>
      <c r="N6" s="223" t="s">
        <v>812</v>
      </c>
      <c r="O6" s="223" t="s">
        <v>813</v>
      </c>
      <c r="P6" s="223"/>
      <c r="Q6" s="223" t="s">
        <v>814</v>
      </c>
      <c r="R6" s="223">
        <v>1</v>
      </c>
      <c r="S6" s="223" t="s">
        <v>584</v>
      </c>
      <c r="T6" s="223" t="s">
        <v>815</v>
      </c>
      <c r="U6" s="223" t="s">
        <v>572</v>
      </c>
      <c r="V6" s="223"/>
      <c r="W6" s="223">
        <v>1</v>
      </c>
      <c r="X6" s="223"/>
      <c r="Y6" s="223" t="s">
        <v>585</v>
      </c>
      <c r="Z6" s="223"/>
      <c r="AA6" s="223" t="s">
        <v>586</v>
      </c>
      <c r="AB6" s="223" t="s">
        <v>587</v>
      </c>
      <c r="AC6" s="223" t="s">
        <v>518</v>
      </c>
      <c r="AD6" s="223" t="s">
        <v>594</v>
      </c>
      <c r="AE6" s="223">
        <v>35</v>
      </c>
      <c r="AF6" s="225">
        <v>43319</v>
      </c>
      <c r="AG6" s="223" t="s">
        <v>582</v>
      </c>
      <c r="AH6" s="223">
        <v>0</v>
      </c>
      <c r="AI6" s="223">
        <v>28.51</v>
      </c>
      <c r="AJ6" s="223">
        <v>90</v>
      </c>
      <c r="AK6" s="223" t="s">
        <v>576</v>
      </c>
      <c r="AL6" s="223" t="s">
        <v>820</v>
      </c>
      <c r="AM6" s="223">
        <v>17.600000000000001</v>
      </c>
      <c r="AN6" s="223" t="s">
        <v>821</v>
      </c>
      <c r="AO6" s="223">
        <v>1319</v>
      </c>
      <c r="AP6" s="223">
        <v>323</v>
      </c>
      <c r="AQ6" s="223">
        <v>71</v>
      </c>
      <c r="AR6" s="223">
        <v>64</v>
      </c>
      <c r="AS6" s="223">
        <v>7</v>
      </c>
      <c r="AT6" s="223" t="s">
        <v>578</v>
      </c>
      <c r="AU6" s="223">
        <v>4</v>
      </c>
      <c r="AV6" s="223">
        <v>0</v>
      </c>
      <c r="AW6" s="223">
        <v>0.5</v>
      </c>
      <c r="AX6" s="223">
        <v>49</v>
      </c>
      <c r="AY6" s="223">
        <v>0</v>
      </c>
      <c r="AZ6" s="223">
        <v>49</v>
      </c>
      <c r="BA6" s="223">
        <v>0.3</v>
      </c>
      <c r="BB6" s="223">
        <v>3.01</v>
      </c>
      <c r="BC6" s="223">
        <v>45.19</v>
      </c>
      <c r="BD6" s="223">
        <v>62.79</v>
      </c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>
        <v>27.85</v>
      </c>
      <c r="BP6" s="223">
        <v>0</v>
      </c>
      <c r="BQ6" s="223"/>
      <c r="BR6" s="223"/>
      <c r="BS6" s="223"/>
      <c r="BT6" s="223" t="s">
        <v>818</v>
      </c>
      <c r="BU6" s="223">
        <v>0</v>
      </c>
      <c r="BV6" s="223"/>
      <c r="BW6" s="223"/>
      <c r="BX6" s="223"/>
      <c r="BY6" s="223"/>
      <c r="BZ6" s="223"/>
      <c r="CA6" s="223"/>
      <c r="CB6" s="223"/>
      <c r="CC6" s="223">
        <v>0</v>
      </c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  <c r="CT6" s="223" t="b">
        <v>1</v>
      </c>
      <c r="CU6" s="223"/>
      <c r="CV6" s="223"/>
      <c r="CW6" s="223"/>
      <c r="CX6" s="223" t="s">
        <v>598</v>
      </c>
      <c r="CY6" s="223" t="s">
        <v>574</v>
      </c>
      <c r="CZ6" s="223">
        <v>0</v>
      </c>
      <c r="DA6" s="223"/>
      <c r="DB6" s="223"/>
      <c r="DC6" s="223"/>
      <c r="DD6" s="223"/>
      <c r="DE6" s="223">
        <v>16.399999999999999</v>
      </c>
      <c r="DF6" s="223">
        <v>49</v>
      </c>
      <c r="DG6" s="223"/>
      <c r="DH6" s="223"/>
      <c r="DI6" s="223"/>
      <c r="DJ6" s="223"/>
      <c r="DK6" s="223"/>
      <c r="DL6" s="223"/>
      <c r="DM6" s="223"/>
      <c r="DN6" s="223">
        <v>33.020000000000003</v>
      </c>
      <c r="DO6" s="223"/>
      <c r="DP6" s="223"/>
      <c r="DQ6" s="223"/>
      <c r="DR6" s="223" t="s">
        <v>574</v>
      </c>
      <c r="DS6" s="223" t="s">
        <v>579</v>
      </c>
      <c r="DT6" s="223" t="b">
        <v>1</v>
      </c>
      <c r="DU6" s="223" t="s">
        <v>590</v>
      </c>
      <c r="DV6" s="223">
        <v>6</v>
      </c>
      <c r="DW6" s="223"/>
      <c r="DX6" s="223"/>
      <c r="DY6" s="223"/>
      <c r="DZ6" s="223"/>
      <c r="EA6" s="223">
        <v>797676</v>
      </c>
    </row>
    <row r="7" spans="1:131">
      <c r="A7" s="223" t="s">
        <v>642</v>
      </c>
      <c r="B7" s="223" t="s">
        <v>568</v>
      </c>
      <c r="C7" s="224">
        <v>43383</v>
      </c>
      <c r="D7" s="223" t="s">
        <v>805</v>
      </c>
      <c r="E7" s="223" t="s">
        <v>806</v>
      </c>
      <c r="F7" s="223" t="s">
        <v>807</v>
      </c>
      <c r="G7" s="223" t="s">
        <v>603</v>
      </c>
      <c r="H7" s="223" t="s">
        <v>808</v>
      </c>
      <c r="I7" s="223" t="s">
        <v>809</v>
      </c>
      <c r="J7" s="223" t="s">
        <v>810</v>
      </c>
      <c r="K7" s="223" t="s">
        <v>811</v>
      </c>
      <c r="L7" s="223">
        <v>0</v>
      </c>
      <c r="M7" s="223">
        <v>0</v>
      </c>
      <c r="N7" s="223" t="s">
        <v>812</v>
      </c>
      <c r="O7" s="223" t="s">
        <v>813</v>
      </c>
      <c r="P7" s="223"/>
      <c r="Q7" s="223" t="s">
        <v>814</v>
      </c>
      <c r="R7" s="223">
        <v>1</v>
      </c>
      <c r="S7" s="223" t="s">
        <v>579</v>
      </c>
      <c r="T7" s="223" t="s">
        <v>815</v>
      </c>
      <c r="U7" s="223" t="s">
        <v>572</v>
      </c>
      <c r="V7" s="223"/>
      <c r="W7" s="223">
        <v>4</v>
      </c>
      <c r="X7" s="223"/>
      <c r="Y7" s="223" t="s">
        <v>591</v>
      </c>
      <c r="Z7" s="223"/>
      <c r="AA7" s="223" t="s">
        <v>586</v>
      </c>
      <c r="AB7" s="223" t="s">
        <v>587</v>
      </c>
      <c r="AC7" s="223" t="s">
        <v>518</v>
      </c>
      <c r="AD7" s="223" t="s">
        <v>594</v>
      </c>
      <c r="AE7" s="223">
        <v>35</v>
      </c>
      <c r="AF7" s="225">
        <v>43319</v>
      </c>
      <c r="AG7" s="223" t="s">
        <v>582</v>
      </c>
      <c r="AH7" s="223">
        <v>0</v>
      </c>
      <c r="AI7" s="223">
        <v>28.51</v>
      </c>
      <c r="AJ7" s="223">
        <v>90</v>
      </c>
      <c r="AK7" s="223" t="s">
        <v>576</v>
      </c>
      <c r="AL7" s="223" t="s">
        <v>820</v>
      </c>
      <c r="AM7" s="223">
        <v>18</v>
      </c>
      <c r="AN7" s="223" t="s">
        <v>821</v>
      </c>
      <c r="AO7" s="223">
        <v>1319</v>
      </c>
      <c r="AP7" s="223">
        <v>323</v>
      </c>
      <c r="AQ7" s="223">
        <v>71</v>
      </c>
      <c r="AR7" s="223">
        <v>62</v>
      </c>
      <c r="AS7" s="223">
        <v>6.5</v>
      </c>
      <c r="AT7" s="223" t="s">
        <v>578</v>
      </c>
      <c r="AU7" s="223">
        <v>4</v>
      </c>
      <c r="AV7" s="223">
        <v>0</v>
      </c>
      <c r="AW7" s="223">
        <v>0.5</v>
      </c>
      <c r="AX7" s="223">
        <v>44</v>
      </c>
      <c r="AY7" s="223">
        <v>0</v>
      </c>
      <c r="AZ7" s="223">
        <v>44</v>
      </c>
      <c r="BA7" s="223">
        <v>0.3</v>
      </c>
      <c r="BB7" s="223">
        <v>3.2</v>
      </c>
      <c r="BC7" s="223">
        <v>40</v>
      </c>
      <c r="BD7" s="223">
        <v>58</v>
      </c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>
        <v>27.85</v>
      </c>
      <c r="BP7" s="223">
        <v>0</v>
      </c>
      <c r="BQ7" s="223"/>
      <c r="BR7" s="223"/>
      <c r="BS7" s="223"/>
      <c r="BT7" s="223" t="s">
        <v>818</v>
      </c>
      <c r="BU7" s="223">
        <v>0</v>
      </c>
      <c r="BV7" s="223"/>
      <c r="BW7" s="223"/>
      <c r="BX7" s="223"/>
      <c r="BY7" s="223"/>
      <c r="BZ7" s="223"/>
      <c r="CA7" s="223"/>
      <c r="CB7" s="223"/>
      <c r="CC7" s="223">
        <v>0</v>
      </c>
      <c r="CD7" s="223"/>
      <c r="CE7" s="223"/>
      <c r="CF7" s="223"/>
      <c r="CG7" s="223"/>
      <c r="CH7" s="223"/>
      <c r="CI7" s="223"/>
      <c r="CJ7" s="223"/>
      <c r="CK7" s="223"/>
      <c r="CL7" s="223"/>
      <c r="CM7" s="223"/>
      <c r="CN7" s="223"/>
      <c r="CO7" s="223"/>
      <c r="CP7" s="223"/>
      <c r="CQ7" s="223"/>
      <c r="CR7" s="223"/>
      <c r="CS7" s="223"/>
      <c r="CT7" s="223" t="b">
        <v>1</v>
      </c>
      <c r="CU7" s="223"/>
      <c r="CV7" s="223"/>
      <c r="CW7" s="223"/>
      <c r="CX7" s="223" t="s">
        <v>598</v>
      </c>
      <c r="CY7" s="223" t="s">
        <v>574</v>
      </c>
      <c r="CZ7" s="223">
        <v>0</v>
      </c>
      <c r="DA7" s="223"/>
      <c r="DB7" s="223"/>
      <c r="DC7" s="223"/>
      <c r="DD7" s="223"/>
      <c r="DE7" s="223">
        <v>33</v>
      </c>
      <c r="DF7" s="223">
        <v>44</v>
      </c>
      <c r="DG7" s="223"/>
      <c r="DH7" s="223"/>
      <c r="DI7" s="223"/>
      <c r="DJ7" s="223"/>
      <c r="DK7" s="223"/>
      <c r="DL7" s="223"/>
      <c r="DM7" s="223"/>
      <c r="DN7" s="223">
        <v>10</v>
      </c>
      <c r="DO7" s="223"/>
      <c r="DP7" s="223"/>
      <c r="DQ7" s="223"/>
      <c r="DR7" s="223" t="s">
        <v>574</v>
      </c>
      <c r="DS7" s="223" t="s">
        <v>579</v>
      </c>
      <c r="DT7" s="223" t="b">
        <v>1</v>
      </c>
      <c r="DU7" s="223" t="s">
        <v>590</v>
      </c>
      <c r="DV7" s="223">
        <v>6</v>
      </c>
      <c r="DW7" s="223"/>
      <c r="DX7" s="223"/>
      <c r="DY7" s="223"/>
      <c r="DZ7" s="223"/>
      <c r="EA7" s="223">
        <v>797676</v>
      </c>
    </row>
    <row r="8" spans="1:131">
      <c r="A8" s="223" t="s">
        <v>761</v>
      </c>
      <c r="B8" s="223" t="s">
        <v>568</v>
      </c>
      <c r="C8" s="224">
        <v>43383</v>
      </c>
      <c r="D8" s="223" t="s">
        <v>805</v>
      </c>
      <c r="E8" s="223" t="s">
        <v>806</v>
      </c>
      <c r="F8" s="223" t="s">
        <v>807</v>
      </c>
      <c r="G8" s="223" t="s">
        <v>603</v>
      </c>
      <c r="H8" s="223" t="s">
        <v>808</v>
      </c>
      <c r="I8" s="223" t="s">
        <v>809</v>
      </c>
      <c r="J8" s="223" t="s">
        <v>810</v>
      </c>
      <c r="K8" s="223" t="s">
        <v>811</v>
      </c>
      <c r="L8" s="223">
        <v>0</v>
      </c>
      <c r="M8" s="223">
        <v>0</v>
      </c>
      <c r="N8" s="223" t="s">
        <v>812</v>
      </c>
      <c r="O8" s="223" t="s">
        <v>813</v>
      </c>
      <c r="P8" s="223"/>
      <c r="Q8" s="223" t="s">
        <v>814</v>
      </c>
      <c r="R8" s="223">
        <v>2</v>
      </c>
      <c r="S8" s="223" t="s">
        <v>570</v>
      </c>
      <c r="T8" s="223" t="s">
        <v>815</v>
      </c>
      <c r="U8" s="223" t="s">
        <v>572</v>
      </c>
      <c r="V8" s="223"/>
      <c r="W8" s="223">
        <v>1</v>
      </c>
      <c r="X8" s="223"/>
      <c r="Y8" s="223" t="s">
        <v>573</v>
      </c>
      <c r="Z8" s="223"/>
      <c r="AA8" s="223" t="b">
        <v>0</v>
      </c>
      <c r="AB8" s="223" t="s">
        <v>574</v>
      </c>
      <c r="AC8" s="223" t="s">
        <v>574</v>
      </c>
      <c r="AD8" s="223" t="s">
        <v>575</v>
      </c>
      <c r="AE8" s="223">
        <v>35</v>
      </c>
      <c r="AF8" s="225">
        <v>43319</v>
      </c>
      <c r="AG8" s="223">
        <v>1</v>
      </c>
      <c r="AH8" s="223">
        <v>0</v>
      </c>
      <c r="AI8" s="223">
        <v>28.5</v>
      </c>
      <c r="AJ8" s="223">
        <v>230</v>
      </c>
      <c r="AK8" s="223" t="s">
        <v>576</v>
      </c>
      <c r="AL8" s="223" t="s">
        <v>816</v>
      </c>
      <c r="AM8" s="223">
        <v>16.2</v>
      </c>
      <c r="AN8" s="223" t="s">
        <v>817</v>
      </c>
      <c r="AO8" s="223">
        <v>1934</v>
      </c>
      <c r="AP8" s="223">
        <v>259</v>
      </c>
      <c r="AQ8" s="223">
        <v>99</v>
      </c>
      <c r="AR8" s="223">
        <v>69</v>
      </c>
      <c r="AS8" s="223">
        <v>10</v>
      </c>
      <c r="AT8" s="223" t="s">
        <v>578</v>
      </c>
      <c r="AU8" s="223">
        <v>4</v>
      </c>
      <c r="AV8" s="223">
        <v>0</v>
      </c>
      <c r="AW8" s="223">
        <v>0.5</v>
      </c>
      <c r="AX8" s="223">
        <v>46</v>
      </c>
      <c r="AY8" s="223">
        <v>0</v>
      </c>
      <c r="AZ8" s="223">
        <v>46</v>
      </c>
      <c r="BA8" s="223">
        <v>0.4</v>
      </c>
      <c r="BB8" s="223">
        <v>2.27</v>
      </c>
      <c r="BC8" s="223">
        <v>43.33</v>
      </c>
      <c r="BD8" s="223">
        <v>59.53</v>
      </c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>
        <v>27.53</v>
      </c>
      <c r="BP8" s="223">
        <v>0</v>
      </c>
      <c r="BQ8" s="223"/>
      <c r="BR8" s="223"/>
      <c r="BS8" s="223"/>
      <c r="BT8" s="223" t="s">
        <v>818</v>
      </c>
      <c r="BU8" s="223">
        <v>0</v>
      </c>
      <c r="BV8" s="223"/>
      <c r="BW8" s="223"/>
      <c r="BX8" s="223"/>
      <c r="BY8" s="223"/>
      <c r="BZ8" s="223"/>
      <c r="CA8" s="223"/>
      <c r="CB8" s="223"/>
      <c r="CC8" s="223">
        <v>0</v>
      </c>
      <c r="CD8" s="223"/>
      <c r="CE8" s="223"/>
      <c r="CF8" s="223"/>
      <c r="CG8" s="223"/>
      <c r="CH8" s="223"/>
      <c r="CI8" s="223"/>
      <c r="CJ8" s="223"/>
      <c r="CK8" s="223"/>
      <c r="CL8" s="223"/>
      <c r="CM8" s="223"/>
      <c r="CN8" s="223"/>
      <c r="CO8" s="223"/>
      <c r="CP8" s="223"/>
      <c r="CQ8" s="223"/>
      <c r="CR8" s="223"/>
      <c r="CS8" s="223"/>
      <c r="CT8" s="223" t="b">
        <v>1</v>
      </c>
      <c r="CU8" s="223"/>
      <c r="CV8" s="223"/>
      <c r="CW8" s="223"/>
      <c r="CX8" s="223" t="s">
        <v>598</v>
      </c>
      <c r="CY8" s="223" t="s">
        <v>574</v>
      </c>
      <c r="CZ8" s="223">
        <v>0</v>
      </c>
      <c r="DA8" s="223"/>
      <c r="DB8" s="223"/>
      <c r="DC8" s="223"/>
      <c r="DD8" s="223"/>
      <c r="DE8" s="223">
        <v>15.2</v>
      </c>
      <c r="DF8" s="223">
        <v>46</v>
      </c>
      <c r="DG8" s="223"/>
      <c r="DH8" s="223"/>
      <c r="DI8" s="223"/>
      <c r="DJ8" s="223"/>
      <c r="DK8" s="223"/>
      <c r="DL8" s="223"/>
      <c r="DM8" s="223"/>
      <c r="DN8" s="223">
        <v>21.53</v>
      </c>
      <c r="DO8" s="223"/>
      <c r="DP8" s="223"/>
      <c r="DQ8" s="223"/>
      <c r="DR8" s="223" t="s">
        <v>574</v>
      </c>
      <c r="DS8" s="223" t="s">
        <v>579</v>
      </c>
      <c r="DT8" s="223" t="b">
        <v>1</v>
      </c>
      <c r="DU8" s="223" t="s">
        <v>145</v>
      </c>
      <c r="DV8" s="223">
        <v>6</v>
      </c>
      <c r="DW8" s="223"/>
      <c r="DX8" s="223"/>
      <c r="DY8" s="223"/>
      <c r="DZ8" s="223"/>
      <c r="EA8" s="223">
        <v>797676</v>
      </c>
    </row>
    <row r="9" spans="1:131">
      <c r="A9" s="223" t="s">
        <v>621</v>
      </c>
      <c r="B9" s="223" t="s">
        <v>568</v>
      </c>
      <c r="C9" s="224">
        <v>43383</v>
      </c>
      <c r="D9" s="223" t="s">
        <v>805</v>
      </c>
      <c r="E9" s="223" t="s">
        <v>806</v>
      </c>
      <c r="F9" s="223" t="s">
        <v>807</v>
      </c>
      <c r="G9" s="223" t="s">
        <v>603</v>
      </c>
      <c r="H9" s="223" t="s">
        <v>808</v>
      </c>
      <c r="I9" s="223" t="s">
        <v>809</v>
      </c>
      <c r="J9" s="223" t="s">
        <v>810</v>
      </c>
      <c r="K9" s="223" t="s">
        <v>811</v>
      </c>
      <c r="L9" s="223">
        <v>0</v>
      </c>
      <c r="M9" s="223">
        <v>0</v>
      </c>
      <c r="N9" s="223" t="s">
        <v>812</v>
      </c>
      <c r="O9" s="223" t="s">
        <v>813</v>
      </c>
      <c r="P9" s="223"/>
      <c r="Q9" s="223" t="s">
        <v>814</v>
      </c>
      <c r="R9" s="223">
        <v>2</v>
      </c>
      <c r="S9" s="223" t="s">
        <v>580</v>
      </c>
      <c r="T9" s="223" t="s">
        <v>815</v>
      </c>
      <c r="U9" s="223" t="s">
        <v>572</v>
      </c>
      <c r="V9" s="223"/>
      <c r="W9" s="223">
        <v>2</v>
      </c>
      <c r="X9" s="223"/>
      <c r="Y9" s="223" t="s">
        <v>581</v>
      </c>
      <c r="Z9" s="223"/>
      <c r="AA9" s="223" t="b">
        <v>0</v>
      </c>
      <c r="AB9" s="223" t="s">
        <v>574</v>
      </c>
      <c r="AC9" s="223" t="s">
        <v>574</v>
      </c>
      <c r="AD9" s="223" t="s">
        <v>575</v>
      </c>
      <c r="AE9" s="223">
        <v>35</v>
      </c>
      <c r="AF9" s="225">
        <v>43319</v>
      </c>
      <c r="AG9" s="223" t="s">
        <v>582</v>
      </c>
      <c r="AH9" s="223">
        <v>0</v>
      </c>
      <c r="AI9" s="223">
        <v>28.5</v>
      </c>
      <c r="AJ9" s="223">
        <v>230</v>
      </c>
      <c r="AK9" s="223" t="s">
        <v>576</v>
      </c>
      <c r="AL9" s="223" t="s">
        <v>816</v>
      </c>
      <c r="AM9" s="223">
        <v>16.600000000000001</v>
      </c>
      <c r="AN9" s="223" t="s">
        <v>817</v>
      </c>
      <c r="AO9" s="223">
        <v>1934</v>
      </c>
      <c r="AP9" s="223">
        <v>259</v>
      </c>
      <c r="AQ9" s="223">
        <v>99</v>
      </c>
      <c r="AR9" s="223">
        <v>65</v>
      </c>
      <c r="AS9" s="223">
        <v>9.6999999999999993</v>
      </c>
      <c r="AT9" s="223" t="s">
        <v>578</v>
      </c>
      <c r="AU9" s="223">
        <v>4</v>
      </c>
      <c r="AV9" s="223">
        <v>0</v>
      </c>
      <c r="AW9" s="223">
        <v>0.5</v>
      </c>
      <c r="AX9" s="223">
        <v>42.8</v>
      </c>
      <c r="AY9" s="223">
        <v>0</v>
      </c>
      <c r="AZ9" s="223">
        <v>42.8</v>
      </c>
      <c r="BA9" s="223">
        <v>0.4</v>
      </c>
      <c r="BB9" s="223">
        <v>2.41</v>
      </c>
      <c r="BC9" s="223">
        <v>39.99</v>
      </c>
      <c r="BD9" s="223">
        <v>56.59</v>
      </c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>
        <v>27.53</v>
      </c>
      <c r="BP9" s="223">
        <v>0</v>
      </c>
      <c r="BQ9" s="223"/>
      <c r="BR9" s="223"/>
      <c r="BS9" s="223"/>
      <c r="BT9" s="223" t="s">
        <v>818</v>
      </c>
      <c r="BU9" s="223">
        <v>0</v>
      </c>
      <c r="BV9" s="223"/>
      <c r="BW9" s="223"/>
      <c r="BX9" s="223"/>
      <c r="BY9" s="223"/>
      <c r="BZ9" s="223"/>
      <c r="CA9" s="223"/>
      <c r="CB9" s="223"/>
      <c r="CC9" s="223">
        <v>0</v>
      </c>
      <c r="CD9" s="223"/>
      <c r="CE9" s="223"/>
      <c r="CF9" s="223"/>
      <c r="CG9" s="223"/>
      <c r="CH9" s="223"/>
      <c r="CI9" s="223"/>
      <c r="CJ9" s="223"/>
      <c r="CK9" s="223"/>
      <c r="CL9" s="223"/>
      <c r="CM9" s="223"/>
      <c r="CN9" s="223"/>
      <c r="CO9" s="223"/>
      <c r="CP9" s="223"/>
      <c r="CQ9" s="223"/>
      <c r="CR9" s="223"/>
      <c r="CS9" s="223"/>
      <c r="CT9" s="223" t="b">
        <v>1</v>
      </c>
      <c r="CU9" s="223"/>
      <c r="CV9" s="223"/>
      <c r="CW9" s="223"/>
      <c r="CX9" s="223" t="s">
        <v>598</v>
      </c>
      <c r="CY9" s="223" t="s">
        <v>574</v>
      </c>
      <c r="CZ9" s="223">
        <v>0</v>
      </c>
      <c r="DA9" s="223"/>
      <c r="DB9" s="223"/>
      <c r="DC9" s="223"/>
      <c r="DD9" s="223"/>
      <c r="DE9" s="223">
        <v>0</v>
      </c>
      <c r="DF9" s="223">
        <v>42.8</v>
      </c>
      <c r="DG9" s="223"/>
      <c r="DH9" s="223"/>
      <c r="DI9" s="223"/>
      <c r="DJ9" s="223"/>
      <c r="DK9" s="223"/>
      <c r="DL9" s="223"/>
      <c r="DM9" s="223"/>
      <c r="DN9" s="223">
        <v>9.98</v>
      </c>
      <c r="DO9" s="223"/>
      <c r="DP9" s="223"/>
      <c r="DQ9" s="223"/>
      <c r="DR9" s="223" t="s">
        <v>574</v>
      </c>
      <c r="DS9" s="223" t="s">
        <v>579</v>
      </c>
      <c r="DT9" s="223" t="b">
        <v>1</v>
      </c>
      <c r="DU9" s="223" t="s">
        <v>145</v>
      </c>
      <c r="DV9" s="223">
        <v>6</v>
      </c>
      <c r="DW9" s="223"/>
      <c r="DX9" s="223"/>
      <c r="DY9" s="223"/>
      <c r="DZ9" s="223"/>
      <c r="EA9" s="223">
        <v>797676</v>
      </c>
    </row>
    <row r="10" spans="1:131">
      <c r="A10" s="223" t="s">
        <v>640</v>
      </c>
      <c r="B10" s="223" t="s">
        <v>568</v>
      </c>
      <c r="C10" s="224">
        <v>43383</v>
      </c>
      <c r="D10" s="223" t="s">
        <v>805</v>
      </c>
      <c r="E10" s="223" t="s">
        <v>806</v>
      </c>
      <c r="F10" s="223" t="s">
        <v>807</v>
      </c>
      <c r="G10" s="223" t="s">
        <v>603</v>
      </c>
      <c r="H10" s="223" t="s">
        <v>808</v>
      </c>
      <c r="I10" s="223" t="s">
        <v>809</v>
      </c>
      <c r="J10" s="223" t="s">
        <v>810</v>
      </c>
      <c r="K10" s="223" t="s">
        <v>811</v>
      </c>
      <c r="L10" s="223">
        <v>0</v>
      </c>
      <c r="M10" s="223">
        <v>0</v>
      </c>
      <c r="N10" s="223" t="s">
        <v>812</v>
      </c>
      <c r="O10" s="223" t="s">
        <v>813</v>
      </c>
      <c r="P10" s="223"/>
      <c r="Q10" s="223" t="s">
        <v>814</v>
      </c>
      <c r="R10" s="223">
        <v>2</v>
      </c>
      <c r="S10" s="223" t="s">
        <v>583</v>
      </c>
      <c r="T10" s="223" t="s">
        <v>815</v>
      </c>
      <c r="U10" s="223" t="s">
        <v>572</v>
      </c>
      <c r="V10" s="223"/>
      <c r="W10" s="223">
        <v>1</v>
      </c>
      <c r="X10" s="223"/>
      <c r="Y10" s="223" t="s">
        <v>581</v>
      </c>
      <c r="Z10" s="223"/>
      <c r="AA10" s="223" t="b">
        <v>0</v>
      </c>
      <c r="AB10" s="223" t="s">
        <v>574</v>
      </c>
      <c r="AC10" s="223" t="s">
        <v>574</v>
      </c>
      <c r="AD10" s="223" t="s">
        <v>575</v>
      </c>
      <c r="AE10" s="223">
        <v>35</v>
      </c>
      <c r="AF10" s="225">
        <v>43319</v>
      </c>
      <c r="AG10" s="223" t="s">
        <v>582</v>
      </c>
      <c r="AH10" s="223">
        <v>0</v>
      </c>
      <c r="AI10" s="223">
        <v>28.5</v>
      </c>
      <c r="AJ10" s="223">
        <v>230</v>
      </c>
      <c r="AK10" s="223" t="s">
        <v>576</v>
      </c>
      <c r="AL10" s="223" t="s">
        <v>816</v>
      </c>
      <c r="AM10" s="223">
        <v>16.600000000000001</v>
      </c>
      <c r="AN10" s="223" t="s">
        <v>817</v>
      </c>
      <c r="AO10" s="223">
        <v>1934</v>
      </c>
      <c r="AP10" s="223">
        <v>259</v>
      </c>
      <c r="AQ10" s="223">
        <v>99</v>
      </c>
      <c r="AR10" s="223">
        <v>65</v>
      </c>
      <c r="AS10" s="223">
        <v>9.6999999999999993</v>
      </c>
      <c r="AT10" s="223" t="s">
        <v>578</v>
      </c>
      <c r="AU10" s="223">
        <v>4</v>
      </c>
      <c r="AV10" s="223">
        <v>0</v>
      </c>
      <c r="AW10" s="223">
        <v>0.5</v>
      </c>
      <c r="AX10" s="223">
        <v>46</v>
      </c>
      <c r="AY10" s="223">
        <v>0</v>
      </c>
      <c r="AZ10" s="223">
        <v>46</v>
      </c>
      <c r="BA10" s="223">
        <v>0.4</v>
      </c>
      <c r="BB10" s="223">
        <v>2.41</v>
      </c>
      <c r="BC10" s="223">
        <v>43.19</v>
      </c>
      <c r="BD10" s="223">
        <v>59.79</v>
      </c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>
        <v>27.53</v>
      </c>
      <c r="BP10" s="223">
        <v>0</v>
      </c>
      <c r="BQ10" s="223"/>
      <c r="BR10" s="223"/>
      <c r="BS10" s="223"/>
      <c r="BT10" s="223" t="s">
        <v>818</v>
      </c>
      <c r="BU10" s="223">
        <v>0</v>
      </c>
      <c r="BV10" s="223"/>
      <c r="BW10" s="223"/>
      <c r="BX10" s="223"/>
      <c r="BY10" s="223"/>
      <c r="BZ10" s="223"/>
      <c r="CA10" s="223"/>
      <c r="CB10" s="223"/>
      <c r="CC10" s="223">
        <v>0</v>
      </c>
      <c r="CD10" s="223"/>
      <c r="CE10" s="223"/>
      <c r="CF10" s="223"/>
      <c r="CG10" s="223"/>
      <c r="CH10" s="223"/>
      <c r="CI10" s="223"/>
      <c r="CJ10" s="223"/>
      <c r="CK10" s="223"/>
      <c r="CL10" s="223"/>
      <c r="CM10" s="223"/>
      <c r="CN10" s="223"/>
      <c r="CO10" s="223"/>
      <c r="CP10" s="223"/>
      <c r="CQ10" s="223"/>
      <c r="CR10" s="223"/>
      <c r="CS10" s="223"/>
      <c r="CT10" s="223" t="b">
        <v>1</v>
      </c>
      <c r="CU10" s="223"/>
      <c r="CV10" s="223"/>
      <c r="CW10" s="223"/>
      <c r="CX10" s="223" t="s">
        <v>598</v>
      </c>
      <c r="CY10" s="223" t="s">
        <v>574</v>
      </c>
      <c r="CZ10" s="223">
        <v>0</v>
      </c>
      <c r="DA10" s="223"/>
      <c r="DB10" s="223"/>
      <c r="DC10" s="223"/>
      <c r="DD10" s="223"/>
      <c r="DE10" s="223">
        <v>33</v>
      </c>
      <c r="DF10" s="223">
        <v>46</v>
      </c>
      <c r="DG10" s="223"/>
      <c r="DH10" s="223"/>
      <c r="DI10" s="223"/>
      <c r="DJ10" s="223"/>
      <c r="DK10" s="223"/>
      <c r="DL10" s="223"/>
      <c r="DM10" s="223"/>
      <c r="DN10" s="223">
        <v>20.86</v>
      </c>
      <c r="DO10" s="223"/>
      <c r="DP10" s="223"/>
      <c r="DQ10" s="223"/>
      <c r="DR10" s="223" t="s">
        <v>574</v>
      </c>
      <c r="DS10" s="223" t="s">
        <v>579</v>
      </c>
      <c r="DT10" s="223" t="b">
        <v>1</v>
      </c>
      <c r="DU10" s="223" t="s">
        <v>145</v>
      </c>
      <c r="DV10" s="223">
        <v>6</v>
      </c>
      <c r="DW10" s="223"/>
      <c r="DX10" s="223"/>
      <c r="DY10" s="223"/>
      <c r="DZ10" s="223"/>
      <c r="EA10" s="223">
        <v>797676</v>
      </c>
    </row>
    <row r="11" spans="1:131">
      <c r="A11" s="223" t="s">
        <v>618</v>
      </c>
      <c r="B11" s="223" t="s">
        <v>568</v>
      </c>
      <c r="C11" s="224">
        <v>43383</v>
      </c>
      <c r="D11" s="223" t="s">
        <v>805</v>
      </c>
      <c r="E11" s="223" t="s">
        <v>806</v>
      </c>
      <c r="F11" s="223" t="s">
        <v>807</v>
      </c>
      <c r="G11" s="223" t="s">
        <v>603</v>
      </c>
      <c r="H11" s="223" t="s">
        <v>808</v>
      </c>
      <c r="I11" s="223" t="s">
        <v>809</v>
      </c>
      <c r="J11" s="223" t="s">
        <v>810</v>
      </c>
      <c r="K11" s="223" t="s">
        <v>811</v>
      </c>
      <c r="L11" s="223">
        <v>0</v>
      </c>
      <c r="M11" s="223">
        <v>0</v>
      </c>
      <c r="N11" s="223" t="s">
        <v>812</v>
      </c>
      <c r="O11" s="223" t="s">
        <v>813</v>
      </c>
      <c r="P11" s="223"/>
      <c r="Q11" s="223" t="s">
        <v>814</v>
      </c>
      <c r="R11" s="223">
        <v>2</v>
      </c>
      <c r="S11" s="223" t="s">
        <v>819</v>
      </c>
      <c r="T11" s="223" t="s">
        <v>815</v>
      </c>
      <c r="U11" s="223" t="s">
        <v>572</v>
      </c>
      <c r="V11" s="223"/>
      <c r="W11" s="223">
        <v>2</v>
      </c>
      <c r="X11" s="223"/>
      <c r="Y11" s="223" t="s">
        <v>585</v>
      </c>
      <c r="Z11" s="223"/>
      <c r="AA11" s="223" t="s">
        <v>586</v>
      </c>
      <c r="AB11" s="223" t="s">
        <v>587</v>
      </c>
      <c r="AC11" s="223" t="s">
        <v>518</v>
      </c>
      <c r="AD11" s="223" t="s">
        <v>594</v>
      </c>
      <c r="AE11" s="223">
        <v>35</v>
      </c>
      <c r="AF11" s="225">
        <v>43319</v>
      </c>
      <c r="AG11" s="223">
        <v>1</v>
      </c>
      <c r="AH11" s="223">
        <v>0</v>
      </c>
      <c r="AI11" s="223">
        <v>28.51</v>
      </c>
      <c r="AJ11" s="223">
        <v>230</v>
      </c>
      <c r="AK11" s="223" t="s">
        <v>576</v>
      </c>
      <c r="AL11" s="223" t="s">
        <v>820</v>
      </c>
      <c r="AM11" s="223">
        <v>17.600000000000001</v>
      </c>
      <c r="AN11" s="223" t="s">
        <v>821</v>
      </c>
      <c r="AO11" s="223">
        <v>1319</v>
      </c>
      <c r="AP11" s="223">
        <v>323</v>
      </c>
      <c r="AQ11" s="223">
        <v>71</v>
      </c>
      <c r="AR11" s="223">
        <v>64</v>
      </c>
      <c r="AS11" s="223">
        <v>7</v>
      </c>
      <c r="AT11" s="223" t="s">
        <v>578</v>
      </c>
      <c r="AU11" s="223">
        <v>4</v>
      </c>
      <c r="AV11" s="223">
        <v>0</v>
      </c>
      <c r="AW11" s="223">
        <v>0.5</v>
      </c>
      <c r="AX11" s="223">
        <v>43</v>
      </c>
      <c r="AY11" s="223">
        <v>0</v>
      </c>
      <c r="AZ11" s="223">
        <v>43</v>
      </c>
      <c r="BA11" s="223">
        <v>0.3</v>
      </c>
      <c r="BB11" s="223">
        <v>3.01</v>
      </c>
      <c r="BC11" s="223">
        <v>39.19</v>
      </c>
      <c r="BD11" s="223">
        <v>56.79</v>
      </c>
      <c r="BE11" s="223"/>
      <c r="BF11" s="223"/>
      <c r="BG11" s="223"/>
      <c r="BH11" s="223"/>
      <c r="BI11" s="223"/>
      <c r="BJ11" s="223"/>
      <c r="BK11" s="223"/>
      <c r="BL11" s="223"/>
      <c r="BM11" s="223"/>
      <c r="BN11" s="223"/>
      <c r="BO11" s="223">
        <v>27.85</v>
      </c>
      <c r="BP11" s="223">
        <v>0</v>
      </c>
      <c r="BQ11" s="223"/>
      <c r="BR11" s="223"/>
      <c r="BS11" s="223"/>
      <c r="BT11" s="223" t="s">
        <v>818</v>
      </c>
      <c r="BU11" s="223">
        <v>0</v>
      </c>
      <c r="BV11" s="223"/>
      <c r="BW11" s="223"/>
      <c r="BX11" s="223"/>
      <c r="BY11" s="223"/>
      <c r="BZ11" s="223"/>
      <c r="CA11" s="223"/>
      <c r="CB11" s="223"/>
      <c r="CC11" s="223">
        <v>0</v>
      </c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  <c r="CS11" s="223"/>
      <c r="CT11" s="223" t="b">
        <v>1</v>
      </c>
      <c r="CU11" s="223"/>
      <c r="CV11" s="223"/>
      <c r="CW11" s="223"/>
      <c r="CX11" s="223" t="s">
        <v>598</v>
      </c>
      <c r="CY11" s="223" t="s">
        <v>574</v>
      </c>
      <c r="CZ11" s="223">
        <v>0</v>
      </c>
      <c r="DA11" s="223"/>
      <c r="DB11" s="223"/>
      <c r="DC11" s="223"/>
      <c r="DD11" s="223"/>
      <c r="DE11" s="223">
        <v>0</v>
      </c>
      <c r="DF11" s="223">
        <v>43</v>
      </c>
      <c r="DG11" s="223"/>
      <c r="DH11" s="223"/>
      <c r="DI11" s="223"/>
      <c r="DJ11" s="223"/>
      <c r="DK11" s="223"/>
      <c r="DL11" s="223"/>
      <c r="DM11" s="223"/>
      <c r="DN11" s="223">
        <v>8.2899999999999991</v>
      </c>
      <c r="DO11" s="223"/>
      <c r="DP11" s="223"/>
      <c r="DQ11" s="223"/>
      <c r="DR11" s="223" t="s">
        <v>574</v>
      </c>
      <c r="DS11" s="223" t="s">
        <v>579</v>
      </c>
      <c r="DT11" s="223" t="b">
        <v>1</v>
      </c>
      <c r="DU11" s="223" t="s">
        <v>590</v>
      </c>
      <c r="DV11" s="223">
        <v>6</v>
      </c>
      <c r="DW11" s="223"/>
      <c r="DX11" s="223"/>
      <c r="DY11" s="223"/>
      <c r="DZ11" s="223"/>
      <c r="EA11" s="223">
        <v>797676</v>
      </c>
    </row>
    <row r="12" spans="1:131">
      <c r="A12" s="223" t="s">
        <v>764</v>
      </c>
      <c r="B12" s="223" t="s">
        <v>568</v>
      </c>
      <c r="C12" s="224">
        <v>43383</v>
      </c>
      <c r="D12" s="223" t="s">
        <v>805</v>
      </c>
      <c r="E12" s="223" t="s">
        <v>806</v>
      </c>
      <c r="F12" s="223" t="s">
        <v>807</v>
      </c>
      <c r="G12" s="223" t="s">
        <v>603</v>
      </c>
      <c r="H12" s="223" t="s">
        <v>808</v>
      </c>
      <c r="I12" s="223" t="s">
        <v>809</v>
      </c>
      <c r="J12" s="223" t="s">
        <v>810</v>
      </c>
      <c r="K12" s="223" t="s">
        <v>811</v>
      </c>
      <c r="L12" s="223">
        <v>0</v>
      </c>
      <c r="M12" s="223">
        <v>0</v>
      </c>
      <c r="N12" s="223" t="s">
        <v>812</v>
      </c>
      <c r="O12" s="223" t="s">
        <v>813</v>
      </c>
      <c r="P12" s="223"/>
      <c r="Q12" s="223" t="s">
        <v>814</v>
      </c>
      <c r="R12" s="223">
        <v>2</v>
      </c>
      <c r="S12" s="223" t="s">
        <v>584</v>
      </c>
      <c r="T12" s="223" t="s">
        <v>815</v>
      </c>
      <c r="U12" s="223" t="s">
        <v>572</v>
      </c>
      <c r="V12" s="223"/>
      <c r="W12" s="223">
        <v>1</v>
      </c>
      <c r="X12" s="223"/>
      <c r="Y12" s="223" t="s">
        <v>585</v>
      </c>
      <c r="Z12" s="223"/>
      <c r="AA12" s="223" t="s">
        <v>586</v>
      </c>
      <c r="AB12" s="223" t="s">
        <v>587</v>
      </c>
      <c r="AC12" s="223" t="s">
        <v>518</v>
      </c>
      <c r="AD12" s="223" t="s">
        <v>594</v>
      </c>
      <c r="AE12" s="223">
        <v>35</v>
      </c>
      <c r="AF12" s="225">
        <v>43319</v>
      </c>
      <c r="AG12" s="223" t="s">
        <v>582</v>
      </c>
      <c r="AH12" s="223">
        <v>0</v>
      </c>
      <c r="AI12" s="223">
        <v>28.51</v>
      </c>
      <c r="AJ12" s="223">
        <v>230</v>
      </c>
      <c r="AK12" s="223" t="s">
        <v>576</v>
      </c>
      <c r="AL12" s="223" t="s">
        <v>820</v>
      </c>
      <c r="AM12" s="223">
        <v>17.600000000000001</v>
      </c>
      <c r="AN12" s="223" t="s">
        <v>821</v>
      </c>
      <c r="AO12" s="223">
        <v>1319</v>
      </c>
      <c r="AP12" s="223">
        <v>323</v>
      </c>
      <c r="AQ12" s="223">
        <v>71</v>
      </c>
      <c r="AR12" s="223">
        <v>64</v>
      </c>
      <c r="AS12" s="223">
        <v>7</v>
      </c>
      <c r="AT12" s="223" t="s">
        <v>578</v>
      </c>
      <c r="AU12" s="223">
        <v>4</v>
      </c>
      <c r="AV12" s="223">
        <v>0</v>
      </c>
      <c r="AW12" s="223">
        <v>0.5</v>
      </c>
      <c r="AX12" s="223">
        <v>49</v>
      </c>
      <c r="AY12" s="223">
        <v>0</v>
      </c>
      <c r="AZ12" s="223">
        <v>49</v>
      </c>
      <c r="BA12" s="223">
        <v>0.3</v>
      </c>
      <c r="BB12" s="223">
        <v>3.01</v>
      </c>
      <c r="BC12" s="223">
        <v>45.19</v>
      </c>
      <c r="BD12" s="223">
        <v>62.79</v>
      </c>
      <c r="BE12" s="223"/>
      <c r="BF12" s="223"/>
      <c r="BG12" s="223"/>
      <c r="BH12" s="223"/>
      <c r="BI12" s="223"/>
      <c r="BJ12" s="223"/>
      <c r="BK12" s="223"/>
      <c r="BL12" s="223"/>
      <c r="BM12" s="223"/>
      <c r="BN12" s="223"/>
      <c r="BO12" s="223">
        <v>27.85</v>
      </c>
      <c r="BP12" s="223">
        <v>0</v>
      </c>
      <c r="BQ12" s="223"/>
      <c r="BR12" s="223"/>
      <c r="BS12" s="223"/>
      <c r="BT12" s="223" t="s">
        <v>818</v>
      </c>
      <c r="BU12" s="223">
        <v>0</v>
      </c>
      <c r="BV12" s="223"/>
      <c r="BW12" s="223"/>
      <c r="BX12" s="223"/>
      <c r="BY12" s="223"/>
      <c r="BZ12" s="223"/>
      <c r="CA12" s="223"/>
      <c r="CB12" s="223"/>
      <c r="CC12" s="223">
        <v>0</v>
      </c>
      <c r="CD12" s="223"/>
      <c r="CE12" s="223"/>
      <c r="CF12" s="223"/>
      <c r="CG12" s="223"/>
      <c r="CH12" s="223"/>
      <c r="CI12" s="223"/>
      <c r="CJ12" s="223"/>
      <c r="CK12" s="223"/>
      <c r="CL12" s="223"/>
      <c r="CM12" s="223"/>
      <c r="CN12" s="223"/>
      <c r="CO12" s="223"/>
      <c r="CP12" s="223"/>
      <c r="CQ12" s="223"/>
      <c r="CR12" s="223"/>
      <c r="CS12" s="223"/>
      <c r="CT12" s="223" t="b">
        <v>1</v>
      </c>
      <c r="CU12" s="223"/>
      <c r="CV12" s="223"/>
      <c r="CW12" s="223"/>
      <c r="CX12" s="223" t="s">
        <v>598</v>
      </c>
      <c r="CY12" s="223" t="s">
        <v>574</v>
      </c>
      <c r="CZ12" s="223">
        <v>0</v>
      </c>
      <c r="DA12" s="223"/>
      <c r="DB12" s="223"/>
      <c r="DC12" s="223"/>
      <c r="DD12" s="223"/>
      <c r="DE12" s="223">
        <v>16.399999999999999</v>
      </c>
      <c r="DF12" s="223">
        <v>49</v>
      </c>
      <c r="DG12" s="223"/>
      <c r="DH12" s="223"/>
      <c r="DI12" s="223"/>
      <c r="DJ12" s="223"/>
      <c r="DK12" s="223"/>
      <c r="DL12" s="223"/>
      <c r="DM12" s="223"/>
      <c r="DN12" s="223">
        <v>33.020000000000003</v>
      </c>
      <c r="DO12" s="223"/>
      <c r="DP12" s="223"/>
      <c r="DQ12" s="223"/>
      <c r="DR12" s="223" t="s">
        <v>574</v>
      </c>
      <c r="DS12" s="223" t="s">
        <v>579</v>
      </c>
      <c r="DT12" s="223" t="b">
        <v>1</v>
      </c>
      <c r="DU12" s="223" t="s">
        <v>590</v>
      </c>
      <c r="DV12" s="223">
        <v>6</v>
      </c>
      <c r="DW12" s="223"/>
      <c r="DX12" s="223"/>
      <c r="DY12" s="223"/>
      <c r="DZ12" s="223"/>
      <c r="EA12" s="223">
        <v>797676</v>
      </c>
    </row>
    <row r="13" spans="1:131">
      <c r="A13" s="223" t="s">
        <v>643</v>
      </c>
      <c r="B13" s="223" t="s">
        <v>568</v>
      </c>
      <c r="C13" s="224">
        <v>43383</v>
      </c>
      <c r="D13" s="223" t="s">
        <v>805</v>
      </c>
      <c r="E13" s="223" t="s">
        <v>806</v>
      </c>
      <c r="F13" s="223" t="s">
        <v>807</v>
      </c>
      <c r="G13" s="223" t="s">
        <v>603</v>
      </c>
      <c r="H13" s="223" t="s">
        <v>808</v>
      </c>
      <c r="I13" s="223" t="s">
        <v>809</v>
      </c>
      <c r="J13" s="223" t="s">
        <v>810</v>
      </c>
      <c r="K13" s="223" t="s">
        <v>811</v>
      </c>
      <c r="L13" s="223">
        <v>0</v>
      </c>
      <c r="M13" s="223">
        <v>0</v>
      </c>
      <c r="N13" s="223" t="s">
        <v>812</v>
      </c>
      <c r="O13" s="223" t="s">
        <v>813</v>
      </c>
      <c r="P13" s="223"/>
      <c r="Q13" s="223" t="s">
        <v>814</v>
      </c>
      <c r="R13" s="223">
        <v>2</v>
      </c>
      <c r="S13" s="223" t="s">
        <v>579</v>
      </c>
      <c r="T13" s="223" t="s">
        <v>815</v>
      </c>
      <c r="U13" s="223" t="s">
        <v>572</v>
      </c>
      <c r="V13" s="223"/>
      <c r="W13" s="223">
        <v>4</v>
      </c>
      <c r="X13" s="223"/>
      <c r="Y13" s="223" t="s">
        <v>591</v>
      </c>
      <c r="Z13" s="223"/>
      <c r="AA13" s="223" t="s">
        <v>586</v>
      </c>
      <c r="AB13" s="223" t="s">
        <v>587</v>
      </c>
      <c r="AC13" s="223" t="s">
        <v>518</v>
      </c>
      <c r="AD13" s="223" t="s">
        <v>594</v>
      </c>
      <c r="AE13" s="223">
        <v>35</v>
      </c>
      <c r="AF13" s="225">
        <v>43319</v>
      </c>
      <c r="AG13" s="223" t="s">
        <v>582</v>
      </c>
      <c r="AH13" s="223">
        <v>0</v>
      </c>
      <c r="AI13" s="223">
        <v>28.51</v>
      </c>
      <c r="AJ13" s="223">
        <v>230</v>
      </c>
      <c r="AK13" s="223" t="s">
        <v>576</v>
      </c>
      <c r="AL13" s="223" t="s">
        <v>820</v>
      </c>
      <c r="AM13" s="223">
        <v>18</v>
      </c>
      <c r="AN13" s="223" t="s">
        <v>821</v>
      </c>
      <c r="AO13" s="223">
        <v>1319</v>
      </c>
      <c r="AP13" s="223">
        <v>323</v>
      </c>
      <c r="AQ13" s="223">
        <v>71</v>
      </c>
      <c r="AR13" s="223">
        <v>62</v>
      </c>
      <c r="AS13" s="223">
        <v>6.5</v>
      </c>
      <c r="AT13" s="223" t="s">
        <v>578</v>
      </c>
      <c r="AU13" s="223">
        <v>4</v>
      </c>
      <c r="AV13" s="223">
        <v>0</v>
      </c>
      <c r="AW13" s="223">
        <v>0.5</v>
      </c>
      <c r="AX13" s="223">
        <v>44</v>
      </c>
      <c r="AY13" s="223">
        <v>0</v>
      </c>
      <c r="AZ13" s="223">
        <v>44</v>
      </c>
      <c r="BA13" s="223">
        <v>0.3</v>
      </c>
      <c r="BB13" s="223">
        <v>3.2</v>
      </c>
      <c r="BC13" s="223">
        <v>40</v>
      </c>
      <c r="BD13" s="223">
        <v>58</v>
      </c>
      <c r="BE13" s="223"/>
      <c r="BF13" s="223"/>
      <c r="BG13" s="223"/>
      <c r="BH13" s="223"/>
      <c r="BI13" s="223"/>
      <c r="BJ13" s="223"/>
      <c r="BK13" s="223"/>
      <c r="BL13" s="223"/>
      <c r="BM13" s="223"/>
      <c r="BN13" s="223"/>
      <c r="BO13" s="223">
        <v>27.85</v>
      </c>
      <c r="BP13" s="223">
        <v>0</v>
      </c>
      <c r="BQ13" s="223"/>
      <c r="BR13" s="223"/>
      <c r="BS13" s="223"/>
      <c r="BT13" s="223" t="s">
        <v>818</v>
      </c>
      <c r="BU13" s="223">
        <v>0</v>
      </c>
      <c r="BV13" s="223"/>
      <c r="BW13" s="223"/>
      <c r="BX13" s="223"/>
      <c r="BY13" s="223"/>
      <c r="BZ13" s="223"/>
      <c r="CA13" s="223"/>
      <c r="CB13" s="223"/>
      <c r="CC13" s="223">
        <v>0</v>
      </c>
      <c r="CD13" s="223"/>
      <c r="CE13" s="223"/>
      <c r="CF13" s="223"/>
      <c r="CG13" s="223"/>
      <c r="CH13" s="223"/>
      <c r="CI13" s="223"/>
      <c r="CJ13" s="223"/>
      <c r="CK13" s="223"/>
      <c r="CL13" s="223"/>
      <c r="CM13" s="223"/>
      <c r="CN13" s="223"/>
      <c r="CO13" s="223"/>
      <c r="CP13" s="223"/>
      <c r="CQ13" s="223"/>
      <c r="CR13" s="223"/>
      <c r="CS13" s="223"/>
      <c r="CT13" s="223" t="b">
        <v>1</v>
      </c>
      <c r="CU13" s="223"/>
      <c r="CV13" s="223"/>
      <c r="CW13" s="223"/>
      <c r="CX13" s="223" t="s">
        <v>598</v>
      </c>
      <c r="CY13" s="223" t="s">
        <v>574</v>
      </c>
      <c r="CZ13" s="223">
        <v>0</v>
      </c>
      <c r="DA13" s="223"/>
      <c r="DB13" s="223"/>
      <c r="DC13" s="223"/>
      <c r="DD13" s="223"/>
      <c r="DE13" s="223">
        <v>33</v>
      </c>
      <c r="DF13" s="223">
        <v>44</v>
      </c>
      <c r="DG13" s="223"/>
      <c r="DH13" s="223"/>
      <c r="DI13" s="223"/>
      <c r="DJ13" s="223"/>
      <c r="DK13" s="223"/>
      <c r="DL13" s="223"/>
      <c r="DM13" s="223"/>
      <c r="DN13" s="223">
        <v>10</v>
      </c>
      <c r="DO13" s="223"/>
      <c r="DP13" s="223"/>
      <c r="DQ13" s="223"/>
      <c r="DR13" s="223" t="s">
        <v>574</v>
      </c>
      <c r="DS13" s="223" t="s">
        <v>579</v>
      </c>
      <c r="DT13" s="223" t="b">
        <v>1</v>
      </c>
      <c r="DU13" s="223" t="s">
        <v>590</v>
      </c>
      <c r="DV13" s="223">
        <v>6</v>
      </c>
      <c r="DW13" s="223"/>
      <c r="DX13" s="223"/>
      <c r="DY13" s="223"/>
      <c r="DZ13" s="223"/>
      <c r="EA13" s="223">
        <v>797676</v>
      </c>
    </row>
    <row r="14" spans="1:131">
      <c r="A14" s="223" t="s">
        <v>762</v>
      </c>
      <c r="B14" s="223" t="s">
        <v>568</v>
      </c>
      <c r="C14" s="224">
        <v>43383</v>
      </c>
      <c r="D14" s="223" t="s">
        <v>805</v>
      </c>
      <c r="E14" s="223" t="s">
        <v>806</v>
      </c>
      <c r="F14" s="223" t="s">
        <v>807</v>
      </c>
      <c r="G14" s="223" t="s">
        <v>603</v>
      </c>
      <c r="H14" s="223" t="s">
        <v>808</v>
      </c>
      <c r="I14" s="223" t="s">
        <v>809</v>
      </c>
      <c r="J14" s="223" t="s">
        <v>810</v>
      </c>
      <c r="K14" s="223" t="s">
        <v>811</v>
      </c>
      <c r="L14" s="223">
        <v>0</v>
      </c>
      <c r="M14" s="223">
        <v>0</v>
      </c>
      <c r="N14" s="223" t="s">
        <v>812</v>
      </c>
      <c r="O14" s="223" t="s">
        <v>813</v>
      </c>
      <c r="P14" s="223"/>
      <c r="Q14" s="223" t="s">
        <v>814</v>
      </c>
      <c r="R14" s="223">
        <v>3</v>
      </c>
      <c r="S14" s="223" t="s">
        <v>570</v>
      </c>
      <c r="T14" s="223" t="s">
        <v>815</v>
      </c>
      <c r="U14" s="223" t="s">
        <v>572</v>
      </c>
      <c r="V14" s="223"/>
      <c r="W14" s="223">
        <v>1</v>
      </c>
      <c r="X14" s="223"/>
      <c r="Y14" s="223" t="s">
        <v>573</v>
      </c>
      <c r="Z14" s="223"/>
      <c r="AA14" s="223" t="b">
        <v>0</v>
      </c>
      <c r="AB14" s="223" t="s">
        <v>574</v>
      </c>
      <c r="AC14" s="223" t="s">
        <v>574</v>
      </c>
      <c r="AD14" s="223" t="s">
        <v>575</v>
      </c>
      <c r="AE14" s="223">
        <v>35</v>
      </c>
      <c r="AF14" s="225">
        <v>43319</v>
      </c>
      <c r="AG14" s="223">
        <v>1</v>
      </c>
      <c r="AH14" s="223">
        <v>0</v>
      </c>
      <c r="AI14" s="223">
        <v>28.5</v>
      </c>
      <c r="AJ14" s="223">
        <v>330</v>
      </c>
      <c r="AK14" s="223" t="s">
        <v>576</v>
      </c>
      <c r="AL14" s="223" t="s">
        <v>816</v>
      </c>
      <c r="AM14" s="223">
        <v>16.2</v>
      </c>
      <c r="AN14" s="223" t="s">
        <v>817</v>
      </c>
      <c r="AO14" s="223">
        <v>1934</v>
      </c>
      <c r="AP14" s="223">
        <v>259</v>
      </c>
      <c r="AQ14" s="223">
        <v>99</v>
      </c>
      <c r="AR14" s="223">
        <v>69</v>
      </c>
      <c r="AS14" s="223">
        <v>10</v>
      </c>
      <c r="AT14" s="223" t="s">
        <v>578</v>
      </c>
      <c r="AU14" s="223">
        <v>4</v>
      </c>
      <c r="AV14" s="223">
        <v>0</v>
      </c>
      <c r="AW14" s="223">
        <v>0.5</v>
      </c>
      <c r="AX14" s="223">
        <v>46</v>
      </c>
      <c r="AY14" s="223">
        <v>0</v>
      </c>
      <c r="AZ14" s="223">
        <v>46</v>
      </c>
      <c r="BA14" s="223">
        <v>0.4</v>
      </c>
      <c r="BB14" s="223">
        <v>2.27</v>
      </c>
      <c r="BC14" s="223">
        <v>43.33</v>
      </c>
      <c r="BD14" s="223">
        <v>59.53</v>
      </c>
      <c r="BE14" s="223"/>
      <c r="BF14" s="223"/>
      <c r="BG14" s="223"/>
      <c r="BH14" s="223"/>
      <c r="BI14" s="223"/>
      <c r="BJ14" s="223"/>
      <c r="BK14" s="223"/>
      <c r="BL14" s="223"/>
      <c r="BM14" s="223"/>
      <c r="BN14" s="223"/>
      <c r="BO14" s="223">
        <v>27.53</v>
      </c>
      <c r="BP14" s="223">
        <v>0</v>
      </c>
      <c r="BQ14" s="223"/>
      <c r="BR14" s="223"/>
      <c r="BS14" s="223"/>
      <c r="BT14" s="223" t="s">
        <v>818</v>
      </c>
      <c r="BU14" s="223">
        <v>0</v>
      </c>
      <c r="BV14" s="223"/>
      <c r="BW14" s="223"/>
      <c r="BX14" s="223"/>
      <c r="BY14" s="223"/>
      <c r="BZ14" s="223"/>
      <c r="CA14" s="223"/>
      <c r="CB14" s="223"/>
      <c r="CC14" s="223">
        <v>0</v>
      </c>
      <c r="CD14" s="223"/>
      <c r="CE14" s="223"/>
      <c r="CF14" s="223"/>
      <c r="CG14" s="223"/>
      <c r="CH14" s="223"/>
      <c r="CI14" s="223"/>
      <c r="CJ14" s="223"/>
      <c r="CK14" s="223"/>
      <c r="CL14" s="223"/>
      <c r="CM14" s="223"/>
      <c r="CN14" s="223"/>
      <c r="CO14" s="223"/>
      <c r="CP14" s="223"/>
      <c r="CQ14" s="223"/>
      <c r="CR14" s="223"/>
      <c r="CS14" s="223"/>
      <c r="CT14" s="223" t="b">
        <v>1</v>
      </c>
      <c r="CU14" s="223"/>
      <c r="CV14" s="223"/>
      <c r="CW14" s="223"/>
      <c r="CX14" s="223" t="s">
        <v>598</v>
      </c>
      <c r="CY14" s="223" t="s">
        <v>574</v>
      </c>
      <c r="CZ14" s="223">
        <v>0</v>
      </c>
      <c r="DA14" s="223"/>
      <c r="DB14" s="223"/>
      <c r="DC14" s="223"/>
      <c r="DD14" s="223"/>
      <c r="DE14" s="223">
        <v>15.2</v>
      </c>
      <c r="DF14" s="223">
        <v>46</v>
      </c>
      <c r="DG14" s="223"/>
      <c r="DH14" s="223"/>
      <c r="DI14" s="223"/>
      <c r="DJ14" s="223"/>
      <c r="DK14" s="223"/>
      <c r="DL14" s="223"/>
      <c r="DM14" s="223"/>
      <c r="DN14" s="223">
        <v>21.53</v>
      </c>
      <c r="DO14" s="223"/>
      <c r="DP14" s="223"/>
      <c r="DQ14" s="223"/>
      <c r="DR14" s="223" t="s">
        <v>574</v>
      </c>
      <c r="DS14" s="223" t="s">
        <v>579</v>
      </c>
      <c r="DT14" s="223" t="b">
        <v>1</v>
      </c>
      <c r="DU14" s="223" t="s">
        <v>145</v>
      </c>
      <c r="DV14" s="223">
        <v>6</v>
      </c>
      <c r="DW14" s="223"/>
      <c r="DX14" s="223"/>
      <c r="DY14" s="223"/>
      <c r="DZ14" s="223"/>
      <c r="EA14" s="223">
        <v>797676</v>
      </c>
    </row>
    <row r="15" spans="1:131">
      <c r="A15" s="223" t="s">
        <v>622</v>
      </c>
      <c r="B15" s="223" t="s">
        <v>568</v>
      </c>
      <c r="C15" s="224">
        <v>43383</v>
      </c>
      <c r="D15" s="223" t="s">
        <v>805</v>
      </c>
      <c r="E15" s="223" t="s">
        <v>806</v>
      </c>
      <c r="F15" s="223" t="s">
        <v>807</v>
      </c>
      <c r="G15" s="223" t="s">
        <v>603</v>
      </c>
      <c r="H15" s="223" t="s">
        <v>808</v>
      </c>
      <c r="I15" s="223" t="s">
        <v>809</v>
      </c>
      <c r="J15" s="223" t="s">
        <v>810</v>
      </c>
      <c r="K15" s="223" t="s">
        <v>811</v>
      </c>
      <c r="L15" s="223">
        <v>0</v>
      </c>
      <c r="M15" s="223">
        <v>0</v>
      </c>
      <c r="N15" s="223" t="s">
        <v>812</v>
      </c>
      <c r="O15" s="223" t="s">
        <v>813</v>
      </c>
      <c r="P15" s="223"/>
      <c r="Q15" s="223" t="s">
        <v>814</v>
      </c>
      <c r="R15" s="223">
        <v>3</v>
      </c>
      <c r="S15" s="223" t="s">
        <v>580</v>
      </c>
      <c r="T15" s="223" t="s">
        <v>815</v>
      </c>
      <c r="U15" s="223" t="s">
        <v>572</v>
      </c>
      <c r="V15" s="223"/>
      <c r="W15" s="223">
        <v>2</v>
      </c>
      <c r="X15" s="223"/>
      <c r="Y15" s="223" t="s">
        <v>581</v>
      </c>
      <c r="Z15" s="223"/>
      <c r="AA15" s="223" t="b">
        <v>0</v>
      </c>
      <c r="AB15" s="223" t="s">
        <v>574</v>
      </c>
      <c r="AC15" s="223" t="s">
        <v>574</v>
      </c>
      <c r="AD15" s="223" t="s">
        <v>575</v>
      </c>
      <c r="AE15" s="223">
        <v>35</v>
      </c>
      <c r="AF15" s="225">
        <v>43319</v>
      </c>
      <c r="AG15" s="223" t="s">
        <v>582</v>
      </c>
      <c r="AH15" s="223">
        <v>0</v>
      </c>
      <c r="AI15" s="223">
        <v>28.5</v>
      </c>
      <c r="AJ15" s="223">
        <v>330</v>
      </c>
      <c r="AK15" s="223" t="s">
        <v>576</v>
      </c>
      <c r="AL15" s="223" t="s">
        <v>816</v>
      </c>
      <c r="AM15" s="223">
        <v>16.600000000000001</v>
      </c>
      <c r="AN15" s="223" t="s">
        <v>817</v>
      </c>
      <c r="AO15" s="223">
        <v>1934</v>
      </c>
      <c r="AP15" s="223">
        <v>259</v>
      </c>
      <c r="AQ15" s="223">
        <v>99</v>
      </c>
      <c r="AR15" s="223">
        <v>65</v>
      </c>
      <c r="AS15" s="223">
        <v>9.6999999999999993</v>
      </c>
      <c r="AT15" s="223" t="s">
        <v>578</v>
      </c>
      <c r="AU15" s="223">
        <v>4</v>
      </c>
      <c r="AV15" s="223">
        <v>0</v>
      </c>
      <c r="AW15" s="223">
        <v>0.5</v>
      </c>
      <c r="AX15" s="223">
        <v>42.8</v>
      </c>
      <c r="AY15" s="223">
        <v>0</v>
      </c>
      <c r="AZ15" s="223">
        <v>42.8</v>
      </c>
      <c r="BA15" s="223">
        <v>0.4</v>
      </c>
      <c r="BB15" s="223">
        <v>2.41</v>
      </c>
      <c r="BC15" s="223">
        <v>39.99</v>
      </c>
      <c r="BD15" s="223">
        <v>56.59</v>
      </c>
      <c r="BE15" s="223"/>
      <c r="BF15" s="223"/>
      <c r="BG15" s="223"/>
      <c r="BH15" s="223"/>
      <c r="BI15" s="223"/>
      <c r="BJ15" s="223"/>
      <c r="BK15" s="223"/>
      <c r="BL15" s="223"/>
      <c r="BM15" s="223"/>
      <c r="BN15" s="223"/>
      <c r="BO15" s="223">
        <v>27.53</v>
      </c>
      <c r="BP15" s="223">
        <v>0</v>
      </c>
      <c r="BQ15" s="223"/>
      <c r="BR15" s="223"/>
      <c r="BS15" s="223"/>
      <c r="BT15" s="223" t="s">
        <v>818</v>
      </c>
      <c r="BU15" s="223">
        <v>0</v>
      </c>
      <c r="BV15" s="223"/>
      <c r="BW15" s="223"/>
      <c r="BX15" s="223"/>
      <c r="BY15" s="223"/>
      <c r="BZ15" s="223"/>
      <c r="CA15" s="223"/>
      <c r="CB15" s="223"/>
      <c r="CC15" s="223">
        <v>0</v>
      </c>
      <c r="CD15" s="223"/>
      <c r="CE15" s="223"/>
      <c r="CF15" s="223"/>
      <c r="CG15" s="223"/>
      <c r="CH15" s="223"/>
      <c r="CI15" s="223"/>
      <c r="CJ15" s="223"/>
      <c r="CK15" s="223"/>
      <c r="CL15" s="223"/>
      <c r="CM15" s="223"/>
      <c r="CN15" s="223"/>
      <c r="CO15" s="223"/>
      <c r="CP15" s="223"/>
      <c r="CQ15" s="223"/>
      <c r="CR15" s="223"/>
      <c r="CS15" s="223"/>
      <c r="CT15" s="223" t="b">
        <v>1</v>
      </c>
      <c r="CU15" s="223"/>
      <c r="CV15" s="223"/>
      <c r="CW15" s="223"/>
      <c r="CX15" s="223" t="s">
        <v>598</v>
      </c>
      <c r="CY15" s="223" t="s">
        <v>574</v>
      </c>
      <c r="CZ15" s="223">
        <v>0</v>
      </c>
      <c r="DA15" s="223"/>
      <c r="DB15" s="223"/>
      <c r="DC15" s="223"/>
      <c r="DD15" s="223"/>
      <c r="DE15" s="223">
        <v>0</v>
      </c>
      <c r="DF15" s="223">
        <v>42.8</v>
      </c>
      <c r="DG15" s="223"/>
      <c r="DH15" s="223"/>
      <c r="DI15" s="223"/>
      <c r="DJ15" s="223"/>
      <c r="DK15" s="223"/>
      <c r="DL15" s="223"/>
      <c r="DM15" s="223"/>
      <c r="DN15" s="223">
        <v>9.98</v>
      </c>
      <c r="DO15" s="223"/>
      <c r="DP15" s="223"/>
      <c r="DQ15" s="223"/>
      <c r="DR15" s="223" t="s">
        <v>574</v>
      </c>
      <c r="DS15" s="223" t="s">
        <v>579</v>
      </c>
      <c r="DT15" s="223" t="b">
        <v>1</v>
      </c>
      <c r="DU15" s="223" t="s">
        <v>145</v>
      </c>
      <c r="DV15" s="223">
        <v>6</v>
      </c>
      <c r="DW15" s="223"/>
      <c r="DX15" s="223"/>
      <c r="DY15" s="223"/>
      <c r="DZ15" s="223"/>
      <c r="EA15" s="223">
        <v>797676</v>
      </c>
    </row>
    <row r="16" spans="1:131">
      <c r="A16" s="223" t="s">
        <v>641</v>
      </c>
      <c r="B16" s="223" t="s">
        <v>568</v>
      </c>
      <c r="C16" s="224">
        <v>43383</v>
      </c>
      <c r="D16" s="223" t="s">
        <v>805</v>
      </c>
      <c r="E16" s="223" t="s">
        <v>806</v>
      </c>
      <c r="F16" s="223" t="s">
        <v>807</v>
      </c>
      <c r="G16" s="223" t="s">
        <v>603</v>
      </c>
      <c r="H16" s="223" t="s">
        <v>808</v>
      </c>
      <c r="I16" s="223" t="s">
        <v>809</v>
      </c>
      <c r="J16" s="223" t="s">
        <v>810</v>
      </c>
      <c r="K16" s="223" t="s">
        <v>811</v>
      </c>
      <c r="L16" s="223">
        <v>0</v>
      </c>
      <c r="M16" s="223">
        <v>0</v>
      </c>
      <c r="N16" s="223" t="s">
        <v>812</v>
      </c>
      <c r="O16" s="223" t="s">
        <v>813</v>
      </c>
      <c r="P16" s="223"/>
      <c r="Q16" s="223" t="s">
        <v>814</v>
      </c>
      <c r="R16" s="223">
        <v>3</v>
      </c>
      <c r="S16" s="223" t="s">
        <v>583</v>
      </c>
      <c r="T16" s="223" t="s">
        <v>815</v>
      </c>
      <c r="U16" s="223" t="s">
        <v>572</v>
      </c>
      <c r="V16" s="223"/>
      <c r="W16" s="223">
        <v>1</v>
      </c>
      <c r="X16" s="223"/>
      <c r="Y16" s="223" t="s">
        <v>581</v>
      </c>
      <c r="Z16" s="223"/>
      <c r="AA16" s="223" t="b">
        <v>0</v>
      </c>
      <c r="AB16" s="223" t="s">
        <v>574</v>
      </c>
      <c r="AC16" s="223" t="s">
        <v>574</v>
      </c>
      <c r="AD16" s="223" t="s">
        <v>575</v>
      </c>
      <c r="AE16" s="223">
        <v>35</v>
      </c>
      <c r="AF16" s="225">
        <v>43319</v>
      </c>
      <c r="AG16" s="223" t="s">
        <v>582</v>
      </c>
      <c r="AH16" s="223">
        <v>0</v>
      </c>
      <c r="AI16" s="223">
        <v>28.5</v>
      </c>
      <c r="AJ16" s="223">
        <v>330</v>
      </c>
      <c r="AK16" s="223" t="s">
        <v>576</v>
      </c>
      <c r="AL16" s="223" t="s">
        <v>816</v>
      </c>
      <c r="AM16" s="223">
        <v>16.600000000000001</v>
      </c>
      <c r="AN16" s="223" t="s">
        <v>817</v>
      </c>
      <c r="AO16" s="223">
        <v>1934</v>
      </c>
      <c r="AP16" s="223">
        <v>259</v>
      </c>
      <c r="AQ16" s="223">
        <v>99</v>
      </c>
      <c r="AR16" s="223">
        <v>65</v>
      </c>
      <c r="AS16" s="223">
        <v>9.6999999999999993</v>
      </c>
      <c r="AT16" s="223" t="s">
        <v>578</v>
      </c>
      <c r="AU16" s="223">
        <v>4</v>
      </c>
      <c r="AV16" s="223">
        <v>0</v>
      </c>
      <c r="AW16" s="223">
        <v>0.5</v>
      </c>
      <c r="AX16" s="223">
        <v>46</v>
      </c>
      <c r="AY16" s="223">
        <v>0</v>
      </c>
      <c r="AZ16" s="223">
        <v>46</v>
      </c>
      <c r="BA16" s="223">
        <v>0.4</v>
      </c>
      <c r="BB16" s="223">
        <v>2.41</v>
      </c>
      <c r="BC16" s="223">
        <v>43.19</v>
      </c>
      <c r="BD16" s="223">
        <v>59.79</v>
      </c>
      <c r="BE16" s="223"/>
      <c r="BF16" s="223"/>
      <c r="BG16" s="223"/>
      <c r="BH16" s="223"/>
      <c r="BI16" s="223"/>
      <c r="BJ16" s="223"/>
      <c r="BK16" s="223"/>
      <c r="BL16" s="223"/>
      <c r="BM16" s="223"/>
      <c r="BN16" s="223"/>
      <c r="BO16" s="223">
        <v>27.53</v>
      </c>
      <c r="BP16" s="223">
        <v>0</v>
      </c>
      <c r="BQ16" s="223"/>
      <c r="BR16" s="223"/>
      <c r="BS16" s="223"/>
      <c r="BT16" s="223" t="s">
        <v>818</v>
      </c>
      <c r="BU16" s="223">
        <v>0</v>
      </c>
      <c r="BV16" s="223"/>
      <c r="BW16" s="223"/>
      <c r="BX16" s="223"/>
      <c r="BY16" s="223"/>
      <c r="BZ16" s="223"/>
      <c r="CA16" s="223"/>
      <c r="CB16" s="223"/>
      <c r="CC16" s="223">
        <v>0</v>
      </c>
      <c r="CD16" s="223"/>
      <c r="CE16" s="223"/>
      <c r="CF16" s="223"/>
      <c r="CG16" s="223"/>
      <c r="CH16" s="223"/>
      <c r="CI16" s="223"/>
      <c r="CJ16" s="223"/>
      <c r="CK16" s="223"/>
      <c r="CL16" s="223"/>
      <c r="CM16" s="223"/>
      <c r="CN16" s="223"/>
      <c r="CO16" s="223"/>
      <c r="CP16" s="223"/>
      <c r="CQ16" s="223"/>
      <c r="CR16" s="223"/>
      <c r="CS16" s="223"/>
      <c r="CT16" s="223" t="b">
        <v>1</v>
      </c>
      <c r="CU16" s="223"/>
      <c r="CV16" s="223"/>
      <c r="CW16" s="223"/>
      <c r="CX16" s="223" t="s">
        <v>598</v>
      </c>
      <c r="CY16" s="223" t="s">
        <v>574</v>
      </c>
      <c r="CZ16" s="223">
        <v>0</v>
      </c>
      <c r="DA16" s="223"/>
      <c r="DB16" s="223"/>
      <c r="DC16" s="223"/>
      <c r="DD16" s="223"/>
      <c r="DE16" s="223">
        <v>33</v>
      </c>
      <c r="DF16" s="223">
        <v>46</v>
      </c>
      <c r="DG16" s="223"/>
      <c r="DH16" s="223"/>
      <c r="DI16" s="223"/>
      <c r="DJ16" s="223"/>
      <c r="DK16" s="223"/>
      <c r="DL16" s="223"/>
      <c r="DM16" s="223"/>
      <c r="DN16" s="223">
        <v>20.86</v>
      </c>
      <c r="DO16" s="223"/>
      <c r="DP16" s="223"/>
      <c r="DQ16" s="223"/>
      <c r="DR16" s="223" t="s">
        <v>574</v>
      </c>
      <c r="DS16" s="223" t="s">
        <v>579</v>
      </c>
      <c r="DT16" s="223" t="b">
        <v>1</v>
      </c>
      <c r="DU16" s="223" t="s">
        <v>145</v>
      </c>
      <c r="DV16" s="223">
        <v>6</v>
      </c>
      <c r="DW16" s="223"/>
      <c r="DX16" s="223"/>
      <c r="DY16" s="223"/>
      <c r="DZ16" s="223"/>
      <c r="EA16" s="223">
        <v>797676</v>
      </c>
    </row>
    <row r="17" spans="1:131">
      <c r="A17" s="223" t="s">
        <v>619</v>
      </c>
      <c r="B17" s="223" t="s">
        <v>568</v>
      </c>
      <c r="C17" s="224">
        <v>43383</v>
      </c>
      <c r="D17" s="223" t="s">
        <v>805</v>
      </c>
      <c r="E17" s="223" t="s">
        <v>806</v>
      </c>
      <c r="F17" s="223" t="s">
        <v>807</v>
      </c>
      <c r="G17" s="223" t="s">
        <v>603</v>
      </c>
      <c r="H17" s="223" t="s">
        <v>808</v>
      </c>
      <c r="I17" s="223" t="s">
        <v>809</v>
      </c>
      <c r="J17" s="223" t="s">
        <v>810</v>
      </c>
      <c r="K17" s="223" t="s">
        <v>811</v>
      </c>
      <c r="L17" s="223">
        <v>0</v>
      </c>
      <c r="M17" s="223">
        <v>0</v>
      </c>
      <c r="N17" s="223" t="s">
        <v>812</v>
      </c>
      <c r="O17" s="223" t="s">
        <v>813</v>
      </c>
      <c r="P17" s="223"/>
      <c r="Q17" s="223" t="s">
        <v>814</v>
      </c>
      <c r="R17" s="223">
        <v>3</v>
      </c>
      <c r="S17" s="223" t="s">
        <v>819</v>
      </c>
      <c r="T17" s="223" t="s">
        <v>815</v>
      </c>
      <c r="U17" s="223" t="s">
        <v>572</v>
      </c>
      <c r="V17" s="223"/>
      <c r="W17" s="223">
        <v>2</v>
      </c>
      <c r="X17" s="223"/>
      <c r="Y17" s="223" t="s">
        <v>585</v>
      </c>
      <c r="Z17" s="223"/>
      <c r="AA17" s="223" t="s">
        <v>586</v>
      </c>
      <c r="AB17" s="223" t="s">
        <v>587</v>
      </c>
      <c r="AC17" s="223" t="s">
        <v>518</v>
      </c>
      <c r="AD17" s="223" t="s">
        <v>594</v>
      </c>
      <c r="AE17" s="223">
        <v>35</v>
      </c>
      <c r="AF17" s="225">
        <v>43319</v>
      </c>
      <c r="AG17" s="223">
        <v>1</v>
      </c>
      <c r="AH17" s="223">
        <v>0</v>
      </c>
      <c r="AI17" s="223">
        <v>28.51</v>
      </c>
      <c r="AJ17" s="223">
        <v>330</v>
      </c>
      <c r="AK17" s="223" t="s">
        <v>576</v>
      </c>
      <c r="AL17" s="223" t="s">
        <v>820</v>
      </c>
      <c r="AM17" s="223">
        <v>17.600000000000001</v>
      </c>
      <c r="AN17" s="223" t="s">
        <v>821</v>
      </c>
      <c r="AO17" s="223">
        <v>1319</v>
      </c>
      <c r="AP17" s="223">
        <v>323</v>
      </c>
      <c r="AQ17" s="223">
        <v>71</v>
      </c>
      <c r="AR17" s="223">
        <v>64</v>
      </c>
      <c r="AS17" s="223">
        <v>7</v>
      </c>
      <c r="AT17" s="223" t="s">
        <v>578</v>
      </c>
      <c r="AU17" s="223">
        <v>4</v>
      </c>
      <c r="AV17" s="223">
        <v>0</v>
      </c>
      <c r="AW17" s="223">
        <v>0.5</v>
      </c>
      <c r="AX17" s="223">
        <v>43</v>
      </c>
      <c r="AY17" s="223">
        <v>0</v>
      </c>
      <c r="AZ17" s="223">
        <v>43</v>
      </c>
      <c r="BA17" s="223">
        <v>0.3</v>
      </c>
      <c r="BB17" s="223">
        <v>3.01</v>
      </c>
      <c r="BC17" s="223">
        <v>39.19</v>
      </c>
      <c r="BD17" s="223">
        <v>56.79</v>
      </c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>
        <v>27.85</v>
      </c>
      <c r="BP17" s="223">
        <v>0</v>
      </c>
      <c r="BQ17" s="223"/>
      <c r="BR17" s="223"/>
      <c r="BS17" s="223"/>
      <c r="BT17" s="223" t="s">
        <v>818</v>
      </c>
      <c r="BU17" s="223">
        <v>0</v>
      </c>
      <c r="BV17" s="223"/>
      <c r="BW17" s="223"/>
      <c r="BX17" s="223"/>
      <c r="BY17" s="223"/>
      <c r="BZ17" s="223"/>
      <c r="CA17" s="223"/>
      <c r="CB17" s="223"/>
      <c r="CC17" s="223">
        <v>0</v>
      </c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23"/>
      <c r="CQ17" s="223"/>
      <c r="CR17" s="223"/>
      <c r="CS17" s="223"/>
      <c r="CT17" s="223" t="b">
        <v>1</v>
      </c>
      <c r="CU17" s="223"/>
      <c r="CV17" s="223"/>
      <c r="CW17" s="223"/>
      <c r="CX17" s="223" t="s">
        <v>598</v>
      </c>
      <c r="CY17" s="223" t="s">
        <v>574</v>
      </c>
      <c r="CZ17" s="223">
        <v>0</v>
      </c>
      <c r="DA17" s="223"/>
      <c r="DB17" s="223"/>
      <c r="DC17" s="223"/>
      <c r="DD17" s="223"/>
      <c r="DE17" s="223">
        <v>0</v>
      </c>
      <c r="DF17" s="223">
        <v>43</v>
      </c>
      <c r="DG17" s="223"/>
      <c r="DH17" s="223"/>
      <c r="DI17" s="223"/>
      <c r="DJ17" s="223"/>
      <c r="DK17" s="223"/>
      <c r="DL17" s="223"/>
      <c r="DM17" s="223"/>
      <c r="DN17" s="223">
        <v>8.2899999999999991</v>
      </c>
      <c r="DO17" s="223"/>
      <c r="DP17" s="223"/>
      <c r="DQ17" s="223"/>
      <c r="DR17" s="223" t="s">
        <v>574</v>
      </c>
      <c r="DS17" s="223" t="s">
        <v>579</v>
      </c>
      <c r="DT17" s="223" t="b">
        <v>1</v>
      </c>
      <c r="DU17" s="223" t="s">
        <v>590</v>
      </c>
      <c r="DV17" s="223">
        <v>6</v>
      </c>
      <c r="DW17" s="223"/>
      <c r="DX17" s="223"/>
      <c r="DY17" s="223"/>
      <c r="DZ17" s="223"/>
      <c r="EA17" s="223">
        <v>797676</v>
      </c>
    </row>
    <row r="18" spans="1:131">
      <c r="A18" s="223" t="s">
        <v>765</v>
      </c>
      <c r="B18" s="223" t="s">
        <v>568</v>
      </c>
      <c r="C18" s="224">
        <v>43383</v>
      </c>
      <c r="D18" s="223" t="s">
        <v>805</v>
      </c>
      <c r="E18" s="223" t="s">
        <v>806</v>
      </c>
      <c r="F18" s="223" t="s">
        <v>807</v>
      </c>
      <c r="G18" s="223" t="s">
        <v>603</v>
      </c>
      <c r="H18" s="223" t="s">
        <v>808</v>
      </c>
      <c r="I18" s="223" t="s">
        <v>809</v>
      </c>
      <c r="J18" s="223" t="s">
        <v>810</v>
      </c>
      <c r="K18" s="223" t="s">
        <v>811</v>
      </c>
      <c r="L18" s="223">
        <v>0</v>
      </c>
      <c r="M18" s="223">
        <v>0</v>
      </c>
      <c r="N18" s="223" t="s">
        <v>812</v>
      </c>
      <c r="O18" s="223" t="s">
        <v>813</v>
      </c>
      <c r="P18" s="223"/>
      <c r="Q18" s="223" t="s">
        <v>814</v>
      </c>
      <c r="R18" s="223">
        <v>3</v>
      </c>
      <c r="S18" s="223" t="s">
        <v>584</v>
      </c>
      <c r="T18" s="223" t="s">
        <v>815</v>
      </c>
      <c r="U18" s="223" t="s">
        <v>572</v>
      </c>
      <c r="V18" s="223"/>
      <c r="W18" s="223">
        <v>1</v>
      </c>
      <c r="X18" s="223"/>
      <c r="Y18" s="223" t="s">
        <v>585</v>
      </c>
      <c r="Z18" s="223"/>
      <c r="AA18" s="223" t="s">
        <v>586</v>
      </c>
      <c r="AB18" s="223" t="s">
        <v>587</v>
      </c>
      <c r="AC18" s="223" t="s">
        <v>518</v>
      </c>
      <c r="AD18" s="223" t="s">
        <v>594</v>
      </c>
      <c r="AE18" s="223">
        <v>35</v>
      </c>
      <c r="AF18" s="225">
        <v>43319</v>
      </c>
      <c r="AG18" s="223" t="s">
        <v>582</v>
      </c>
      <c r="AH18" s="223">
        <v>0</v>
      </c>
      <c r="AI18" s="223">
        <v>28.51</v>
      </c>
      <c r="AJ18" s="223">
        <v>330</v>
      </c>
      <c r="AK18" s="223" t="s">
        <v>576</v>
      </c>
      <c r="AL18" s="223" t="s">
        <v>820</v>
      </c>
      <c r="AM18" s="223">
        <v>17.600000000000001</v>
      </c>
      <c r="AN18" s="223" t="s">
        <v>821</v>
      </c>
      <c r="AO18" s="223">
        <v>1319</v>
      </c>
      <c r="AP18" s="223">
        <v>323</v>
      </c>
      <c r="AQ18" s="223">
        <v>71</v>
      </c>
      <c r="AR18" s="223">
        <v>64</v>
      </c>
      <c r="AS18" s="223">
        <v>7</v>
      </c>
      <c r="AT18" s="223" t="s">
        <v>578</v>
      </c>
      <c r="AU18" s="223">
        <v>4</v>
      </c>
      <c r="AV18" s="223">
        <v>0</v>
      </c>
      <c r="AW18" s="223">
        <v>0.5</v>
      </c>
      <c r="AX18" s="223">
        <v>49</v>
      </c>
      <c r="AY18" s="223">
        <v>0</v>
      </c>
      <c r="AZ18" s="223">
        <v>49</v>
      </c>
      <c r="BA18" s="223">
        <v>0.3</v>
      </c>
      <c r="BB18" s="223">
        <v>3.01</v>
      </c>
      <c r="BC18" s="223">
        <v>45.19</v>
      </c>
      <c r="BD18" s="223">
        <v>62.79</v>
      </c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>
        <v>27.85</v>
      </c>
      <c r="BP18" s="223">
        <v>0</v>
      </c>
      <c r="BQ18" s="223"/>
      <c r="BR18" s="223"/>
      <c r="BS18" s="223"/>
      <c r="BT18" s="223" t="s">
        <v>818</v>
      </c>
      <c r="BU18" s="223">
        <v>0</v>
      </c>
      <c r="BV18" s="223"/>
      <c r="BW18" s="223"/>
      <c r="BX18" s="223"/>
      <c r="BY18" s="223"/>
      <c r="BZ18" s="223"/>
      <c r="CA18" s="223"/>
      <c r="CB18" s="223"/>
      <c r="CC18" s="223">
        <v>0</v>
      </c>
      <c r="CD18" s="223"/>
      <c r="CE18" s="223"/>
      <c r="CF18" s="223"/>
      <c r="CG18" s="223"/>
      <c r="CH18" s="223"/>
      <c r="CI18" s="223"/>
      <c r="CJ18" s="223"/>
      <c r="CK18" s="223"/>
      <c r="CL18" s="223"/>
      <c r="CM18" s="223"/>
      <c r="CN18" s="223"/>
      <c r="CO18" s="223"/>
      <c r="CP18" s="223"/>
      <c r="CQ18" s="223"/>
      <c r="CR18" s="223"/>
      <c r="CS18" s="223"/>
      <c r="CT18" s="223" t="b">
        <v>1</v>
      </c>
      <c r="CU18" s="223"/>
      <c r="CV18" s="223"/>
      <c r="CW18" s="223"/>
      <c r="CX18" s="223" t="s">
        <v>598</v>
      </c>
      <c r="CY18" s="223" t="s">
        <v>574</v>
      </c>
      <c r="CZ18" s="223">
        <v>0</v>
      </c>
      <c r="DA18" s="223"/>
      <c r="DB18" s="223"/>
      <c r="DC18" s="223"/>
      <c r="DD18" s="223"/>
      <c r="DE18" s="223">
        <v>16.399999999999999</v>
      </c>
      <c r="DF18" s="223">
        <v>49</v>
      </c>
      <c r="DG18" s="223"/>
      <c r="DH18" s="223"/>
      <c r="DI18" s="223"/>
      <c r="DJ18" s="223"/>
      <c r="DK18" s="223"/>
      <c r="DL18" s="223"/>
      <c r="DM18" s="223"/>
      <c r="DN18" s="223">
        <v>33.020000000000003</v>
      </c>
      <c r="DO18" s="223"/>
      <c r="DP18" s="223"/>
      <c r="DQ18" s="223"/>
      <c r="DR18" s="223" t="s">
        <v>574</v>
      </c>
      <c r="DS18" s="223" t="s">
        <v>579</v>
      </c>
      <c r="DT18" s="223" t="b">
        <v>1</v>
      </c>
      <c r="DU18" s="223" t="s">
        <v>590</v>
      </c>
      <c r="DV18" s="223">
        <v>6</v>
      </c>
      <c r="DW18" s="223"/>
      <c r="DX18" s="223"/>
      <c r="DY18" s="223"/>
      <c r="DZ18" s="223"/>
      <c r="EA18" s="223">
        <v>797676</v>
      </c>
    </row>
    <row r="19" spans="1:131">
      <c r="A19" s="223" t="s">
        <v>644</v>
      </c>
      <c r="B19" s="223" t="s">
        <v>568</v>
      </c>
      <c r="C19" s="224">
        <v>43383</v>
      </c>
      <c r="D19" s="223" t="s">
        <v>805</v>
      </c>
      <c r="E19" s="223" t="s">
        <v>806</v>
      </c>
      <c r="F19" s="223" t="s">
        <v>807</v>
      </c>
      <c r="G19" s="223" t="s">
        <v>603</v>
      </c>
      <c r="H19" s="223" t="s">
        <v>808</v>
      </c>
      <c r="I19" s="223" t="s">
        <v>809</v>
      </c>
      <c r="J19" s="223" t="s">
        <v>810</v>
      </c>
      <c r="K19" s="223" t="s">
        <v>811</v>
      </c>
      <c r="L19" s="223">
        <v>0</v>
      </c>
      <c r="M19" s="223">
        <v>0</v>
      </c>
      <c r="N19" s="223" t="s">
        <v>812</v>
      </c>
      <c r="O19" s="223" t="s">
        <v>813</v>
      </c>
      <c r="P19" s="223"/>
      <c r="Q19" s="223" t="s">
        <v>814</v>
      </c>
      <c r="R19" s="223">
        <v>3</v>
      </c>
      <c r="S19" s="223" t="s">
        <v>579</v>
      </c>
      <c r="T19" s="223" t="s">
        <v>815</v>
      </c>
      <c r="U19" s="223" t="s">
        <v>572</v>
      </c>
      <c r="V19" s="223"/>
      <c r="W19" s="223">
        <v>4</v>
      </c>
      <c r="X19" s="223"/>
      <c r="Y19" s="223" t="s">
        <v>591</v>
      </c>
      <c r="Z19" s="223"/>
      <c r="AA19" s="223" t="s">
        <v>586</v>
      </c>
      <c r="AB19" s="223" t="s">
        <v>587</v>
      </c>
      <c r="AC19" s="223" t="s">
        <v>518</v>
      </c>
      <c r="AD19" s="223" t="s">
        <v>594</v>
      </c>
      <c r="AE19" s="223">
        <v>35</v>
      </c>
      <c r="AF19" s="225">
        <v>43319</v>
      </c>
      <c r="AG19" s="223" t="s">
        <v>582</v>
      </c>
      <c r="AH19" s="223">
        <v>0</v>
      </c>
      <c r="AI19" s="223">
        <v>28.51</v>
      </c>
      <c r="AJ19" s="223">
        <v>330</v>
      </c>
      <c r="AK19" s="223" t="s">
        <v>576</v>
      </c>
      <c r="AL19" s="223" t="s">
        <v>820</v>
      </c>
      <c r="AM19" s="223">
        <v>18</v>
      </c>
      <c r="AN19" s="223" t="s">
        <v>821</v>
      </c>
      <c r="AO19" s="223">
        <v>1319</v>
      </c>
      <c r="AP19" s="223">
        <v>323</v>
      </c>
      <c r="AQ19" s="223">
        <v>71</v>
      </c>
      <c r="AR19" s="223">
        <v>62</v>
      </c>
      <c r="AS19" s="223">
        <v>6.5</v>
      </c>
      <c r="AT19" s="223" t="s">
        <v>578</v>
      </c>
      <c r="AU19" s="223">
        <v>4</v>
      </c>
      <c r="AV19" s="223">
        <v>0</v>
      </c>
      <c r="AW19" s="223">
        <v>0.5</v>
      </c>
      <c r="AX19" s="223">
        <v>44</v>
      </c>
      <c r="AY19" s="223">
        <v>0</v>
      </c>
      <c r="AZ19" s="223">
        <v>44</v>
      </c>
      <c r="BA19" s="223">
        <v>0.3</v>
      </c>
      <c r="BB19" s="223">
        <v>3.2</v>
      </c>
      <c r="BC19" s="223">
        <v>40</v>
      </c>
      <c r="BD19" s="223">
        <v>58</v>
      </c>
      <c r="BE19" s="223"/>
      <c r="BF19" s="223"/>
      <c r="BG19" s="223"/>
      <c r="BH19" s="223"/>
      <c r="BI19" s="223"/>
      <c r="BJ19" s="223"/>
      <c r="BK19" s="223"/>
      <c r="BL19" s="223"/>
      <c r="BM19" s="223"/>
      <c r="BN19" s="223"/>
      <c r="BO19" s="223">
        <v>27.85</v>
      </c>
      <c r="BP19" s="223">
        <v>0</v>
      </c>
      <c r="BQ19" s="223"/>
      <c r="BR19" s="223"/>
      <c r="BS19" s="223"/>
      <c r="BT19" s="223" t="s">
        <v>818</v>
      </c>
      <c r="BU19" s="223">
        <v>0</v>
      </c>
      <c r="BV19" s="223"/>
      <c r="BW19" s="223"/>
      <c r="BX19" s="223"/>
      <c r="BY19" s="223"/>
      <c r="BZ19" s="223"/>
      <c r="CA19" s="223"/>
      <c r="CB19" s="223"/>
      <c r="CC19" s="223">
        <v>0</v>
      </c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23"/>
      <c r="CR19" s="223"/>
      <c r="CS19" s="223"/>
      <c r="CT19" s="223" t="b">
        <v>1</v>
      </c>
      <c r="CU19" s="223"/>
      <c r="CV19" s="223"/>
      <c r="CW19" s="223"/>
      <c r="CX19" s="223" t="s">
        <v>598</v>
      </c>
      <c r="CY19" s="223" t="s">
        <v>574</v>
      </c>
      <c r="CZ19" s="223">
        <v>0</v>
      </c>
      <c r="DA19" s="223"/>
      <c r="DB19" s="223"/>
      <c r="DC19" s="223"/>
      <c r="DD19" s="223"/>
      <c r="DE19" s="223">
        <v>33</v>
      </c>
      <c r="DF19" s="223">
        <v>44</v>
      </c>
      <c r="DG19" s="223"/>
      <c r="DH19" s="223"/>
      <c r="DI19" s="223"/>
      <c r="DJ19" s="223"/>
      <c r="DK19" s="223"/>
      <c r="DL19" s="223"/>
      <c r="DM19" s="223"/>
      <c r="DN19" s="223">
        <v>10</v>
      </c>
      <c r="DO19" s="223"/>
      <c r="DP19" s="223"/>
      <c r="DQ19" s="223"/>
      <c r="DR19" s="223" t="s">
        <v>574</v>
      </c>
      <c r="DS19" s="223" t="s">
        <v>579</v>
      </c>
      <c r="DT19" s="223" t="b">
        <v>1</v>
      </c>
      <c r="DU19" s="223" t="s">
        <v>590</v>
      </c>
      <c r="DV19" s="223">
        <v>6</v>
      </c>
      <c r="DW19" s="223"/>
      <c r="DX19" s="223"/>
      <c r="DY19" s="223"/>
      <c r="DZ19" s="223"/>
      <c r="EA19" s="223">
        <v>797676</v>
      </c>
    </row>
    <row r="20" spans="1:131">
      <c r="A20" s="223" t="s">
        <v>766</v>
      </c>
      <c r="B20" s="223" t="s">
        <v>568</v>
      </c>
      <c r="C20" s="224">
        <v>43382</v>
      </c>
      <c r="D20" s="223" t="s">
        <v>805</v>
      </c>
      <c r="E20" s="223" t="s">
        <v>822</v>
      </c>
      <c r="F20" s="223" t="s">
        <v>823</v>
      </c>
      <c r="G20" s="223" t="s">
        <v>569</v>
      </c>
      <c r="H20" s="223" t="s">
        <v>808</v>
      </c>
      <c r="I20" s="223" t="s">
        <v>824</v>
      </c>
      <c r="J20" s="223" t="s">
        <v>825</v>
      </c>
      <c r="K20" s="223" t="s">
        <v>826</v>
      </c>
      <c r="L20" s="223">
        <v>0</v>
      </c>
      <c r="M20" s="223">
        <v>0</v>
      </c>
      <c r="N20" s="223" t="s">
        <v>827</v>
      </c>
      <c r="O20" s="223" t="s">
        <v>828</v>
      </c>
      <c r="P20" s="223"/>
      <c r="Q20" s="223" t="s">
        <v>829</v>
      </c>
      <c r="R20" s="223">
        <v>1</v>
      </c>
      <c r="S20" s="223" t="s">
        <v>570</v>
      </c>
      <c r="T20" s="223" t="s">
        <v>815</v>
      </c>
      <c r="U20" s="223" t="s">
        <v>572</v>
      </c>
      <c r="V20" s="223"/>
      <c r="W20" s="223">
        <v>1</v>
      </c>
      <c r="X20" s="223"/>
      <c r="Y20" s="223" t="s">
        <v>573</v>
      </c>
      <c r="Z20" s="223"/>
      <c r="AA20" s="223" t="b">
        <v>0</v>
      </c>
      <c r="AB20" s="223" t="s">
        <v>574</v>
      </c>
      <c r="AC20" s="223" t="s">
        <v>574</v>
      </c>
      <c r="AD20" s="223" t="s">
        <v>575</v>
      </c>
      <c r="AE20" s="223">
        <v>30</v>
      </c>
      <c r="AF20" s="225">
        <v>43319</v>
      </c>
      <c r="AG20" s="223" t="s">
        <v>582</v>
      </c>
      <c r="AH20" s="223">
        <v>0</v>
      </c>
      <c r="AI20" s="223">
        <v>25.87</v>
      </c>
      <c r="AJ20" s="223">
        <v>120</v>
      </c>
      <c r="AK20" s="223" t="s">
        <v>576</v>
      </c>
      <c r="AL20" s="223" t="s">
        <v>597</v>
      </c>
      <c r="AM20" s="223">
        <v>15.9</v>
      </c>
      <c r="AN20" s="223" t="s">
        <v>577</v>
      </c>
      <c r="AO20" s="223">
        <v>1933</v>
      </c>
      <c r="AP20" s="223">
        <v>261</v>
      </c>
      <c r="AQ20" s="223">
        <v>146</v>
      </c>
      <c r="AR20" s="223">
        <v>68</v>
      </c>
      <c r="AS20" s="223">
        <v>10.9</v>
      </c>
      <c r="AT20" s="223" t="s">
        <v>578</v>
      </c>
      <c r="AU20" s="223">
        <v>4</v>
      </c>
      <c r="AV20" s="223">
        <v>0</v>
      </c>
      <c r="AW20" s="223">
        <v>0</v>
      </c>
      <c r="AX20" s="223">
        <v>46</v>
      </c>
      <c r="AY20" s="223">
        <v>0</v>
      </c>
      <c r="AZ20" s="223">
        <v>46</v>
      </c>
      <c r="BA20" s="223">
        <v>0.4</v>
      </c>
      <c r="BB20" s="223">
        <v>2.09</v>
      </c>
      <c r="BC20" s="223">
        <v>43.51</v>
      </c>
      <c r="BD20" s="223">
        <v>59.41</v>
      </c>
      <c r="BE20" s="223"/>
      <c r="BF20" s="223"/>
      <c r="BG20" s="223"/>
      <c r="BH20" s="223"/>
      <c r="BI20" s="223"/>
      <c r="BJ20" s="223"/>
      <c r="BK20" s="223"/>
      <c r="BL20" s="223"/>
      <c r="BM20" s="223"/>
      <c r="BN20" s="223"/>
      <c r="BO20" s="223">
        <v>24.9</v>
      </c>
      <c r="BP20" s="223">
        <v>0</v>
      </c>
      <c r="BQ20" s="223"/>
      <c r="BR20" s="223"/>
      <c r="BS20" s="223"/>
      <c r="BT20" s="223" t="s">
        <v>830</v>
      </c>
      <c r="BU20" s="223">
        <v>0</v>
      </c>
      <c r="BV20" s="223"/>
      <c r="BW20" s="223"/>
      <c r="BX20" s="223"/>
      <c r="BY20" s="223"/>
      <c r="BZ20" s="223"/>
      <c r="CA20" s="223"/>
      <c r="CB20" s="223"/>
      <c r="CC20" s="223">
        <v>0</v>
      </c>
      <c r="CD20" s="223"/>
      <c r="CE20" s="223"/>
      <c r="CF20" s="223"/>
      <c r="CG20" s="223"/>
      <c r="CH20" s="223"/>
      <c r="CI20" s="223"/>
      <c r="CJ20" s="223"/>
      <c r="CK20" s="223"/>
      <c r="CL20" s="223"/>
      <c r="CM20" s="223"/>
      <c r="CN20" s="223"/>
      <c r="CO20" s="223"/>
      <c r="CP20" s="223"/>
      <c r="CQ20" s="223"/>
      <c r="CR20" s="223"/>
      <c r="CS20" s="223"/>
      <c r="CT20" s="223" t="b">
        <v>1</v>
      </c>
      <c r="CU20" s="223"/>
      <c r="CV20" s="223"/>
      <c r="CW20" s="223"/>
      <c r="CX20" s="223" t="s">
        <v>598</v>
      </c>
      <c r="CY20" s="223" t="s">
        <v>574</v>
      </c>
      <c r="CZ20" s="223">
        <v>0</v>
      </c>
      <c r="DA20" s="223"/>
      <c r="DB20" s="223"/>
      <c r="DC20" s="223"/>
      <c r="DD20" s="223"/>
      <c r="DE20" s="223">
        <v>15.2</v>
      </c>
      <c r="DF20" s="223">
        <v>46</v>
      </c>
      <c r="DG20" s="223"/>
      <c r="DH20" s="223"/>
      <c r="DI20" s="223"/>
      <c r="DJ20" s="223"/>
      <c r="DK20" s="223"/>
      <c r="DL20" s="223"/>
      <c r="DM20" s="223"/>
      <c r="DN20" s="223">
        <v>22.44</v>
      </c>
      <c r="DO20" s="223"/>
      <c r="DP20" s="223"/>
      <c r="DQ20" s="223"/>
      <c r="DR20" s="223" t="s">
        <v>574</v>
      </c>
      <c r="DS20" s="223" t="s">
        <v>579</v>
      </c>
      <c r="DT20" s="223" t="b">
        <v>0</v>
      </c>
      <c r="DU20" s="223" t="s">
        <v>574</v>
      </c>
      <c r="DV20" s="223">
        <v>3</v>
      </c>
      <c r="DW20" s="223"/>
      <c r="DX20" s="223"/>
      <c r="DY20" s="223"/>
      <c r="DZ20" s="223"/>
      <c r="EA20" s="223">
        <v>749301</v>
      </c>
    </row>
    <row r="21" spans="1:131">
      <c r="A21" s="223" t="s">
        <v>654</v>
      </c>
      <c r="B21" s="223" t="s">
        <v>568</v>
      </c>
      <c r="C21" s="224">
        <v>43382</v>
      </c>
      <c r="D21" s="223" t="s">
        <v>805</v>
      </c>
      <c r="E21" s="223" t="s">
        <v>822</v>
      </c>
      <c r="F21" s="223" t="s">
        <v>823</v>
      </c>
      <c r="G21" s="223" t="s">
        <v>569</v>
      </c>
      <c r="H21" s="223" t="s">
        <v>808</v>
      </c>
      <c r="I21" s="223" t="s">
        <v>824</v>
      </c>
      <c r="J21" s="223" t="s">
        <v>825</v>
      </c>
      <c r="K21" s="223" t="s">
        <v>826</v>
      </c>
      <c r="L21" s="223">
        <v>0</v>
      </c>
      <c r="M21" s="223">
        <v>0</v>
      </c>
      <c r="N21" s="223" t="s">
        <v>827</v>
      </c>
      <c r="O21" s="223" t="s">
        <v>828</v>
      </c>
      <c r="P21" s="223"/>
      <c r="Q21" s="223" t="s">
        <v>829</v>
      </c>
      <c r="R21" s="223">
        <v>1</v>
      </c>
      <c r="S21" s="223" t="s">
        <v>583</v>
      </c>
      <c r="T21" s="223" t="s">
        <v>815</v>
      </c>
      <c r="U21" s="223" t="s">
        <v>572</v>
      </c>
      <c r="V21" s="223"/>
      <c r="W21" s="223">
        <v>1</v>
      </c>
      <c r="X21" s="223"/>
      <c r="Y21" s="223" t="s">
        <v>581</v>
      </c>
      <c r="Z21" s="223"/>
      <c r="AA21" s="223" t="b">
        <v>0</v>
      </c>
      <c r="AB21" s="223" t="s">
        <v>574</v>
      </c>
      <c r="AC21" s="223" t="s">
        <v>574</v>
      </c>
      <c r="AD21" s="223" t="s">
        <v>575</v>
      </c>
      <c r="AE21" s="223">
        <v>30</v>
      </c>
      <c r="AF21" s="225">
        <v>43319</v>
      </c>
      <c r="AG21" s="223">
        <v>1</v>
      </c>
      <c r="AH21" s="223">
        <v>0</v>
      </c>
      <c r="AI21" s="223">
        <v>25.87</v>
      </c>
      <c r="AJ21" s="223">
        <v>120</v>
      </c>
      <c r="AK21" s="223" t="s">
        <v>576</v>
      </c>
      <c r="AL21" s="223" t="s">
        <v>597</v>
      </c>
      <c r="AM21" s="223">
        <v>16.399999999999999</v>
      </c>
      <c r="AN21" s="223" t="s">
        <v>577</v>
      </c>
      <c r="AO21" s="223">
        <v>1933</v>
      </c>
      <c r="AP21" s="223">
        <v>261</v>
      </c>
      <c r="AQ21" s="223">
        <v>146</v>
      </c>
      <c r="AR21" s="223">
        <v>65</v>
      </c>
      <c r="AS21" s="223">
        <v>10</v>
      </c>
      <c r="AT21" s="223" t="s">
        <v>578</v>
      </c>
      <c r="AU21" s="223">
        <v>4</v>
      </c>
      <c r="AV21" s="223">
        <v>0</v>
      </c>
      <c r="AW21" s="223">
        <v>0</v>
      </c>
      <c r="AX21" s="223">
        <v>46</v>
      </c>
      <c r="AY21" s="223">
        <v>0</v>
      </c>
      <c r="AZ21" s="223">
        <v>46</v>
      </c>
      <c r="BA21" s="223">
        <v>0.4</v>
      </c>
      <c r="BB21" s="223">
        <v>2.21</v>
      </c>
      <c r="BC21" s="223">
        <v>43.39</v>
      </c>
      <c r="BD21" s="223">
        <v>59.79</v>
      </c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>
        <v>24.9</v>
      </c>
      <c r="BP21" s="223">
        <v>0</v>
      </c>
      <c r="BQ21" s="223"/>
      <c r="BR21" s="223"/>
      <c r="BS21" s="223"/>
      <c r="BT21" s="223" t="s">
        <v>830</v>
      </c>
      <c r="BU21" s="223">
        <v>0</v>
      </c>
      <c r="BV21" s="223"/>
      <c r="BW21" s="223"/>
      <c r="BX21" s="223"/>
      <c r="BY21" s="223"/>
      <c r="BZ21" s="223"/>
      <c r="CA21" s="223"/>
      <c r="CB21" s="223"/>
      <c r="CC21" s="223">
        <v>0</v>
      </c>
      <c r="CD21" s="223"/>
      <c r="CE21" s="223"/>
      <c r="CF21" s="223"/>
      <c r="CG21" s="223"/>
      <c r="CH21" s="223"/>
      <c r="CI21" s="223"/>
      <c r="CJ21" s="223"/>
      <c r="CK21" s="223"/>
      <c r="CL21" s="223"/>
      <c r="CM21" s="223"/>
      <c r="CN21" s="223"/>
      <c r="CO21" s="223"/>
      <c r="CP21" s="223"/>
      <c r="CQ21" s="223"/>
      <c r="CR21" s="223"/>
      <c r="CS21" s="223"/>
      <c r="CT21" s="223" t="b">
        <v>1</v>
      </c>
      <c r="CU21" s="223"/>
      <c r="CV21" s="223"/>
      <c r="CW21" s="223"/>
      <c r="CX21" s="223" t="s">
        <v>598</v>
      </c>
      <c r="CY21" s="223" t="s">
        <v>574</v>
      </c>
      <c r="CZ21" s="223">
        <v>0</v>
      </c>
      <c r="DA21" s="223"/>
      <c r="DB21" s="223"/>
      <c r="DC21" s="223"/>
      <c r="DD21" s="223"/>
      <c r="DE21" s="223">
        <v>33</v>
      </c>
      <c r="DF21" s="223">
        <v>46</v>
      </c>
      <c r="DG21" s="223"/>
      <c r="DH21" s="223"/>
      <c r="DI21" s="223"/>
      <c r="DJ21" s="223"/>
      <c r="DK21" s="223"/>
      <c r="DL21" s="223"/>
      <c r="DM21" s="223"/>
      <c r="DN21" s="223">
        <v>21.85</v>
      </c>
      <c r="DO21" s="223"/>
      <c r="DP21" s="223"/>
      <c r="DQ21" s="223"/>
      <c r="DR21" s="223" t="s">
        <v>574</v>
      </c>
      <c r="DS21" s="223" t="s">
        <v>579</v>
      </c>
      <c r="DT21" s="223" t="b">
        <v>0</v>
      </c>
      <c r="DU21" s="223" t="s">
        <v>574</v>
      </c>
      <c r="DV21" s="223">
        <v>3</v>
      </c>
      <c r="DW21" s="223"/>
      <c r="DX21" s="223"/>
      <c r="DY21" s="223"/>
      <c r="DZ21" s="223"/>
      <c r="EA21" s="223">
        <v>749301</v>
      </c>
    </row>
    <row r="22" spans="1:131">
      <c r="A22" s="223" t="s">
        <v>623</v>
      </c>
      <c r="B22" s="223" t="s">
        <v>568</v>
      </c>
      <c r="C22" s="224">
        <v>43382</v>
      </c>
      <c r="D22" s="223" t="s">
        <v>805</v>
      </c>
      <c r="E22" s="223" t="s">
        <v>822</v>
      </c>
      <c r="F22" s="223" t="s">
        <v>823</v>
      </c>
      <c r="G22" s="223" t="s">
        <v>569</v>
      </c>
      <c r="H22" s="223" t="s">
        <v>808</v>
      </c>
      <c r="I22" s="223" t="s">
        <v>824</v>
      </c>
      <c r="J22" s="223" t="s">
        <v>825</v>
      </c>
      <c r="K22" s="223" t="s">
        <v>826</v>
      </c>
      <c r="L22" s="223">
        <v>0</v>
      </c>
      <c r="M22" s="223">
        <v>0</v>
      </c>
      <c r="N22" s="223" t="s">
        <v>827</v>
      </c>
      <c r="O22" s="223" t="s">
        <v>828</v>
      </c>
      <c r="P22" s="223"/>
      <c r="Q22" s="223" t="s">
        <v>829</v>
      </c>
      <c r="R22" s="223">
        <v>1</v>
      </c>
      <c r="S22" s="223" t="s">
        <v>819</v>
      </c>
      <c r="T22" s="223" t="s">
        <v>815</v>
      </c>
      <c r="U22" s="223" t="s">
        <v>572</v>
      </c>
      <c r="V22" s="223"/>
      <c r="W22" s="223">
        <v>2</v>
      </c>
      <c r="X22" s="223"/>
      <c r="Y22" s="223" t="s">
        <v>585</v>
      </c>
      <c r="Z22" s="223"/>
      <c r="AA22" s="223" t="s">
        <v>586</v>
      </c>
      <c r="AB22" s="223" t="s">
        <v>587</v>
      </c>
      <c r="AC22" s="223" t="s">
        <v>518</v>
      </c>
      <c r="AD22" s="223" t="s">
        <v>594</v>
      </c>
      <c r="AE22" s="223">
        <v>30</v>
      </c>
      <c r="AF22" s="225">
        <v>43319</v>
      </c>
      <c r="AG22" s="223" t="s">
        <v>582</v>
      </c>
      <c r="AH22" s="223">
        <v>0</v>
      </c>
      <c r="AI22" s="223">
        <v>25.87</v>
      </c>
      <c r="AJ22" s="223">
        <v>120</v>
      </c>
      <c r="AK22" s="223" t="s">
        <v>576</v>
      </c>
      <c r="AL22" s="223" t="s">
        <v>597</v>
      </c>
      <c r="AM22" s="223">
        <v>17.8</v>
      </c>
      <c r="AN22" s="223" t="s">
        <v>577</v>
      </c>
      <c r="AO22" s="223">
        <v>1933</v>
      </c>
      <c r="AP22" s="223">
        <v>261</v>
      </c>
      <c r="AQ22" s="223">
        <v>146</v>
      </c>
      <c r="AR22" s="223">
        <v>65</v>
      </c>
      <c r="AS22" s="223">
        <v>5</v>
      </c>
      <c r="AT22" s="223" t="s">
        <v>578</v>
      </c>
      <c r="AU22" s="223">
        <v>3</v>
      </c>
      <c r="AV22" s="223">
        <v>0</v>
      </c>
      <c r="AW22" s="223">
        <v>0</v>
      </c>
      <c r="AX22" s="223">
        <v>43</v>
      </c>
      <c r="AY22" s="223">
        <v>0</v>
      </c>
      <c r="AZ22" s="223">
        <v>43</v>
      </c>
      <c r="BA22" s="223">
        <v>0.3</v>
      </c>
      <c r="BB22" s="223">
        <v>2.73</v>
      </c>
      <c r="BC22" s="223">
        <v>39.479999999999997</v>
      </c>
      <c r="BD22" s="223">
        <v>57.28</v>
      </c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>
        <v>24.9</v>
      </c>
      <c r="BP22" s="223">
        <v>0</v>
      </c>
      <c r="BQ22" s="223"/>
      <c r="BR22" s="223"/>
      <c r="BS22" s="223"/>
      <c r="BT22" s="223" t="s">
        <v>830</v>
      </c>
      <c r="BU22" s="223">
        <v>0</v>
      </c>
      <c r="BV22" s="223"/>
      <c r="BW22" s="223"/>
      <c r="BX22" s="223"/>
      <c r="BY22" s="223"/>
      <c r="BZ22" s="223"/>
      <c r="CA22" s="223"/>
      <c r="CB22" s="223"/>
      <c r="CC22" s="223">
        <v>0</v>
      </c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23"/>
      <c r="CP22" s="223"/>
      <c r="CQ22" s="223"/>
      <c r="CR22" s="223"/>
      <c r="CS22" s="223"/>
      <c r="CT22" s="223" t="b">
        <v>1</v>
      </c>
      <c r="CU22" s="223"/>
      <c r="CV22" s="223"/>
      <c r="CW22" s="223"/>
      <c r="CX22" s="223" t="s">
        <v>599</v>
      </c>
      <c r="CY22" s="223" t="s">
        <v>574</v>
      </c>
      <c r="CZ22" s="223">
        <v>0</v>
      </c>
      <c r="DA22" s="223"/>
      <c r="DB22" s="223"/>
      <c r="DC22" s="223"/>
      <c r="DD22" s="223"/>
      <c r="DE22" s="223">
        <v>0</v>
      </c>
      <c r="DF22" s="223">
        <v>43</v>
      </c>
      <c r="DG22" s="223"/>
      <c r="DH22" s="223"/>
      <c r="DI22" s="223"/>
      <c r="DJ22" s="223"/>
      <c r="DK22" s="223"/>
      <c r="DL22" s="223"/>
      <c r="DM22" s="223"/>
      <c r="DN22" s="223">
        <v>8.86</v>
      </c>
      <c r="DO22" s="223"/>
      <c r="DP22" s="223"/>
      <c r="DQ22" s="223"/>
      <c r="DR22" s="223" t="s">
        <v>574</v>
      </c>
      <c r="DS22" s="223" t="s">
        <v>579</v>
      </c>
      <c r="DT22" s="223" t="b">
        <v>0</v>
      </c>
      <c r="DU22" s="223" t="s">
        <v>574</v>
      </c>
      <c r="DV22" s="223">
        <v>3</v>
      </c>
      <c r="DW22" s="223"/>
      <c r="DX22" s="223"/>
      <c r="DY22" s="223"/>
      <c r="DZ22" s="223"/>
      <c r="EA22" s="223">
        <v>749301</v>
      </c>
    </row>
    <row r="23" spans="1:131">
      <c r="A23" s="223" t="s">
        <v>769</v>
      </c>
      <c r="B23" s="223" t="s">
        <v>568</v>
      </c>
      <c r="C23" s="224">
        <v>43382</v>
      </c>
      <c r="D23" s="223" t="s">
        <v>805</v>
      </c>
      <c r="E23" s="223" t="s">
        <v>822</v>
      </c>
      <c r="F23" s="223" t="s">
        <v>823</v>
      </c>
      <c r="G23" s="223" t="s">
        <v>569</v>
      </c>
      <c r="H23" s="223" t="s">
        <v>808</v>
      </c>
      <c r="I23" s="223" t="s">
        <v>824</v>
      </c>
      <c r="J23" s="223" t="s">
        <v>825</v>
      </c>
      <c r="K23" s="223" t="s">
        <v>826</v>
      </c>
      <c r="L23" s="223">
        <v>0</v>
      </c>
      <c r="M23" s="223">
        <v>0</v>
      </c>
      <c r="N23" s="223" t="s">
        <v>827</v>
      </c>
      <c r="O23" s="223" t="s">
        <v>828</v>
      </c>
      <c r="P23" s="223"/>
      <c r="Q23" s="223" t="s">
        <v>829</v>
      </c>
      <c r="R23" s="223">
        <v>1</v>
      </c>
      <c r="S23" s="223" t="s">
        <v>584</v>
      </c>
      <c r="T23" s="223" t="s">
        <v>815</v>
      </c>
      <c r="U23" s="223" t="s">
        <v>572</v>
      </c>
      <c r="V23" s="223"/>
      <c r="W23" s="223">
        <v>1</v>
      </c>
      <c r="X23" s="223"/>
      <c r="Y23" s="223" t="s">
        <v>585</v>
      </c>
      <c r="Z23" s="223"/>
      <c r="AA23" s="223" t="s">
        <v>586</v>
      </c>
      <c r="AB23" s="223" t="s">
        <v>587</v>
      </c>
      <c r="AC23" s="223" t="s">
        <v>518</v>
      </c>
      <c r="AD23" s="223" t="s">
        <v>594</v>
      </c>
      <c r="AE23" s="223">
        <v>30</v>
      </c>
      <c r="AF23" s="225">
        <v>43319</v>
      </c>
      <c r="AG23" s="223" t="s">
        <v>582</v>
      </c>
      <c r="AH23" s="223">
        <v>0</v>
      </c>
      <c r="AI23" s="223">
        <v>25.87</v>
      </c>
      <c r="AJ23" s="223">
        <v>120</v>
      </c>
      <c r="AK23" s="223" t="s">
        <v>576</v>
      </c>
      <c r="AL23" s="223" t="s">
        <v>597</v>
      </c>
      <c r="AM23" s="223">
        <v>17.8</v>
      </c>
      <c r="AN23" s="223" t="s">
        <v>577</v>
      </c>
      <c r="AO23" s="223">
        <v>1933</v>
      </c>
      <c r="AP23" s="223">
        <v>261</v>
      </c>
      <c r="AQ23" s="223">
        <v>146</v>
      </c>
      <c r="AR23" s="223">
        <v>65</v>
      </c>
      <c r="AS23" s="223">
        <v>5</v>
      </c>
      <c r="AT23" s="223" t="s">
        <v>578</v>
      </c>
      <c r="AU23" s="223">
        <v>3</v>
      </c>
      <c r="AV23" s="223">
        <v>0</v>
      </c>
      <c r="AW23" s="223">
        <v>0</v>
      </c>
      <c r="AX23" s="223">
        <v>49</v>
      </c>
      <c r="AY23" s="223">
        <v>0</v>
      </c>
      <c r="AZ23" s="223">
        <v>49</v>
      </c>
      <c r="BA23" s="223">
        <v>0.3</v>
      </c>
      <c r="BB23" s="223">
        <v>2.73</v>
      </c>
      <c r="BC23" s="223">
        <v>45.48</v>
      </c>
      <c r="BD23" s="223">
        <v>63.28</v>
      </c>
      <c r="BE23" s="223"/>
      <c r="BF23" s="223"/>
      <c r="BG23" s="223"/>
      <c r="BH23" s="223"/>
      <c r="BI23" s="223"/>
      <c r="BJ23" s="223"/>
      <c r="BK23" s="223"/>
      <c r="BL23" s="223"/>
      <c r="BM23" s="223"/>
      <c r="BN23" s="223"/>
      <c r="BO23" s="223">
        <v>24.9</v>
      </c>
      <c r="BP23" s="223">
        <v>0</v>
      </c>
      <c r="BQ23" s="223"/>
      <c r="BR23" s="223"/>
      <c r="BS23" s="223"/>
      <c r="BT23" s="223" t="s">
        <v>830</v>
      </c>
      <c r="BU23" s="223">
        <v>0</v>
      </c>
      <c r="BV23" s="223"/>
      <c r="BW23" s="223"/>
      <c r="BX23" s="223"/>
      <c r="BY23" s="223"/>
      <c r="BZ23" s="223"/>
      <c r="CA23" s="223"/>
      <c r="CB23" s="223"/>
      <c r="CC23" s="223">
        <v>0</v>
      </c>
      <c r="CD23" s="223"/>
      <c r="CE23" s="223"/>
      <c r="CF23" s="223"/>
      <c r="CG23" s="223"/>
      <c r="CH23" s="223"/>
      <c r="CI23" s="223"/>
      <c r="CJ23" s="223"/>
      <c r="CK23" s="223"/>
      <c r="CL23" s="223"/>
      <c r="CM23" s="223"/>
      <c r="CN23" s="223"/>
      <c r="CO23" s="223"/>
      <c r="CP23" s="223"/>
      <c r="CQ23" s="223"/>
      <c r="CR23" s="223"/>
      <c r="CS23" s="223"/>
      <c r="CT23" s="223" t="b">
        <v>1</v>
      </c>
      <c r="CU23" s="223"/>
      <c r="CV23" s="223"/>
      <c r="CW23" s="223"/>
      <c r="CX23" s="223" t="s">
        <v>599</v>
      </c>
      <c r="CY23" s="223" t="s">
        <v>574</v>
      </c>
      <c r="CZ23" s="223">
        <v>0</v>
      </c>
      <c r="DA23" s="223"/>
      <c r="DB23" s="223"/>
      <c r="DC23" s="223"/>
      <c r="DD23" s="223"/>
      <c r="DE23" s="223">
        <v>16.399999999999999</v>
      </c>
      <c r="DF23" s="223">
        <v>49</v>
      </c>
      <c r="DG23" s="223"/>
      <c r="DH23" s="223"/>
      <c r="DI23" s="223"/>
      <c r="DJ23" s="223"/>
      <c r="DK23" s="223"/>
      <c r="DL23" s="223"/>
      <c r="DM23" s="223"/>
      <c r="DN23" s="223">
        <v>35.28</v>
      </c>
      <c r="DO23" s="223"/>
      <c r="DP23" s="223"/>
      <c r="DQ23" s="223"/>
      <c r="DR23" s="223" t="s">
        <v>574</v>
      </c>
      <c r="DS23" s="223" t="s">
        <v>579</v>
      </c>
      <c r="DT23" s="223" t="b">
        <v>0</v>
      </c>
      <c r="DU23" s="223" t="s">
        <v>574</v>
      </c>
      <c r="DV23" s="223">
        <v>3</v>
      </c>
      <c r="DW23" s="223"/>
      <c r="DX23" s="223"/>
      <c r="DY23" s="223"/>
      <c r="DZ23" s="223"/>
      <c r="EA23" s="223">
        <v>749301</v>
      </c>
    </row>
    <row r="24" spans="1:131">
      <c r="A24" s="223" t="s">
        <v>657</v>
      </c>
      <c r="B24" s="223" t="s">
        <v>568</v>
      </c>
      <c r="C24" s="224">
        <v>43382</v>
      </c>
      <c r="D24" s="223" t="s">
        <v>805</v>
      </c>
      <c r="E24" s="223" t="s">
        <v>822</v>
      </c>
      <c r="F24" s="223" t="s">
        <v>823</v>
      </c>
      <c r="G24" s="223" t="s">
        <v>569</v>
      </c>
      <c r="H24" s="223" t="s">
        <v>808</v>
      </c>
      <c r="I24" s="223" t="s">
        <v>824</v>
      </c>
      <c r="J24" s="223" t="s">
        <v>825</v>
      </c>
      <c r="K24" s="223" t="s">
        <v>826</v>
      </c>
      <c r="L24" s="223">
        <v>0</v>
      </c>
      <c r="M24" s="223">
        <v>0</v>
      </c>
      <c r="N24" s="223" t="s">
        <v>827</v>
      </c>
      <c r="O24" s="223" t="s">
        <v>828</v>
      </c>
      <c r="P24" s="223"/>
      <c r="Q24" s="223" t="s">
        <v>829</v>
      </c>
      <c r="R24" s="223">
        <v>1</v>
      </c>
      <c r="S24" s="223" t="s">
        <v>579</v>
      </c>
      <c r="T24" s="223" t="s">
        <v>815</v>
      </c>
      <c r="U24" s="223" t="s">
        <v>572</v>
      </c>
      <c r="V24" s="223"/>
      <c r="W24" s="223">
        <v>4</v>
      </c>
      <c r="X24" s="223"/>
      <c r="Y24" s="223" t="s">
        <v>591</v>
      </c>
      <c r="Z24" s="223"/>
      <c r="AA24" s="223" t="s">
        <v>586</v>
      </c>
      <c r="AB24" s="223" t="s">
        <v>587</v>
      </c>
      <c r="AC24" s="223" t="s">
        <v>518</v>
      </c>
      <c r="AD24" s="223" t="s">
        <v>594</v>
      </c>
      <c r="AE24" s="223">
        <v>30</v>
      </c>
      <c r="AF24" s="225">
        <v>43319</v>
      </c>
      <c r="AG24" s="223" t="s">
        <v>582</v>
      </c>
      <c r="AH24" s="223">
        <v>0</v>
      </c>
      <c r="AI24" s="223">
        <v>25.87</v>
      </c>
      <c r="AJ24" s="223">
        <v>120</v>
      </c>
      <c r="AK24" s="223" t="s">
        <v>576</v>
      </c>
      <c r="AL24" s="223" t="s">
        <v>597</v>
      </c>
      <c r="AM24" s="223">
        <v>17.899999999999999</v>
      </c>
      <c r="AN24" s="223" t="s">
        <v>577</v>
      </c>
      <c r="AO24" s="223">
        <v>1933</v>
      </c>
      <c r="AP24" s="223">
        <v>261</v>
      </c>
      <c r="AQ24" s="223">
        <v>146</v>
      </c>
      <c r="AR24" s="223">
        <v>61</v>
      </c>
      <c r="AS24" s="223">
        <v>4.5999999999999996</v>
      </c>
      <c r="AT24" s="223" t="s">
        <v>578</v>
      </c>
      <c r="AU24" s="223">
        <v>4</v>
      </c>
      <c r="AV24" s="223">
        <v>0</v>
      </c>
      <c r="AW24" s="223">
        <v>0</v>
      </c>
      <c r="AX24" s="223">
        <v>44</v>
      </c>
      <c r="AY24" s="223">
        <v>0</v>
      </c>
      <c r="AZ24" s="223">
        <v>44</v>
      </c>
      <c r="BA24" s="223">
        <v>0.3</v>
      </c>
      <c r="BB24" s="223">
        <v>2.89</v>
      </c>
      <c r="BC24" s="223">
        <v>40.31</v>
      </c>
      <c r="BD24" s="223">
        <v>58.21</v>
      </c>
      <c r="BE24" s="223"/>
      <c r="BF24" s="223"/>
      <c r="BG24" s="223"/>
      <c r="BH24" s="223"/>
      <c r="BI24" s="223"/>
      <c r="BJ24" s="223"/>
      <c r="BK24" s="223"/>
      <c r="BL24" s="223"/>
      <c r="BM24" s="223"/>
      <c r="BN24" s="223"/>
      <c r="BO24" s="223">
        <v>24.9</v>
      </c>
      <c r="BP24" s="223">
        <v>0</v>
      </c>
      <c r="BQ24" s="223"/>
      <c r="BR24" s="223"/>
      <c r="BS24" s="223"/>
      <c r="BT24" s="223" t="s">
        <v>830</v>
      </c>
      <c r="BU24" s="223">
        <v>0</v>
      </c>
      <c r="BV24" s="223"/>
      <c r="BW24" s="223"/>
      <c r="BX24" s="223"/>
      <c r="BY24" s="223"/>
      <c r="BZ24" s="223"/>
      <c r="CA24" s="223"/>
      <c r="CB24" s="223"/>
      <c r="CC24" s="223">
        <v>0</v>
      </c>
      <c r="CD24" s="223"/>
      <c r="CE24" s="223"/>
      <c r="CF24" s="223"/>
      <c r="CG24" s="223"/>
      <c r="CH24" s="223"/>
      <c r="CI24" s="223"/>
      <c r="CJ24" s="223"/>
      <c r="CK24" s="223"/>
      <c r="CL24" s="223"/>
      <c r="CM24" s="223"/>
      <c r="CN24" s="223"/>
      <c r="CO24" s="223"/>
      <c r="CP24" s="223"/>
      <c r="CQ24" s="223"/>
      <c r="CR24" s="223"/>
      <c r="CS24" s="223"/>
      <c r="CT24" s="223" t="b">
        <v>1</v>
      </c>
      <c r="CU24" s="223"/>
      <c r="CV24" s="223"/>
      <c r="CW24" s="223"/>
      <c r="CX24" s="223" t="s">
        <v>599</v>
      </c>
      <c r="CY24" s="223" t="s">
        <v>574</v>
      </c>
      <c r="CZ24" s="223">
        <v>0</v>
      </c>
      <c r="DA24" s="223"/>
      <c r="DB24" s="223"/>
      <c r="DC24" s="223"/>
      <c r="DD24" s="223"/>
      <c r="DE24" s="223">
        <v>33</v>
      </c>
      <c r="DF24" s="223">
        <v>44</v>
      </c>
      <c r="DG24" s="223"/>
      <c r="DH24" s="223"/>
      <c r="DI24" s="223"/>
      <c r="DJ24" s="223"/>
      <c r="DK24" s="223"/>
      <c r="DL24" s="223"/>
      <c r="DM24" s="223"/>
      <c r="DN24" s="223">
        <v>10.75</v>
      </c>
      <c r="DO24" s="223"/>
      <c r="DP24" s="223"/>
      <c r="DQ24" s="223"/>
      <c r="DR24" s="223" t="s">
        <v>574</v>
      </c>
      <c r="DS24" s="223" t="s">
        <v>579</v>
      </c>
      <c r="DT24" s="223" t="b">
        <v>0</v>
      </c>
      <c r="DU24" s="223" t="s">
        <v>574</v>
      </c>
      <c r="DV24" s="223">
        <v>3</v>
      </c>
      <c r="DW24" s="223"/>
      <c r="DX24" s="223"/>
      <c r="DY24" s="223"/>
      <c r="DZ24" s="223"/>
      <c r="EA24" s="223">
        <v>749301</v>
      </c>
    </row>
    <row r="25" spans="1:131">
      <c r="A25" s="223" t="s">
        <v>767</v>
      </c>
      <c r="B25" s="223" t="s">
        <v>568</v>
      </c>
      <c r="C25" s="224">
        <v>43382</v>
      </c>
      <c r="D25" s="223" t="s">
        <v>805</v>
      </c>
      <c r="E25" s="223" t="s">
        <v>822</v>
      </c>
      <c r="F25" s="223" t="s">
        <v>823</v>
      </c>
      <c r="G25" s="223" t="s">
        <v>569</v>
      </c>
      <c r="H25" s="223" t="s">
        <v>808</v>
      </c>
      <c r="I25" s="223" t="s">
        <v>824</v>
      </c>
      <c r="J25" s="223" t="s">
        <v>825</v>
      </c>
      <c r="K25" s="223" t="s">
        <v>826</v>
      </c>
      <c r="L25" s="223">
        <v>0</v>
      </c>
      <c r="M25" s="223">
        <v>0</v>
      </c>
      <c r="N25" s="223" t="s">
        <v>827</v>
      </c>
      <c r="O25" s="223" t="s">
        <v>828</v>
      </c>
      <c r="P25" s="223"/>
      <c r="Q25" s="223" t="s">
        <v>829</v>
      </c>
      <c r="R25" s="223">
        <v>2</v>
      </c>
      <c r="S25" s="223" t="s">
        <v>570</v>
      </c>
      <c r="T25" s="223" t="s">
        <v>815</v>
      </c>
      <c r="U25" s="223" t="s">
        <v>572</v>
      </c>
      <c r="V25" s="223"/>
      <c r="W25" s="223">
        <v>1</v>
      </c>
      <c r="X25" s="223"/>
      <c r="Y25" s="223" t="s">
        <v>573</v>
      </c>
      <c r="Z25" s="223"/>
      <c r="AA25" s="223" t="b">
        <v>0</v>
      </c>
      <c r="AB25" s="223" t="s">
        <v>574</v>
      </c>
      <c r="AC25" s="223" t="s">
        <v>574</v>
      </c>
      <c r="AD25" s="223" t="s">
        <v>575</v>
      </c>
      <c r="AE25" s="223">
        <v>30</v>
      </c>
      <c r="AF25" s="225">
        <v>43319</v>
      </c>
      <c r="AG25" s="223" t="s">
        <v>582</v>
      </c>
      <c r="AH25" s="223">
        <v>0</v>
      </c>
      <c r="AI25" s="223">
        <v>25.87</v>
      </c>
      <c r="AJ25" s="223">
        <v>210</v>
      </c>
      <c r="AK25" s="223" t="s">
        <v>576</v>
      </c>
      <c r="AL25" s="223" t="s">
        <v>597</v>
      </c>
      <c r="AM25" s="223">
        <v>15.9</v>
      </c>
      <c r="AN25" s="223" t="s">
        <v>577</v>
      </c>
      <c r="AO25" s="223">
        <v>1933</v>
      </c>
      <c r="AP25" s="223">
        <v>261</v>
      </c>
      <c r="AQ25" s="223">
        <v>146</v>
      </c>
      <c r="AR25" s="223">
        <v>68</v>
      </c>
      <c r="AS25" s="223">
        <v>10.9</v>
      </c>
      <c r="AT25" s="223" t="s">
        <v>578</v>
      </c>
      <c r="AU25" s="223">
        <v>4</v>
      </c>
      <c r="AV25" s="223">
        <v>0</v>
      </c>
      <c r="AW25" s="223">
        <v>0</v>
      </c>
      <c r="AX25" s="223">
        <v>46</v>
      </c>
      <c r="AY25" s="223">
        <v>0</v>
      </c>
      <c r="AZ25" s="223">
        <v>46</v>
      </c>
      <c r="BA25" s="223">
        <v>0.4</v>
      </c>
      <c r="BB25" s="223">
        <v>2.09</v>
      </c>
      <c r="BC25" s="223">
        <v>43.51</v>
      </c>
      <c r="BD25" s="223">
        <v>59.41</v>
      </c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>
        <v>24.9</v>
      </c>
      <c r="BP25" s="223">
        <v>0</v>
      </c>
      <c r="BQ25" s="223"/>
      <c r="BR25" s="223"/>
      <c r="BS25" s="223"/>
      <c r="BT25" s="223" t="s">
        <v>830</v>
      </c>
      <c r="BU25" s="223">
        <v>0</v>
      </c>
      <c r="BV25" s="223"/>
      <c r="BW25" s="223"/>
      <c r="BX25" s="223"/>
      <c r="BY25" s="223"/>
      <c r="BZ25" s="223"/>
      <c r="CA25" s="223"/>
      <c r="CB25" s="223"/>
      <c r="CC25" s="223">
        <v>0</v>
      </c>
      <c r="CD25" s="223"/>
      <c r="CE25" s="223"/>
      <c r="CF25" s="223"/>
      <c r="CG25" s="223"/>
      <c r="CH25" s="223"/>
      <c r="CI25" s="223"/>
      <c r="CJ25" s="223"/>
      <c r="CK25" s="223"/>
      <c r="CL25" s="223"/>
      <c r="CM25" s="223"/>
      <c r="CN25" s="223"/>
      <c r="CO25" s="223"/>
      <c r="CP25" s="223"/>
      <c r="CQ25" s="223"/>
      <c r="CR25" s="223"/>
      <c r="CS25" s="223"/>
      <c r="CT25" s="223" t="b">
        <v>1</v>
      </c>
      <c r="CU25" s="223"/>
      <c r="CV25" s="223"/>
      <c r="CW25" s="223"/>
      <c r="CX25" s="223" t="s">
        <v>598</v>
      </c>
      <c r="CY25" s="223" t="s">
        <v>574</v>
      </c>
      <c r="CZ25" s="223">
        <v>0</v>
      </c>
      <c r="DA25" s="223"/>
      <c r="DB25" s="223"/>
      <c r="DC25" s="223"/>
      <c r="DD25" s="223"/>
      <c r="DE25" s="223">
        <v>15.2</v>
      </c>
      <c r="DF25" s="223">
        <v>46</v>
      </c>
      <c r="DG25" s="223"/>
      <c r="DH25" s="223"/>
      <c r="DI25" s="223"/>
      <c r="DJ25" s="223"/>
      <c r="DK25" s="223"/>
      <c r="DL25" s="223"/>
      <c r="DM25" s="223"/>
      <c r="DN25" s="223">
        <v>22.44</v>
      </c>
      <c r="DO25" s="223"/>
      <c r="DP25" s="223"/>
      <c r="DQ25" s="223"/>
      <c r="DR25" s="223" t="s">
        <v>574</v>
      </c>
      <c r="DS25" s="223" t="s">
        <v>579</v>
      </c>
      <c r="DT25" s="223" t="b">
        <v>0</v>
      </c>
      <c r="DU25" s="223" t="s">
        <v>574</v>
      </c>
      <c r="DV25" s="223">
        <v>3</v>
      </c>
      <c r="DW25" s="223"/>
      <c r="DX25" s="223"/>
      <c r="DY25" s="223"/>
      <c r="DZ25" s="223"/>
      <c r="EA25" s="223">
        <v>749301</v>
      </c>
    </row>
    <row r="26" spans="1:131">
      <c r="A26" s="223" t="s">
        <v>655</v>
      </c>
      <c r="B26" s="223" t="s">
        <v>568</v>
      </c>
      <c r="C26" s="224">
        <v>43382</v>
      </c>
      <c r="D26" s="223" t="s">
        <v>805</v>
      </c>
      <c r="E26" s="223" t="s">
        <v>822</v>
      </c>
      <c r="F26" s="223" t="s">
        <v>823</v>
      </c>
      <c r="G26" s="223" t="s">
        <v>569</v>
      </c>
      <c r="H26" s="223" t="s">
        <v>808</v>
      </c>
      <c r="I26" s="223" t="s">
        <v>824</v>
      </c>
      <c r="J26" s="223" t="s">
        <v>825</v>
      </c>
      <c r="K26" s="223" t="s">
        <v>826</v>
      </c>
      <c r="L26" s="223">
        <v>0</v>
      </c>
      <c r="M26" s="223">
        <v>0</v>
      </c>
      <c r="N26" s="223" t="s">
        <v>827</v>
      </c>
      <c r="O26" s="223" t="s">
        <v>828</v>
      </c>
      <c r="P26" s="223"/>
      <c r="Q26" s="223" t="s">
        <v>829</v>
      </c>
      <c r="R26" s="223">
        <v>2</v>
      </c>
      <c r="S26" s="223" t="s">
        <v>583</v>
      </c>
      <c r="T26" s="223" t="s">
        <v>815</v>
      </c>
      <c r="U26" s="223" t="s">
        <v>572</v>
      </c>
      <c r="V26" s="223"/>
      <c r="W26" s="223">
        <v>1</v>
      </c>
      <c r="X26" s="223"/>
      <c r="Y26" s="223" t="s">
        <v>581</v>
      </c>
      <c r="Z26" s="223"/>
      <c r="AA26" s="223" t="b">
        <v>0</v>
      </c>
      <c r="AB26" s="223" t="s">
        <v>574</v>
      </c>
      <c r="AC26" s="223" t="s">
        <v>574</v>
      </c>
      <c r="AD26" s="223" t="s">
        <v>575</v>
      </c>
      <c r="AE26" s="223">
        <v>30</v>
      </c>
      <c r="AF26" s="225">
        <v>43319</v>
      </c>
      <c r="AG26" s="223">
        <v>1</v>
      </c>
      <c r="AH26" s="223">
        <v>0</v>
      </c>
      <c r="AI26" s="223">
        <v>25.87</v>
      </c>
      <c r="AJ26" s="223">
        <v>210</v>
      </c>
      <c r="AK26" s="223" t="s">
        <v>576</v>
      </c>
      <c r="AL26" s="223" t="s">
        <v>597</v>
      </c>
      <c r="AM26" s="223">
        <v>16.399999999999999</v>
      </c>
      <c r="AN26" s="223" t="s">
        <v>577</v>
      </c>
      <c r="AO26" s="223">
        <v>1933</v>
      </c>
      <c r="AP26" s="223">
        <v>261</v>
      </c>
      <c r="AQ26" s="223">
        <v>146</v>
      </c>
      <c r="AR26" s="223">
        <v>65</v>
      </c>
      <c r="AS26" s="223">
        <v>10</v>
      </c>
      <c r="AT26" s="223" t="s">
        <v>578</v>
      </c>
      <c r="AU26" s="223">
        <v>4</v>
      </c>
      <c r="AV26" s="223">
        <v>0</v>
      </c>
      <c r="AW26" s="223">
        <v>0</v>
      </c>
      <c r="AX26" s="223">
        <v>46</v>
      </c>
      <c r="AY26" s="223">
        <v>0</v>
      </c>
      <c r="AZ26" s="223">
        <v>46</v>
      </c>
      <c r="BA26" s="223">
        <v>0.4</v>
      </c>
      <c r="BB26" s="223">
        <v>2.21</v>
      </c>
      <c r="BC26" s="223">
        <v>43.39</v>
      </c>
      <c r="BD26" s="223">
        <v>59.79</v>
      </c>
      <c r="BE26" s="223"/>
      <c r="BF26" s="223"/>
      <c r="BG26" s="223"/>
      <c r="BH26" s="223"/>
      <c r="BI26" s="223"/>
      <c r="BJ26" s="223"/>
      <c r="BK26" s="223"/>
      <c r="BL26" s="223"/>
      <c r="BM26" s="223"/>
      <c r="BN26" s="223"/>
      <c r="BO26" s="223">
        <v>24.9</v>
      </c>
      <c r="BP26" s="223">
        <v>0</v>
      </c>
      <c r="BQ26" s="223"/>
      <c r="BR26" s="223"/>
      <c r="BS26" s="223"/>
      <c r="BT26" s="223" t="s">
        <v>830</v>
      </c>
      <c r="BU26" s="223">
        <v>0</v>
      </c>
      <c r="BV26" s="223"/>
      <c r="BW26" s="223"/>
      <c r="BX26" s="223"/>
      <c r="BY26" s="223"/>
      <c r="BZ26" s="223"/>
      <c r="CA26" s="223"/>
      <c r="CB26" s="223"/>
      <c r="CC26" s="223">
        <v>0</v>
      </c>
      <c r="CD26" s="223"/>
      <c r="CE26" s="223"/>
      <c r="CF26" s="223"/>
      <c r="CG26" s="223"/>
      <c r="CH26" s="223"/>
      <c r="CI26" s="223"/>
      <c r="CJ26" s="223"/>
      <c r="CK26" s="223"/>
      <c r="CL26" s="223"/>
      <c r="CM26" s="223"/>
      <c r="CN26" s="223"/>
      <c r="CO26" s="223"/>
      <c r="CP26" s="223"/>
      <c r="CQ26" s="223"/>
      <c r="CR26" s="223"/>
      <c r="CS26" s="223"/>
      <c r="CT26" s="223" t="b">
        <v>1</v>
      </c>
      <c r="CU26" s="223"/>
      <c r="CV26" s="223"/>
      <c r="CW26" s="223"/>
      <c r="CX26" s="223" t="s">
        <v>598</v>
      </c>
      <c r="CY26" s="223" t="s">
        <v>574</v>
      </c>
      <c r="CZ26" s="223">
        <v>0</v>
      </c>
      <c r="DA26" s="223"/>
      <c r="DB26" s="223"/>
      <c r="DC26" s="223"/>
      <c r="DD26" s="223"/>
      <c r="DE26" s="223">
        <v>33</v>
      </c>
      <c r="DF26" s="223">
        <v>46</v>
      </c>
      <c r="DG26" s="223"/>
      <c r="DH26" s="223"/>
      <c r="DI26" s="223"/>
      <c r="DJ26" s="223"/>
      <c r="DK26" s="223"/>
      <c r="DL26" s="223"/>
      <c r="DM26" s="223"/>
      <c r="DN26" s="223">
        <v>21.85</v>
      </c>
      <c r="DO26" s="223"/>
      <c r="DP26" s="223"/>
      <c r="DQ26" s="223"/>
      <c r="DR26" s="223" t="s">
        <v>574</v>
      </c>
      <c r="DS26" s="223" t="s">
        <v>579</v>
      </c>
      <c r="DT26" s="223" t="b">
        <v>0</v>
      </c>
      <c r="DU26" s="223" t="s">
        <v>574</v>
      </c>
      <c r="DV26" s="223">
        <v>3</v>
      </c>
      <c r="DW26" s="223"/>
      <c r="DX26" s="223"/>
      <c r="DY26" s="223"/>
      <c r="DZ26" s="223"/>
      <c r="EA26" s="223">
        <v>749301</v>
      </c>
    </row>
    <row r="27" spans="1:131">
      <c r="A27" s="223" t="s">
        <v>624</v>
      </c>
      <c r="B27" s="223" t="s">
        <v>568</v>
      </c>
      <c r="C27" s="224">
        <v>43382</v>
      </c>
      <c r="D27" s="223" t="s">
        <v>805</v>
      </c>
      <c r="E27" s="223" t="s">
        <v>822</v>
      </c>
      <c r="F27" s="223" t="s">
        <v>823</v>
      </c>
      <c r="G27" s="223" t="s">
        <v>569</v>
      </c>
      <c r="H27" s="223" t="s">
        <v>808</v>
      </c>
      <c r="I27" s="223" t="s">
        <v>824</v>
      </c>
      <c r="J27" s="223" t="s">
        <v>825</v>
      </c>
      <c r="K27" s="223" t="s">
        <v>826</v>
      </c>
      <c r="L27" s="223">
        <v>0</v>
      </c>
      <c r="M27" s="223">
        <v>0</v>
      </c>
      <c r="N27" s="223" t="s">
        <v>827</v>
      </c>
      <c r="O27" s="223" t="s">
        <v>828</v>
      </c>
      <c r="P27" s="223"/>
      <c r="Q27" s="223" t="s">
        <v>829</v>
      </c>
      <c r="R27" s="223">
        <v>2</v>
      </c>
      <c r="S27" s="223" t="s">
        <v>819</v>
      </c>
      <c r="T27" s="223" t="s">
        <v>815</v>
      </c>
      <c r="U27" s="223" t="s">
        <v>572</v>
      </c>
      <c r="V27" s="223"/>
      <c r="W27" s="223">
        <v>2</v>
      </c>
      <c r="X27" s="223"/>
      <c r="Y27" s="223" t="s">
        <v>585</v>
      </c>
      <c r="Z27" s="223"/>
      <c r="AA27" s="223" t="s">
        <v>586</v>
      </c>
      <c r="AB27" s="223" t="s">
        <v>587</v>
      </c>
      <c r="AC27" s="223" t="s">
        <v>518</v>
      </c>
      <c r="AD27" s="223" t="s">
        <v>594</v>
      </c>
      <c r="AE27" s="223">
        <v>30</v>
      </c>
      <c r="AF27" s="225">
        <v>43319</v>
      </c>
      <c r="AG27" s="223" t="s">
        <v>582</v>
      </c>
      <c r="AH27" s="223">
        <v>0</v>
      </c>
      <c r="AI27" s="223">
        <v>25.87</v>
      </c>
      <c r="AJ27" s="223">
        <v>210</v>
      </c>
      <c r="AK27" s="223" t="s">
        <v>576</v>
      </c>
      <c r="AL27" s="223" t="s">
        <v>597</v>
      </c>
      <c r="AM27" s="223">
        <v>17.8</v>
      </c>
      <c r="AN27" s="223" t="s">
        <v>577</v>
      </c>
      <c r="AO27" s="223">
        <v>1933</v>
      </c>
      <c r="AP27" s="223">
        <v>261</v>
      </c>
      <c r="AQ27" s="223">
        <v>146</v>
      </c>
      <c r="AR27" s="223">
        <v>65</v>
      </c>
      <c r="AS27" s="223">
        <v>5</v>
      </c>
      <c r="AT27" s="223" t="s">
        <v>578</v>
      </c>
      <c r="AU27" s="223">
        <v>3</v>
      </c>
      <c r="AV27" s="223">
        <v>0</v>
      </c>
      <c r="AW27" s="223">
        <v>0</v>
      </c>
      <c r="AX27" s="223">
        <v>43</v>
      </c>
      <c r="AY27" s="223">
        <v>0</v>
      </c>
      <c r="AZ27" s="223">
        <v>43</v>
      </c>
      <c r="BA27" s="223">
        <v>0.3</v>
      </c>
      <c r="BB27" s="223">
        <v>2.73</v>
      </c>
      <c r="BC27" s="223">
        <v>39.479999999999997</v>
      </c>
      <c r="BD27" s="223">
        <v>57.28</v>
      </c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>
        <v>24.9</v>
      </c>
      <c r="BP27" s="223">
        <v>0</v>
      </c>
      <c r="BQ27" s="223"/>
      <c r="BR27" s="223"/>
      <c r="BS27" s="223"/>
      <c r="BT27" s="223" t="s">
        <v>830</v>
      </c>
      <c r="BU27" s="223">
        <v>0</v>
      </c>
      <c r="BV27" s="223"/>
      <c r="BW27" s="223"/>
      <c r="BX27" s="223"/>
      <c r="BY27" s="223"/>
      <c r="BZ27" s="223"/>
      <c r="CA27" s="223"/>
      <c r="CB27" s="223"/>
      <c r="CC27" s="223">
        <v>0</v>
      </c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23"/>
      <c r="CQ27" s="223"/>
      <c r="CR27" s="223"/>
      <c r="CS27" s="223"/>
      <c r="CT27" s="223" t="b">
        <v>1</v>
      </c>
      <c r="CU27" s="223"/>
      <c r="CV27" s="223"/>
      <c r="CW27" s="223"/>
      <c r="CX27" s="223" t="s">
        <v>599</v>
      </c>
      <c r="CY27" s="223" t="s">
        <v>574</v>
      </c>
      <c r="CZ27" s="223">
        <v>0</v>
      </c>
      <c r="DA27" s="223"/>
      <c r="DB27" s="223"/>
      <c r="DC27" s="223"/>
      <c r="DD27" s="223"/>
      <c r="DE27" s="223">
        <v>0</v>
      </c>
      <c r="DF27" s="223">
        <v>43</v>
      </c>
      <c r="DG27" s="223"/>
      <c r="DH27" s="223"/>
      <c r="DI27" s="223"/>
      <c r="DJ27" s="223"/>
      <c r="DK27" s="223"/>
      <c r="DL27" s="223"/>
      <c r="DM27" s="223"/>
      <c r="DN27" s="223">
        <v>8.86</v>
      </c>
      <c r="DO27" s="223"/>
      <c r="DP27" s="223"/>
      <c r="DQ27" s="223"/>
      <c r="DR27" s="223" t="s">
        <v>574</v>
      </c>
      <c r="DS27" s="223" t="s">
        <v>579</v>
      </c>
      <c r="DT27" s="223" t="b">
        <v>0</v>
      </c>
      <c r="DU27" s="223" t="s">
        <v>574</v>
      </c>
      <c r="DV27" s="223">
        <v>3</v>
      </c>
      <c r="DW27" s="223"/>
      <c r="DX27" s="223"/>
      <c r="DY27" s="223"/>
      <c r="DZ27" s="223"/>
      <c r="EA27" s="223">
        <v>749301</v>
      </c>
    </row>
    <row r="28" spans="1:131">
      <c r="A28" s="223" t="s">
        <v>770</v>
      </c>
      <c r="B28" s="223" t="s">
        <v>568</v>
      </c>
      <c r="C28" s="224">
        <v>43382</v>
      </c>
      <c r="D28" s="223" t="s">
        <v>805</v>
      </c>
      <c r="E28" s="223" t="s">
        <v>822</v>
      </c>
      <c r="F28" s="223" t="s">
        <v>823</v>
      </c>
      <c r="G28" s="223" t="s">
        <v>569</v>
      </c>
      <c r="H28" s="223" t="s">
        <v>808</v>
      </c>
      <c r="I28" s="223" t="s">
        <v>824</v>
      </c>
      <c r="J28" s="223" t="s">
        <v>825</v>
      </c>
      <c r="K28" s="223" t="s">
        <v>826</v>
      </c>
      <c r="L28" s="223">
        <v>0</v>
      </c>
      <c r="M28" s="223">
        <v>0</v>
      </c>
      <c r="N28" s="223" t="s">
        <v>827</v>
      </c>
      <c r="O28" s="223" t="s">
        <v>828</v>
      </c>
      <c r="P28" s="223"/>
      <c r="Q28" s="223" t="s">
        <v>829</v>
      </c>
      <c r="R28" s="223">
        <v>2</v>
      </c>
      <c r="S28" s="223" t="s">
        <v>584</v>
      </c>
      <c r="T28" s="223" t="s">
        <v>815</v>
      </c>
      <c r="U28" s="223" t="s">
        <v>572</v>
      </c>
      <c r="V28" s="223"/>
      <c r="W28" s="223">
        <v>1</v>
      </c>
      <c r="X28" s="223"/>
      <c r="Y28" s="223" t="s">
        <v>585</v>
      </c>
      <c r="Z28" s="223"/>
      <c r="AA28" s="223" t="s">
        <v>586</v>
      </c>
      <c r="AB28" s="223" t="s">
        <v>587</v>
      </c>
      <c r="AC28" s="223" t="s">
        <v>518</v>
      </c>
      <c r="AD28" s="223" t="s">
        <v>594</v>
      </c>
      <c r="AE28" s="223">
        <v>30</v>
      </c>
      <c r="AF28" s="225">
        <v>43319</v>
      </c>
      <c r="AG28" s="223" t="s">
        <v>582</v>
      </c>
      <c r="AH28" s="223">
        <v>0</v>
      </c>
      <c r="AI28" s="223">
        <v>25.87</v>
      </c>
      <c r="AJ28" s="223">
        <v>210</v>
      </c>
      <c r="AK28" s="223" t="s">
        <v>576</v>
      </c>
      <c r="AL28" s="223" t="s">
        <v>597</v>
      </c>
      <c r="AM28" s="223">
        <v>17.8</v>
      </c>
      <c r="AN28" s="223" t="s">
        <v>577</v>
      </c>
      <c r="AO28" s="223">
        <v>1933</v>
      </c>
      <c r="AP28" s="223">
        <v>261</v>
      </c>
      <c r="AQ28" s="223">
        <v>146</v>
      </c>
      <c r="AR28" s="223">
        <v>65</v>
      </c>
      <c r="AS28" s="223">
        <v>5</v>
      </c>
      <c r="AT28" s="223" t="s">
        <v>578</v>
      </c>
      <c r="AU28" s="223">
        <v>3</v>
      </c>
      <c r="AV28" s="223">
        <v>0</v>
      </c>
      <c r="AW28" s="223">
        <v>0</v>
      </c>
      <c r="AX28" s="223">
        <v>49</v>
      </c>
      <c r="AY28" s="223">
        <v>0</v>
      </c>
      <c r="AZ28" s="223">
        <v>49</v>
      </c>
      <c r="BA28" s="223">
        <v>0.3</v>
      </c>
      <c r="BB28" s="223">
        <v>2.73</v>
      </c>
      <c r="BC28" s="223">
        <v>45.48</v>
      </c>
      <c r="BD28" s="223">
        <v>63.28</v>
      </c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>
        <v>24.9</v>
      </c>
      <c r="BP28" s="223">
        <v>0</v>
      </c>
      <c r="BQ28" s="223"/>
      <c r="BR28" s="223"/>
      <c r="BS28" s="223"/>
      <c r="BT28" s="223" t="s">
        <v>830</v>
      </c>
      <c r="BU28" s="223">
        <v>0</v>
      </c>
      <c r="BV28" s="223"/>
      <c r="BW28" s="223"/>
      <c r="BX28" s="223"/>
      <c r="BY28" s="223"/>
      <c r="BZ28" s="223"/>
      <c r="CA28" s="223"/>
      <c r="CB28" s="223"/>
      <c r="CC28" s="223">
        <v>0</v>
      </c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23"/>
      <c r="CR28" s="223"/>
      <c r="CS28" s="223"/>
      <c r="CT28" s="223" t="b">
        <v>1</v>
      </c>
      <c r="CU28" s="223"/>
      <c r="CV28" s="223"/>
      <c r="CW28" s="223"/>
      <c r="CX28" s="223" t="s">
        <v>599</v>
      </c>
      <c r="CY28" s="223" t="s">
        <v>574</v>
      </c>
      <c r="CZ28" s="223">
        <v>0</v>
      </c>
      <c r="DA28" s="223"/>
      <c r="DB28" s="223"/>
      <c r="DC28" s="223"/>
      <c r="DD28" s="223"/>
      <c r="DE28" s="223">
        <v>16.399999999999999</v>
      </c>
      <c r="DF28" s="223">
        <v>49</v>
      </c>
      <c r="DG28" s="223"/>
      <c r="DH28" s="223"/>
      <c r="DI28" s="223"/>
      <c r="DJ28" s="223"/>
      <c r="DK28" s="223"/>
      <c r="DL28" s="223"/>
      <c r="DM28" s="223"/>
      <c r="DN28" s="223">
        <v>35.28</v>
      </c>
      <c r="DO28" s="223"/>
      <c r="DP28" s="223"/>
      <c r="DQ28" s="223"/>
      <c r="DR28" s="223" t="s">
        <v>574</v>
      </c>
      <c r="DS28" s="223" t="s">
        <v>579</v>
      </c>
      <c r="DT28" s="223" t="b">
        <v>0</v>
      </c>
      <c r="DU28" s="223" t="s">
        <v>574</v>
      </c>
      <c r="DV28" s="223">
        <v>3</v>
      </c>
      <c r="DW28" s="223"/>
      <c r="DX28" s="223"/>
      <c r="DY28" s="223"/>
      <c r="DZ28" s="223"/>
      <c r="EA28" s="223">
        <v>749301</v>
      </c>
    </row>
    <row r="29" spans="1:131">
      <c r="A29" s="223" t="s">
        <v>658</v>
      </c>
      <c r="B29" s="223" t="s">
        <v>568</v>
      </c>
      <c r="C29" s="224">
        <v>43382</v>
      </c>
      <c r="D29" s="223" t="s">
        <v>805</v>
      </c>
      <c r="E29" s="223" t="s">
        <v>822</v>
      </c>
      <c r="F29" s="223" t="s">
        <v>823</v>
      </c>
      <c r="G29" s="223" t="s">
        <v>569</v>
      </c>
      <c r="H29" s="223" t="s">
        <v>808</v>
      </c>
      <c r="I29" s="223" t="s">
        <v>824</v>
      </c>
      <c r="J29" s="223" t="s">
        <v>825</v>
      </c>
      <c r="K29" s="223" t="s">
        <v>826</v>
      </c>
      <c r="L29" s="223">
        <v>0</v>
      </c>
      <c r="M29" s="223">
        <v>0</v>
      </c>
      <c r="N29" s="223" t="s">
        <v>827</v>
      </c>
      <c r="O29" s="223" t="s">
        <v>828</v>
      </c>
      <c r="P29" s="223"/>
      <c r="Q29" s="223" t="s">
        <v>829</v>
      </c>
      <c r="R29" s="223">
        <v>2</v>
      </c>
      <c r="S29" s="223" t="s">
        <v>579</v>
      </c>
      <c r="T29" s="223" t="s">
        <v>815</v>
      </c>
      <c r="U29" s="223" t="s">
        <v>572</v>
      </c>
      <c r="V29" s="223"/>
      <c r="W29" s="223">
        <v>4</v>
      </c>
      <c r="X29" s="223"/>
      <c r="Y29" s="223" t="s">
        <v>591</v>
      </c>
      <c r="Z29" s="223"/>
      <c r="AA29" s="223" t="s">
        <v>586</v>
      </c>
      <c r="AB29" s="223" t="s">
        <v>587</v>
      </c>
      <c r="AC29" s="223" t="s">
        <v>518</v>
      </c>
      <c r="AD29" s="223" t="s">
        <v>594</v>
      </c>
      <c r="AE29" s="223">
        <v>30</v>
      </c>
      <c r="AF29" s="225">
        <v>43319</v>
      </c>
      <c r="AG29" s="223" t="s">
        <v>582</v>
      </c>
      <c r="AH29" s="223">
        <v>0</v>
      </c>
      <c r="AI29" s="223">
        <v>25.87</v>
      </c>
      <c r="AJ29" s="223">
        <v>210</v>
      </c>
      <c r="AK29" s="223" t="s">
        <v>576</v>
      </c>
      <c r="AL29" s="223" t="s">
        <v>597</v>
      </c>
      <c r="AM29" s="223">
        <v>17.899999999999999</v>
      </c>
      <c r="AN29" s="223" t="s">
        <v>577</v>
      </c>
      <c r="AO29" s="223">
        <v>1933</v>
      </c>
      <c r="AP29" s="223">
        <v>261</v>
      </c>
      <c r="AQ29" s="223">
        <v>146</v>
      </c>
      <c r="AR29" s="223">
        <v>61</v>
      </c>
      <c r="AS29" s="223">
        <v>4.5999999999999996</v>
      </c>
      <c r="AT29" s="223" t="s">
        <v>578</v>
      </c>
      <c r="AU29" s="223">
        <v>4</v>
      </c>
      <c r="AV29" s="223">
        <v>0</v>
      </c>
      <c r="AW29" s="223">
        <v>0</v>
      </c>
      <c r="AX29" s="223">
        <v>44</v>
      </c>
      <c r="AY29" s="223">
        <v>0</v>
      </c>
      <c r="AZ29" s="223">
        <v>44</v>
      </c>
      <c r="BA29" s="223">
        <v>0.3</v>
      </c>
      <c r="BB29" s="223">
        <v>2.89</v>
      </c>
      <c r="BC29" s="223">
        <v>40.31</v>
      </c>
      <c r="BD29" s="223">
        <v>58.21</v>
      </c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>
        <v>24.9</v>
      </c>
      <c r="BP29" s="223">
        <v>0</v>
      </c>
      <c r="BQ29" s="223"/>
      <c r="BR29" s="223"/>
      <c r="BS29" s="223"/>
      <c r="BT29" s="223" t="s">
        <v>830</v>
      </c>
      <c r="BU29" s="223">
        <v>0</v>
      </c>
      <c r="BV29" s="223"/>
      <c r="BW29" s="223"/>
      <c r="BX29" s="223"/>
      <c r="BY29" s="223"/>
      <c r="BZ29" s="223"/>
      <c r="CA29" s="223"/>
      <c r="CB29" s="223"/>
      <c r="CC29" s="223">
        <v>0</v>
      </c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 t="b">
        <v>1</v>
      </c>
      <c r="CU29" s="223"/>
      <c r="CV29" s="223"/>
      <c r="CW29" s="223"/>
      <c r="CX29" s="223" t="s">
        <v>599</v>
      </c>
      <c r="CY29" s="223" t="s">
        <v>574</v>
      </c>
      <c r="CZ29" s="223">
        <v>0</v>
      </c>
      <c r="DA29" s="223"/>
      <c r="DB29" s="223"/>
      <c r="DC29" s="223"/>
      <c r="DD29" s="223"/>
      <c r="DE29" s="223">
        <v>33</v>
      </c>
      <c r="DF29" s="223">
        <v>44</v>
      </c>
      <c r="DG29" s="223"/>
      <c r="DH29" s="223"/>
      <c r="DI29" s="223"/>
      <c r="DJ29" s="223"/>
      <c r="DK29" s="223"/>
      <c r="DL29" s="223"/>
      <c r="DM29" s="223"/>
      <c r="DN29" s="223">
        <v>10.75</v>
      </c>
      <c r="DO29" s="223"/>
      <c r="DP29" s="223"/>
      <c r="DQ29" s="223"/>
      <c r="DR29" s="223" t="s">
        <v>574</v>
      </c>
      <c r="DS29" s="223" t="s">
        <v>579</v>
      </c>
      <c r="DT29" s="223" t="b">
        <v>0</v>
      </c>
      <c r="DU29" s="223" t="s">
        <v>574</v>
      </c>
      <c r="DV29" s="223">
        <v>3</v>
      </c>
      <c r="DW29" s="223"/>
      <c r="DX29" s="223"/>
      <c r="DY29" s="223"/>
      <c r="DZ29" s="223"/>
      <c r="EA29" s="223">
        <v>749301</v>
      </c>
    </row>
    <row r="30" spans="1:131">
      <c r="A30" s="223" t="s">
        <v>768</v>
      </c>
      <c r="B30" s="223" t="s">
        <v>568</v>
      </c>
      <c r="C30" s="224">
        <v>43382</v>
      </c>
      <c r="D30" s="223" t="s">
        <v>805</v>
      </c>
      <c r="E30" s="223" t="s">
        <v>822</v>
      </c>
      <c r="F30" s="223" t="s">
        <v>823</v>
      </c>
      <c r="G30" s="223" t="s">
        <v>569</v>
      </c>
      <c r="H30" s="223" t="s">
        <v>808</v>
      </c>
      <c r="I30" s="223" t="s">
        <v>824</v>
      </c>
      <c r="J30" s="223" t="s">
        <v>825</v>
      </c>
      <c r="K30" s="223" t="s">
        <v>826</v>
      </c>
      <c r="L30" s="223">
        <v>0</v>
      </c>
      <c r="M30" s="223">
        <v>0</v>
      </c>
      <c r="N30" s="223" t="s">
        <v>827</v>
      </c>
      <c r="O30" s="223" t="s">
        <v>828</v>
      </c>
      <c r="P30" s="223"/>
      <c r="Q30" s="223" t="s">
        <v>829</v>
      </c>
      <c r="R30" s="223">
        <v>3</v>
      </c>
      <c r="S30" s="223" t="s">
        <v>570</v>
      </c>
      <c r="T30" s="223" t="s">
        <v>815</v>
      </c>
      <c r="U30" s="223" t="s">
        <v>572</v>
      </c>
      <c r="V30" s="223"/>
      <c r="W30" s="223">
        <v>1</v>
      </c>
      <c r="X30" s="223"/>
      <c r="Y30" s="223" t="s">
        <v>573</v>
      </c>
      <c r="Z30" s="223"/>
      <c r="AA30" s="223" t="b">
        <v>0</v>
      </c>
      <c r="AB30" s="223" t="s">
        <v>574</v>
      </c>
      <c r="AC30" s="223" t="s">
        <v>574</v>
      </c>
      <c r="AD30" s="223" t="s">
        <v>575</v>
      </c>
      <c r="AE30" s="223">
        <v>30</v>
      </c>
      <c r="AF30" s="225">
        <v>43319</v>
      </c>
      <c r="AG30" s="223" t="s">
        <v>582</v>
      </c>
      <c r="AH30" s="223">
        <v>0</v>
      </c>
      <c r="AI30" s="223">
        <v>25.87</v>
      </c>
      <c r="AJ30" s="223">
        <v>300</v>
      </c>
      <c r="AK30" s="223" t="s">
        <v>576</v>
      </c>
      <c r="AL30" s="223" t="s">
        <v>597</v>
      </c>
      <c r="AM30" s="223">
        <v>15.9</v>
      </c>
      <c r="AN30" s="223" t="s">
        <v>577</v>
      </c>
      <c r="AO30" s="223">
        <v>1933</v>
      </c>
      <c r="AP30" s="223">
        <v>261</v>
      </c>
      <c r="AQ30" s="223">
        <v>146</v>
      </c>
      <c r="AR30" s="223">
        <v>68</v>
      </c>
      <c r="AS30" s="223">
        <v>10.9</v>
      </c>
      <c r="AT30" s="223" t="s">
        <v>578</v>
      </c>
      <c r="AU30" s="223">
        <v>4</v>
      </c>
      <c r="AV30" s="223">
        <v>0</v>
      </c>
      <c r="AW30" s="223">
        <v>0</v>
      </c>
      <c r="AX30" s="223">
        <v>46</v>
      </c>
      <c r="AY30" s="223">
        <v>0</v>
      </c>
      <c r="AZ30" s="223">
        <v>46</v>
      </c>
      <c r="BA30" s="223">
        <v>0.4</v>
      </c>
      <c r="BB30" s="223">
        <v>2.09</v>
      </c>
      <c r="BC30" s="223">
        <v>43.51</v>
      </c>
      <c r="BD30" s="223">
        <v>59.41</v>
      </c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>
        <v>24.9</v>
      </c>
      <c r="BP30" s="223">
        <v>0</v>
      </c>
      <c r="BQ30" s="223"/>
      <c r="BR30" s="223"/>
      <c r="BS30" s="223"/>
      <c r="BT30" s="223" t="s">
        <v>830</v>
      </c>
      <c r="BU30" s="223">
        <v>0</v>
      </c>
      <c r="BV30" s="223"/>
      <c r="BW30" s="223"/>
      <c r="BX30" s="223"/>
      <c r="BY30" s="223"/>
      <c r="BZ30" s="223"/>
      <c r="CA30" s="223"/>
      <c r="CB30" s="223"/>
      <c r="CC30" s="223">
        <v>0</v>
      </c>
      <c r="CD30" s="223"/>
      <c r="CE30" s="223"/>
      <c r="CF30" s="223"/>
      <c r="CG30" s="223"/>
      <c r="CH30" s="223"/>
      <c r="CI30" s="223"/>
      <c r="CJ30" s="223"/>
      <c r="CK30" s="223"/>
      <c r="CL30" s="223"/>
      <c r="CM30" s="223"/>
      <c r="CN30" s="223"/>
      <c r="CO30" s="223"/>
      <c r="CP30" s="223"/>
      <c r="CQ30" s="223"/>
      <c r="CR30" s="223"/>
      <c r="CS30" s="223"/>
      <c r="CT30" s="223" t="b">
        <v>1</v>
      </c>
      <c r="CU30" s="223"/>
      <c r="CV30" s="223"/>
      <c r="CW30" s="223"/>
      <c r="CX30" s="223" t="s">
        <v>598</v>
      </c>
      <c r="CY30" s="223" t="s">
        <v>574</v>
      </c>
      <c r="CZ30" s="223">
        <v>0</v>
      </c>
      <c r="DA30" s="223"/>
      <c r="DB30" s="223"/>
      <c r="DC30" s="223"/>
      <c r="DD30" s="223"/>
      <c r="DE30" s="223">
        <v>15.2</v>
      </c>
      <c r="DF30" s="223">
        <v>46</v>
      </c>
      <c r="DG30" s="223"/>
      <c r="DH30" s="223"/>
      <c r="DI30" s="223"/>
      <c r="DJ30" s="223"/>
      <c r="DK30" s="223"/>
      <c r="DL30" s="223"/>
      <c r="DM30" s="223"/>
      <c r="DN30" s="223">
        <v>22.44</v>
      </c>
      <c r="DO30" s="223"/>
      <c r="DP30" s="223"/>
      <c r="DQ30" s="223"/>
      <c r="DR30" s="223" t="s">
        <v>574</v>
      </c>
      <c r="DS30" s="223" t="s">
        <v>579</v>
      </c>
      <c r="DT30" s="223" t="b">
        <v>0</v>
      </c>
      <c r="DU30" s="223" t="s">
        <v>574</v>
      </c>
      <c r="DV30" s="223">
        <v>3</v>
      </c>
      <c r="DW30" s="223"/>
      <c r="DX30" s="223"/>
      <c r="DY30" s="223"/>
      <c r="DZ30" s="223"/>
      <c r="EA30" s="223">
        <v>749301</v>
      </c>
    </row>
    <row r="31" spans="1:131">
      <c r="A31" s="223" t="s">
        <v>656</v>
      </c>
      <c r="B31" s="223" t="s">
        <v>568</v>
      </c>
      <c r="C31" s="224">
        <v>43382</v>
      </c>
      <c r="D31" s="223" t="s">
        <v>805</v>
      </c>
      <c r="E31" s="223" t="s">
        <v>822</v>
      </c>
      <c r="F31" s="223" t="s">
        <v>823</v>
      </c>
      <c r="G31" s="223" t="s">
        <v>569</v>
      </c>
      <c r="H31" s="223" t="s">
        <v>808</v>
      </c>
      <c r="I31" s="223" t="s">
        <v>824</v>
      </c>
      <c r="J31" s="223" t="s">
        <v>825</v>
      </c>
      <c r="K31" s="223" t="s">
        <v>826</v>
      </c>
      <c r="L31" s="223">
        <v>0</v>
      </c>
      <c r="M31" s="223">
        <v>0</v>
      </c>
      <c r="N31" s="223" t="s">
        <v>827</v>
      </c>
      <c r="O31" s="223" t="s">
        <v>828</v>
      </c>
      <c r="P31" s="223"/>
      <c r="Q31" s="223" t="s">
        <v>829</v>
      </c>
      <c r="R31" s="223">
        <v>3</v>
      </c>
      <c r="S31" s="223" t="s">
        <v>583</v>
      </c>
      <c r="T31" s="223" t="s">
        <v>815</v>
      </c>
      <c r="U31" s="223" t="s">
        <v>572</v>
      </c>
      <c r="V31" s="223"/>
      <c r="W31" s="223">
        <v>1</v>
      </c>
      <c r="X31" s="223"/>
      <c r="Y31" s="223" t="s">
        <v>581</v>
      </c>
      <c r="Z31" s="223"/>
      <c r="AA31" s="223" t="b">
        <v>0</v>
      </c>
      <c r="AB31" s="223" t="s">
        <v>574</v>
      </c>
      <c r="AC31" s="223" t="s">
        <v>574</v>
      </c>
      <c r="AD31" s="223" t="s">
        <v>575</v>
      </c>
      <c r="AE31" s="223">
        <v>30</v>
      </c>
      <c r="AF31" s="225">
        <v>43319</v>
      </c>
      <c r="AG31" s="223">
        <v>1</v>
      </c>
      <c r="AH31" s="223">
        <v>0</v>
      </c>
      <c r="AI31" s="223">
        <v>25.87</v>
      </c>
      <c r="AJ31" s="223">
        <v>300</v>
      </c>
      <c r="AK31" s="223" t="s">
        <v>576</v>
      </c>
      <c r="AL31" s="223" t="s">
        <v>597</v>
      </c>
      <c r="AM31" s="223">
        <v>16.399999999999999</v>
      </c>
      <c r="AN31" s="223" t="s">
        <v>577</v>
      </c>
      <c r="AO31" s="223">
        <v>1933</v>
      </c>
      <c r="AP31" s="223">
        <v>261</v>
      </c>
      <c r="AQ31" s="223">
        <v>146</v>
      </c>
      <c r="AR31" s="223">
        <v>65</v>
      </c>
      <c r="AS31" s="223">
        <v>10</v>
      </c>
      <c r="AT31" s="223" t="s">
        <v>578</v>
      </c>
      <c r="AU31" s="223">
        <v>4</v>
      </c>
      <c r="AV31" s="223">
        <v>0</v>
      </c>
      <c r="AW31" s="223">
        <v>0</v>
      </c>
      <c r="AX31" s="223">
        <v>46</v>
      </c>
      <c r="AY31" s="223">
        <v>0</v>
      </c>
      <c r="AZ31" s="223">
        <v>46</v>
      </c>
      <c r="BA31" s="223">
        <v>0.4</v>
      </c>
      <c r="BB31" s="223">
        <v>2.21</v>
      </c>
      <c r="BC31" s="223">
        <v>43.39</v>
      </c>
      <c r="BD31" s="223">
        <v>59.79</v>
      </c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>
        <v>24.9</v>
      </c>
      <c r="BP31" s="223">
        <v>0</v>
      </c>
      <c r="BQ31" s="223"/>
      <c r="BR31" s="223"/>
      <c r="BS31" s="223"/>
      <c r="BT31" s="223" t="s">
        <v>830</v>
      </c>
      <c r="BU31" s="223">
        <v>0</v>
      </c>
      <c r="BV31" s="223"/>
      <c r="BW31" s="223"/>
      <c r="BX31" s="223"/>
      <c r="BY31" s="223"/>
      <c r="BZ31" s="223"/>
      <c r="CA31" s="223"/>
      <c r="CB31" s="223"/>
      <c r="CC31" s="223">
        <v>0</v>
      </c>
      <c r="CD31" s="223"/>
      <c r="CE31" s="223"/>
      <c r="CF31" s="223"/>
      <c r="CG31" s="223"/>
      <c r="CH31" s="223"/>
      <c r="CI31" s="223"/>
      <c r="CJ31" s="223"/>
      <c r="CK31" s="223"/>
      <c r="CL31" s="223"/>
      <c r="CM31" s="223"/>
      <c r="CN31" s="223"/>
      <c r="CO31" s="223"/>
      <c r="CP31" s="223"/>
      <c r="CQ31" s="223"/>
      <c r="CR31" s="223"/>
      <c r="CS31" s="223"/>
      <c r="CT31" s="223" t="b">
        <v>1</v>
      </c>
      <c r="CU31" s="223"/>
      <c r="CV31" s="223"/>
      <c r="CW31" s="223"/>
      <c r="CX31" s="223" t="s">
        <v>598</v>
      </c>
      <c r="CY31" s="223" t="s">
        <v>574</v>
      </c>
      <c r="CZ31" s="223">
        <v>0</v>
      </c>
      <c r="DA31" s="223"/>
      <c r="DB31" s="223"/>
      <c r="DC31" s="223"/>
      <c r="DD31" s="223"/>
      <c r="DE31" s="223">
        <v>33</v>
      </c>
      <c r="DF31" s="223">
        <v>46</v>
      </c>
      <c r="DG31" s="223"/>
      <c r="DH31" s="223"/>
      <c r="DI31" s="223"/>
      <c r="DJ31" s="223"/>
      <c r="DK31" s="223"/>
      <c r="DL31" s="223"/>
      <c r="DM31" s="223"/>
      <c r="DN31" s="223">
        <v>21.85</v>
      </c>
      <c r="DO31" s="223"/>
      <c r="DP31" s="223"/>
      <c r="DQ31" s="223"/>
      <c r="DR31" s="223" t="s">
        <v>574</v>
      </c>
      <c r="DS31" s="223" t="s">
        <v>579</v>
      </c>
      <c r="DT31" s="223" t="b">
        <v>0</v>
      </c>
      <c r="DU31" s="223" t="s">
        <v>574</v>
      </c>
      <c r="DV31" s="223">
        <v>3</v>
      </c>
      <c r="DW31" s="223"/>
      <c r="DX31" s="223"/>
      <c r="DY31" s="223"/>
      <c r="DZ31" s="223"/>
      <c r="EA31" s="223">
        <v>749301</v>
      </c>
    </row>
    <row r="32" spans="1:131">
      <c r="A32" s="223" t="s">
        <v>625</v>
      </c>
      <c r="B32" s="223" t="s">
        <v>568</v>
      </c>
      <c r="C32" s="224">
        <v>43382</v>
      </c>
      <c r="D32" s="223" t="s">
        <v>805</v>
      </c>
      <c r="E32" s="223" t="s">
        <v>822</v>
      </c>
      <c r="F32" s="223" t="s">
        <v>823</v>
      </c>
      <c r="G32" s="223" t="s">
        <v>569</v>
      </c>
      <c r="H32" s="223" t="s">
        <v>808</v>
      </c>
      <c r="I32" s="223" t="s">
        <v>824</v>
      </c>
      <c r="J32" s="223" t="s">
        <v>825</v>
      </c>
      <c r="K32" s="223" t="s">
        <v>826</v>
      </c>
      <c r="L32" s="223">
        <v>0</v>
      </c>
      <c r="M32" s="223">
        <v>0</v>
      </c>
      <c r="N32" s="223" t="s">
        <v>827</v>
      </c>
      <c r="O32" s="223" t="s">
        <v>828</v>
      </c>
      <c r="P32" s="223"/>
      <c r="Q32" s="223" t="s">
        <v>829</v>
      </c>
      <c r="R32" s="223">
        <v>3</v>
      </c>
      <c r="S32" s="223" t="s">
        <v>819</v>
      </c>
      <c r="T32" s="223" t="s">
        <v>815</v>
      </c>
      <c r="U32" s="223" t="s">
        <v>572</v>
      </c>
      <c r="V32" s="223"/>
      <c r="W32" s="223">
        <v>2</v>
      </c>
      <c r="X32" s="223"/>
      <c r="Y32" s="223" t="s">
        <v>585</v>
      </c>
      <c r="Z32" s="223"/>
      <c r="AA32" s="223" t="s">
        <v>586</v>
      </c>
      <c r="AB32" s="223" t="s">
        <v>587</v>
      </c>
      <c r="AC32" s="223" t="s">
        <v>518</v>
      </c>
      <c r="AD32" s="223" t="s">
        <v>594</v>
      </c>
      <c r="AE32" s="223">
        <v>30</v>
      </c>
      <c r="AF32" s="225">
        <v>43319</v>
      </c>
      <c r="AG32" s="223" t="s">
        <v>582</v>
      </c>
      <c r="AH32" s="223">
        <v>0</v>
      </c>
      <c r="AI32" s="223">
        <v>25.87</v>
      </c>
      <c r="AJ32" s="223">
        <v>300</v>
      </c>
      <c r="AK32" s="223" t="s">
        <v>576</v>
      </c>
      <c r="AL32" s="223" t="s">
        <v>597</v>
      </c>
      <c r="AM32" s="223">
        <v>17.8</v>
      </c>
      <c r="AN32" s="223" t="s">
        <v>577</v>
      </c>
      <c r="AO32" s="223">
        <v>1933</v>
      </c>
      <c r="AP32" s="223">
        <v>261</v>
      </c>
      <c r="AQ32" s="223">
        <v>146</v>
      </c>
      <c r="AR32" s="223">
        <v>65</v>
      </c>
      <c r="AS32" s="223">
        <v>5</v>
      </c>
      <c r="AT32" s="223" t="s">
        <v>578</v>
      </c>
      <c r="AU32" s="223">
        <v>3</v>
      </c>
      <c r="AV32" s="223">
        <v>0</v>
      </c>
      <c r="AW32" s="223">
        <v>0</v>
      </c>
      <c r="AX32" s="223">
        <v>43</v>
      </c>
      <c r="AY32" s="223">
        <v>0</v>
      </c>
      <c r="AZ32" s="223">
        <v>43</v>
      </c>
      <c r="BA32" s="223">
        <v>0.3</v>
      </c>
      <c r="BB32" s="223">
        <v>2.73</v>
      </c>
      <c r="BC32" s="223">
        <v>39.479999999999997</v>
      </c>
      <c r="BD32" s="223">
        <v>57.28</v>
      </c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>
        <v>24.9</v>
      </c>
      <c r="BP32" s="223">
        <v>0</v>
      </c>
      <c r="BQ32" s="223"/>
      <c r="BR32" s="223"/>
      <c r="BS32" s="223"/>
      <c r="BT32" s="223" t="s">
        <v>830</v>
      </c>
      <c r="BU32" s="223">
        <v>0</v>
      </c>
      <c r="BV32" s="223"/>
      <c r="BW32" s="223"/>
      <c r="BX32" s="223"/>
      <c r="BY32" s="223"/>
      <c r="BZ32" s="223"/>
      <c r="CA32" s="223"/>
      <c r="CB32" s="223"/>
      <c r="CC32" s="223">
        <v>0</v>
      </c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3"/>
      <c r="CT32" s="223" t="b">
        <v>1</v>
      </c>
      <c r="CU32" s="223"/>
      <c r="CV32" s="223"/>
      <c r="CW32" s="223"/>
      <c r="CX32" s="223" t="s">
        <v>599</v>
      </c>
      <c r="CY32" s="223" t="s">
        <v>574</v>
      </c>
      <c r="CZ32" s="223">
        <v>0</v>
      </c>
      <c r="DA32" s="223"/>
      <c r="DB32" s="223"/>
      <c r="DC32" s="223"/>
      <c r="DD32" s="223"/>
      <c r="DE32" s="223">
        <v>0</v>
      </c>
      <c r="DF32" s="223">
        <v>43</v>
      </c>
      <c r="DG32" s="223"/>
      <c r="DH32" s="223"/>
      <c r="DI32" s="223"/>
      <c r="DJ32" s="223"/>
      <c r="DK32" s="223"/>
      <c r="DL32" s="223"/>
      <c r="DM32" s="223"/>
      <c r="DN32" s="223">
        <v>8.86</v>
      </c>
      <c r="DO32" s="223"/>
      <c r="DP32" s="223"/>
      <c r="DQ32" s="223"/>
      <c r="DR32" s="223" t="s">
        <v>574</v>
      </c>
      <c r="DS32" s="223" t="s">
        <v>579</v>
      </c>
      <c r="DT32" s="223" t="b">
        <v>0</v>
      </c>
      <c r="DU32" s="223" t="s">
        <v>574</v>
      </c>
      <c r="DV32" s="223">
        <v>3</v>
      </c>
      <c r="DW32" s="223"/>
      <c r="DX32" s="223"/>
      <c r="DY32" s="223"/>
      <c r="DZ32" s="223"/>
      <c r="EA32" s="223">
        <v>749301</v>
      </c>
    </row>
    <row r="33" spans="1:131">
      <c r="A33" s="223" t="s">
        <v>771</v>
      </c>
      <c r="B33" s="223" t="s">
        <v>568</v>
      </c>
      <c r="C33" s="224">
        <v>43382</v>
      </c>
      <c r="D33" s="223" t="s">
        <v>805</v>
      </c>
      <c r="E33" s="223" t="s">
        <v>822</v>
      </c>
      <c r="F33" s="223" t="s">
        <v>823</v>
      </c>
      <c r="G33" s="223" t="s">
        <v>569</v>
      </c>
      <c r="H33" s="223" t="s">
        <v>808</v>
      </c>
      <c r="I33" s="223" t="s">
        <v>824</v>
      </c>
      <c r="J33" s="223" t="s">
        <v>825</v>
      </c>
      <c r="K33" s="223" t="s">
        <v>826</v>
      </c>
      <c r="L33" s="223">
        <v>0</v>
      </c>
      <c r="M33" s="223">
        <v>0</v>
      </c>
      <c r="N33" s="223" t="s">
        <v>827</v>
      </c>
      <c r="O33" s="223" t="s">
        <v>828</v>
      </c>
      <c r="P33" s="223"/>
      <c r="Q33" s="223" t="s">
        <v>829</v>
      </c>
      <c r="R33" s="223">
        <v>3</v>
      </c>
      <c r="S33" s="223" t="s">
        <v>584</v>
      </c>
      <c r="T33" s="223" t="s">
        <v>815</v>
      </c>
      <c r="U33" s="223" t="s">
        <v>572</v>
      </c>
      <c r="V33" s="223"/>
      <c r="W33" s="223">
        <v>1</v>
      </c>
      <c r="X33" s="223"/>
      <c r="Y33" s="223" t="s">
        <v>585</v>
      </c>
      <c r="Z33" s="223"/>
      <c r="AA33" s="223" t="s">
        <v>586</v>
      </c>
      <c r="AB33" s="223" t="s">
        <v>587</v>
      </c>
      <c r="AC33" s="223" t="s">
        <v>518</v>
      </c>
      <c r="AD33" s="223" t="s">
        <v>594</v>
      </c>
      <c r="AE33" s="223">
        <v>30</v>
      </c>
      <c r="AF33" s="225">
        <v>43319</v>
      </c>
      <c r="AG33" s="223" t="s">
        <v>582</v>
      </c>
      <c r="AH33" s="223">
        <v>0</v>
      </c>
      <c r="AI33" s="223">
        <v>25.87</v>
      </c>
      <c r="AJ33" s="223">
        <v>300</v>
      </c>
      <c r="AK33" s="223" t="s">
        <v>576</v>
      </c>
      <c r="AL33" s="223" t="s">
        <v>597</v>
      </c>
      <c r="AM33" s="223">
        <v>17.8</v>
      </c>
      <c r="AN33" s="223" t="s">
        <v>577</v>
      </c>
      <c r="AO33" s="223">
        <v>1933</v>
      </c>
      <c r="AP33" s="223">
        <v>261</v>
      </c>
      <c r="AQ33" s="223">
        <v>146</v>
      </c>
      <c r="AR33" s="223">
        <v>65</v>
      </c>
      <c r="AS33" s="223">
        <v>5</v>
      </c>
      <c r="AT33" s="223" t="s">
        <v>578</v>
      </c>
      <c r="AU33" s="223">
        <v>3</v>
      </c>
      <c r="AV33" s="223">
        <v>0</v>
      </c>
      <c r="AW33" s="223">
        <v>0</v>
      </c>
      <c r="AX33" s="223">
        <v>49</v>
      </c>
      <c r="AY33" s="223">
        <v>0</v>
      </c>
      <c r="AZ33" s="223">
        <v>49</v>
      </c>
      <c r="BA33" s="223">
        <v>0.3</v>
      </c>
      <c r="BB33" s="223">
        <v>2.73</v>
      </c>
      <c r="BC33" s="223">
        <v>45.48</v>
      </c>
      <c r="BD33" s="223">
        <v>63.28</v>
      </c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>
        <v>24.9</v>
      </c>
      <c r="BP33" s="223">
        <v>0</v>
      </c>
      <c r="BQ33" s="223"/>
      <c r="BR33" s="223"/>
      <c r="BS33" s="223"/>
      <c r="BT33" s="223" t="s">
        <v>830</v>
      </c>
      <c r="BU33" s="223">
        <v>0</v>
      </c>
      <c r="BV33" s="223"/>
      <c r="BW33" s="223"/>
      <c r="BX33" s="223"/>
      <c r="BY33" s="223"/>
      <c r="BZ33" s="223"/>
      <c r="CA33" s="223"/>
      <c r="CB33" s="223"/>
      <c r="CC33" s="223">
        <v>0</v>
      </c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3"/>
      <c r="CS33" s="223"/>
      <c r="CT33" s="223" t="b">
        <v>1</v>
      </c>
      <c r="CU33" s="223"/>
      <c r="CV33" s="223"/>
      <c r="CW33" s="223"/>
      <c r="CX33" s="223" t="s">
        <v>599</v>
      </c>
      <c r="CY33" s="223" t="s">
        <v>574</v>
      </c>
      <c r="CZ33" s="223">
        <v>0</v>
      </c>
      <c r="DA33" s="223"/>
      <c r="DB33" s="223"/>
      <c r="DC33" s="223"/>
      <c r="DD33" s="223"/>
      <c r="DE33" s="223">
        <v>16.399999999999999</v>
      </c>
      <c r="DF33" s="223">
        <v>49</v>
      </c>
      <c r="DG33" s="223"/>
      <c r="DH33" s="223"/>
      <c r="DI33" s="223"/>
      <c r="DJ33" s="223"/>
      <c r="DK33" s="223"/>
      <c r="DL33" s="223"/>
      <c r="DM33" s="223"/>
      <c r="DN33" s="223">
        <v>35.28</v>
      </c>
      <c r="DO33" s="223"/>
      <c r="DP33" s="223"/>
      <c r="DQ33" s="223"/>
      <c r="DR33" s="223" t="s">
        <v>574</v>
      </c>
      <c r="DS33" s="223" t="s">
        <v>579</v>
      </c>
      <c r="DT33" s="223" t="b">
        <v>0</v>
      </c>
      <c r="DU33" s="223" t="s">
        <v>574</v>
      </c>
      <c r="DV33" s="223">
        <v>3</v>
      </c>
      <c r="DW33" s="223"/>
      <c r="DX33" s="223"/>
      <c r="DY33" s="223"/>
      <c r="DZ33" s="223"/>
      <c r="EA33" s="223">
        <v>749301</v>
      </c>
    </row>
    <row r="34" spans="1:131">
      <c r="A34" s="223" t="s">
        <v>659</v>
      </c>
      <c r="B34" s="223" t="s">
        <v>568</v>
      </c>
      <c r="C34" s="224">
        <v>43382</v>
      </c>
      <c r="D34" s="223" t="s">
        <v>805</v>
      </c>
      <c r="E34" s="223" t="s">
        <v>822</v>
      </c>
      <c r="F34" s="223" t="s">
        <v>823</v>
      </c>
      <c r="G34" s="223" t="s">
        <v>569</v>
      </c>
      <c r="H34" s="223" t="s">
        <v>808</v>
      </c>
      <c r="I34" s="223" t="s">
        <v>824</v>
      </c>
      <c r="J34" s="223" t="s">
        <v>825</v>
      </c>
      <c r="K34" s="223" t="s">
        <v>826</v>
      </c>
      <c r="L34" s="223">
        <v>0</v>
      </c>
      <c r="M34" s="223">
        <v>0</v>
      </c>
      <c r="N34" s="223" t="s">
        <v>827</v>
      </c>
      <c r="O34" s="223" t="s">
        <v>828</v>
      </c>
      <c r="P34" s="223"/>
      <c r="Q34" s="223" t="s">
        <v>829</v>
      </c>
      <c r="R34" s="223">
        <v>3</v>
      </c>
      <c r="S34" s="223" t="s">
        <v>579</v>
      </c>
      <c r="T34" s="223" t="s">
        <v>815</v>
      </c>
      <c r="U34" s="223" t="s">
        <v>572</v>
      </c>
      <c r="V34" s="223"/>
      <c r="W34" s="223">
        <v>4</v>
      </c>
      <c r="X34" s="223"/>
      <c r="Y34" s="223" t="s">
        <v>591</v>
      </c>
      <c r="Z34" s="223"/>
      <c r="AA34" s="223" t="s">
        <v>586</v>
      </c>
      <c r="AB34" s="223" t="s">
        <v>587</v>
      </c>
      <c r="AC34" s="223" t="s">
        <v>518</v>
      </c>
      <c r="AD34" s="223" t="s">
        <v>594</v>
      </c>
      <c r="AE34" s="223">
        <v>30</v>
      </c>
      <c r="AF34" s="225">
        <v>43319</v>
      </c>
      <c r="AG34" s="223" t="s">
        <v>582</v>
      </c>
      <c r="AH34" s="223">
        <v>0</v>
      </c>
      <c r="AI34" s="223">
        <v>25.87</v>
      </c>
      <c r="AJ34" s="223">
        <v>300</v>
      </c>
      <c r="AK34" s="223" t="s">
        <v>576</v>
      </c>
      <c r="AL34" s="223" t="s">
        <v>597</v>
      </c>
      <c r="AM34" s="223">
        <v>17.899999999999999</v>
      </c>
      <c r="AN34" s="223" t="s">
        <v>577</v>
      </c>
      <c r="AO34" s="223">
        <v>1933</v>
      </c>
      <c r="AP34" s="223">
        <v>261</v>
      </c>
      <c r="AQ34" s="223">
        <v>146</v>
      </c>
      <c r="AR34" s="223">
        <v>61</v>
      </c>
      <c r="AS34" s="223">
        <v>4.5999999999999996</v>
      </c>
      <c r="AT34" s="223" t="s">
        <v>578</v>
      </c>
      <c r="AU34" s="223">
        <v>4</v>
      </c>
      <c r="AV34" s="223">
        <v>0</v>
      </c>
      <c r="AW34" s="223">
        <v>0</v>
      </c>
      <c r="AX34" s="223">
        <v>44</v>
      </c>
      <c r="AY34" s="223">
        <v>0</v>
      </c>
      <c r="AZ34" s="223">
        <v>44</v>
      </c>
      <c r="BA34" s="223">
        <v>0.3</v>
      </c>
      <c r="BB34" s="223">
        <v>2.89</v>
      </c>
      <c r="BC34" s="223">
        <v>40.31</v>
      </c>
      <c r="BD34" s="223">
        <v>58.21</v>
      </c>
      <c r="BE34" s="223"/>
      <c r="BF34" s="223"/>
      <c r="BG34" s="223"/>
      <c r="BH34" s="223"/>
      <c r="BI34" s="223"/>
      <c r="BJ34" s="223"/>
      <c r="BK34" s="223"/>
      <c r="BL34" s="223"/>
      <c r="BM34" s="223"/>
      <c r="BN34" s="223"/>
      <c r="BO34" s="223">
        <v>24.9</v>
      </c>
      <c r="BP34" s="223">
        <v>0</v>
      </c>
      <c r="BQ34" s="223"/>
      <c r="BR34" s="223"/>
      <c r="BS34" s="223"/>
      <c r="BT34" s="223" t="s">
        <v>830</v>
      </c>
      <c r="BU34" s="223">
        <v>0</v>
      </c>
      <c r="BV34" s="223"/>
      <c r="BW34" s="223"/>
      <c r="BX34" s="223"/>
      <c r="BY34" s="223"/>
      <c r="BZ34" s="223"/>
      <c r="CA34" s="223"/>
      <c r="CB34" s="223"/>
      <c r="CC34" s="223">
        <v>0</v>
      </c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3"/>
      <c r="CS34" s="223"/>
      <c r="CT34" s="223" t="b">
        <v>1</v>
      </c>
      <c r="CU34" s="223"/>
      <c r="CV34" s="223"/>
      <c r="CW34" s="223"/>
      <c r="CX34" s="223" t="s">
        <v>599</v>
      </c>
      <c r="CY34" s="223" t="s">
        <v>574</v>
      </c>
      <c r="CZ34" s="223">
        <v>0</v>
      </c>
      <c r="DA34" s="223"/>
      <c r="DB34" s="223"/>
      <c r="DC34" s="223"/>
      <c r="DD34" s="223"/>
      <c r="DE34" s="223">
        <v>33</v>
      </c>
      <c r="DF34" s="223">
        <v>44</v>
      </c>
      <c r="DG34" s="223"/>
      <c r="DH34" s="223"/>
      <c r="DI34" s="223"/>
      <c r="DJ34" s="223"/>
      <c r="DK34" s="223"/>
      <c r="DL34" s="223"/>
      <c r="DM34" s="223"/>
      <c r="DN34" s="223">
        <v>10.75</v>
      </c>
      <c r="DO34" s="223"/>
      <c r="DP34" s="223"/>
      <c r="DQ34" s="223"/>
      <c r="DR34" s="223" t="s">
        <v>574</v>
      </c>
      <c r="DS34" s="223" t="s">
        <v>579</v>
      </c>
      <c r="DT34" s="223" t="b">
        <v>0</v>
      </c>
      <c r="DU34" s="223" t="s">
        <v>574</v>
      </c>
      <c r="DV34" s="223">
        <v>3</v>
      </c>
      <c r="DW34" s="223"/>
      <c r="DX34" s="223"/>
      <c r="DY34" s="223"/>
      <c r="DZ34" s="223"/>
      <c r="EA34" s="223">
        <v>749301</v>
      </c>
    </row>
    <row r="35" spans="1:131">
      <c r="A35" s="223" t="s">
        <v>772</v>
      </c>
      <c r="B35" s="223" t="s">
        <v>568</v>
      </c>
      <c r="C35" s="224">
        <v>43383</v>
      </c>
      <c r="D35" s="223" t="s">
        <v>805</v>
      </c>
      <c r="E35" s="223" t="s">
        <v>831</v>
      </c>
      <c r="F35" s="223" t="s">
        <v>832</v>
      </c>
      <c r="G35" s="223" t="s">
        <v>158</v>
      </c>
      <c r="H35" s="223" t="s">
        <v>808</v>
      </c>
      <c r="I35" s="223" t="s">
        <v>833</v>
      </c>
      <c r="J35" s="223" t="s">
        <v>834</v>
      </c>
      <c r="K35" s="223" t="s">
        <v>835</v>
      </c>
      <c r="L35" s="223">
        <v>0</v>
      </c>
      <c r="M35" s="223">
        <v>0</v>
      </c>
      <c r="N35" s="223" t="s">
        <v>836</v>
      </c>
      <c r="O35" s="223" t="s">
        <v>593</v>
      </c>
      <c r="P35" s="223"/>
      <c r="Q35" s="223" t="s">
        <v>837</v>
      </c>
      <c r="R35" s="223">
        <v>1</v>
      </c>
      <c r="S35" s="223" t="s">
        <v>570</v>
      </c>
      <c r="T35" s="223" t="s">
        <v>571</v>
      </c>
      <c r="U35" s="223" t="s">
        <v>838</v>
      </c>
      <c r="V35" s="223"/>
      <c r="W35" s="223">
        <v>1</v>
      </c>
      <c r="X35" s="223"/>
      <c r="Y35" s="223" t="s">
        <v>573</v>
      </c>
      <c r="Z35" s="223"/>
      <c r="AA35" s="223" t="b">
        <v>0</v>
      </c>
      <c r="AB35" s="223" t="s">
        <v>574</v>
      </c>
      <c r="AC35" s="223" t="s">
        <v>574</v>
      </c>
      <c r="AD35" s="223" t="s">
        <v>575</v>
      </c>
      <c r="AE35" s="223">
        <v>36</v>
      </c>
      <c r="AF35" s="225">
        <v>43319</v>
      </c>
      <c r="AG35" s="223">
        <v>1</v>
      </c>
      <c r="AH35" s="223">
        <v>0</v>
      </c>
      <c r="AI35" s="223">
        <v>29.04</v>
      </c>
      <c r="AJ35" s="223">
        <v>100</v>
      </c>
      <c r="AK35" s="223" t="s">
        <v>576</v>
      </c>
      <c r="AL35" s="223" t="s">
        <v>839</v>
      </c>
      <c r="AM35" s="223">
        <v>15.6</v>
      </c>
      <c r="AN35" s="223" t="s">
        <v>821</v>
      </c>
      <c r="AO35" s="223">
        <v>1933</v>
      </c>
      <c r="AP35" s="223">
        <v>261</v>
      </c>
      <c r="AQ35" s="223">
        <v>146</v>
      </c>
      <c r="AR35" s="223">
        <v>68</v>
      </c>
      <c r="AS35" s="223">
        <v>10.9</v>
      </c>
      <c r="AT35" s="223" t="s">
        <v>578</v>
      </c>
      <c r="AU35" s="223">
        <v>7</v>
      </c>
      <c r="AV35" s="223">
        <v>0</v>
      </c>
      <c r="AW35" s="223">
        <v>0.4</v>
      </c>
      <c r="AX35" s="223">
        <v>46</v>
      </c>
      <c r="AY35" s="223">
        <v>0</v>
      </c>
      <c r="AZ35" s="223">
        <v>46</v>
      </c>
      <c r="BA35" s="223">
        <v>0.4</v>
      </c>
      <c r="BB35" s="223">
        <v>2.31</v>
      </c>
      <c r="BC35" s="223">
        <v>43.29</v>
      </c>
      <c r="BD35" s="223">
        <v>58.89</v>
      </c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>
        <v>28.07</v>
      </c>
      <c r="BP35" s="223">
        <v>0</v>
      </c>
      <c r="BQ35" s="223"/>
      <c r="BR35" s="223"/>
      <c r="BS35" s="223"/>
      <c r="BT35" s="223" t="s">
        <v>840</v>
      </c>
      <c r="BU35" s="223">
        <v>0</v>
      </c>
      <c r="BV35" s="223"/>
      <c r="BW35" s="223"/>
      <c r="BX35" s="223"/>
      <c r="BY35" s="223"/>
      <c r="BZ35" s="223"/>
      <c r="CA35" s="223"/>
      <c r="CB35" s="223"/>
      <c r="CC35" s="223">
        <v>0</v>
      </c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 t="b">
        <v>1</v>
      </c>
      <c r="CU35" s="223"/>
      <c r="CV35" s="223"/>
      <c r="CW35" s="223"/>
      <c r="CX35" s="223" t="s">
        <v>598</v>
      </c>
      <c r="CY35" s="223" t="s">
        <v>574</v>
      </c>
      <c r="CZ35" s="223">
        <v>0</v>
      </c>
      <c r="DA35" s="223"/>
      <c r="DB35" s="223"/>
      <c r="DC35" s="223"/>
      <c r="DD35" s="223"/>
      <c r="DE35" s="223">
        <v>15.2</v>
      </c>
      <c r="DF35" s="223">
        <v>46</v>
      </c>
      <c r="DG35" s="223"/>
      <c r="DH35" s="223"/>
      <c r="DI35" s="223"/>
      <c r="DJ35" s="223"/>
      <c r="DK35" s="223"/>
      <c r="DL35" s="223"/>
      <c r="DM35" s="223"/>
      <c r="DN35" s="223">
        <v>21.35</v>
      </c>
      <c r="DO35" s="223"/>
      <c r="DP35" s="223"/>
      <c r="DQ35" s="223"/>
      <c r="DR35" s="223" t="s">
        <v>574</v>
      </c>
      <c r="DS35" s="223" t="s">
        <v>579</v>
      </c>
      <c r="DT35" s="223" t="b">
        <v>1</v>
      </c>
      <c r="DU35" s="223" t="s">
        <v>574</v>
      </c>
      <c r="DV35" s="223">
        <v>6</v>
      </c>
      <c r="DW35" s="223"/>
      <c r="DX35" s="223"/>
      <c r="DY35" s="223"/>
      <c r="DZ35" s="223"/>
      <c r="EA35" s="223">
        <v>721294</v>
      </c>
    </row>
    <row r="36" spans="1:131">
      <c r="A36" s="223" t="s">
        <v>626</v>
      </c>
      <c r="B36" s="223" t="s">
        <v>568</v>
      </c>
      <c r="C36" s="224">
        <v>43383</v>
      </c>
      <c r="D36" s="223" t="s">
        <v>805</v>
      </c>
      <c r="E36" s="223" t="s">
        <v>831</v>
      </c>
      <c r="F36" s="223" t="s">
        <v>832</v>
      </c>
      <c r="G36" s="223" t="s">
        <v>158</v>
      </c>
      <c r="H36" s="223" t="s">
        <v>808</v>
      </c>
      <c r="I36" s="223" t="s">
        <v>833</v>
      </c>
      <c r="J36" s="223" t="s">
        <v>834</v>
      </c>
      <c r="K36" s="223" t="s">
        <v>835</v>
      </c>
      <c r="L36" s="223">
        <v>0</v>
      </c>
      <c r="M36" s="223">
        <v>0</v>
      </c>
      <c r="N36" s="223" t="s">
        <v>836</v>
      </c>
      <c r="O36" s="223" t="s">
        <v>593</v>
      </c>
      <c r="P36" s="223"/>
      <c r="Q36" s="223" t="s">
        <v>837</v>
      </c>
      <c r="R36" s="223">
        <v>1</v>
      </c>
      <c r="S36" s="223" t="s">
        <v>580</v>
      </c>
      <c r="T36" s="223" t="s">
        <v>571</v>
      </c>
      <c r="U36" s="223" t="s">
        <v>838</v>
      </c>
      <c r="V36" s="223"/>
      <c r="W36" s="223">
        <v>2</v>
      </c>
      <c r="X36" s="223"/>
      <c r="Y36" s="223" t="s">
        <v>581</v>
      </c>
      <c r="Z36" s="223"/>
      <c r="AA36" s="223" t="b">
        <v>0</v>
      </c>
      <c r="AB36" s="223" t="s">
        <v>574</v>
      </c>
      <c r="AC36" s="223" t="s">
        <v>574</v>
      </c>
      <c r="AD36" s="223" t="s">
        <v>575</v>
      </c>
      <c r="AE36" s="223">
        <v>36</v>
      </c>
      <c r="AF36" s="225">
        <v>43319</v>
      </c>
      <c r="AG36" s="223" t="s">
        <v>582</v>
      </c>
      <c r="AH36" s="223">
        <v>0</v>
      </c>
      <c r="AI36" s="223">
        <v>29.04</v>
      </c>
      <c r="AJ36" s="223">
        <v>100</v>
      </c>
      <c r="AK36" s="223" t="s">
        <v>576</v>
      </c>
      <c r="AL36" s="223" t="s">
        <v>839</v>
      </c>
      <c r="AM36" s="223">
        <v>16.100000000000001</v>
      </c>
      <c r="AN36" s="223" t="s">
        <v>821</v>
      </c>
      <c r="AO36" s="223">
        <v>1933</v>
      </c>
      <c r="AP36" s="223">
        <v>261</v>
      </c>
      <c r="AQ36" s="223">
        <v>146</v>
      </c>
      <c r="AR36" s="223">
        <v>65</v>
      </c>
      <c r="AS36" s="223">
        <v>10</v>
      </c>
      <c r="AT36" s="223" t="s">
        <v>578</v>
      </c>
      <c r="AU36" s="223">
        <v>7</v>
      </c>
      <c r="AV36" s="223">
        <v>0</v>
      </c>
      <c r="AW36" s="223">
        <v>0.4</v>
      </c>
      <c r="AX36" s="223">
        <v>43</v>
      </c>
      <c r="AY36" s="223">
        <v>0</v>
      </c>
      <c r="AZ36" s="223">
        <v>43</v>
      </c>
      <c r="BA36" s="223">
        <v>0.4</v>
      </c>
      <c r="BB36" s="223">
        <v>2.4500000000000002</v>
      </c>
      <c r="BC36" s="223">
        <v>40.15</v>
      </c>
      <c r="BD36" s="223">
        <v>56.25</v>
      </c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>
        <v>28.07</v>
      </c>
      <c r="BP36" s="223">
        <v>0</v>
      </c>
      <c r="BQ36" s="223"/>
      <c r="BR36" s="223"/>
      <c r="BS36" s="223"/>
      <c r="BT36" s="223" t="s">
        <v>840</v>
      </c>
      <c r="BU36" s="223">
        <v>0</v>
      </c>
      <c r="BV36" s="223"/>
      <c r="BW36" s="223"/>
      <c r="BX36" s="223"/>
      <c r="BY36" s="223"/>
      <c r="BZ36" s="223"/>
      <c r="CA36" s="223"/>
      <c r="CB36" s="223"/>
      <c r="CC36" s="223">
        <v>0</v>
      </c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 t="b">
        <v>1</v>
      </c>
      <c r="CU36" s="223"/>
      <c r="CV36" s="223"/>
      <c r="CW36" s="223"/>
      <c r="CX36" s="223" t="s">
        <v>598</v>
      </c>
      <c r="CY36" s="223" t="s">
        <v>574</v>
      </c>
      <c r="CZ36" s="223">
        <v>0</v>
      </c>
      <c r="DA36" s="223"/>
      <c r="DB36" s="223"/>
      <c r="DC36" s="223"/>
      <c r="DD36" s="223"/>
      <c r="DE36" s="223">
        <v>0</v>
      </c>
      <c r="DF36" s="223">
        <v>43</v>
      </c>
      <c r="DG36" s="223"/>
      <c r="DH36" s="223"/>
      <c r="DI36" s="223"/>
      <c r="DJ36" s="223"/>
      <c r="DK36" s="223"/>
      <c r="DL36" s="223"/>
      <c r="DM36" s="223"/>
      <c r="DN36" s="223">
        <v>10.36</v>
      </c>
      <c r="DO36" s="223"/>
      <c r="DP36" s="223"/>
      <c r="DQ36" s="223"/>
      <c r="DR36" s="223" t="s">
        <v>574</v>
      </c>
      <c r="DS36" s="223" t="s">
        <v>579</v>
      </c>
      <c r="DT36" s="223" t="b">
        <v>1</v>
      </c>
      <c r="DU36" s="223" t="s">
        <v>574</v>
      </c>
      <c r="DV36" s="223">
        <v>6</v>
      </c>
      <c r="DW36" s="223"/>
      <c r="DX36" s="223"/>
      <c r="DY36" s="223"/>
      <c r="DZ36" s="223"/>
      <c r="EA36" s="223">
        <v>721294</v>
      </c>
    </row>
    <row r="37" spans="1:131">
      <c r="A37" s="223" t="s">
        <v>669</v>
      </c>
      <c r="B37" s="223" t="s">
        <v>568</v>
      </c>
      <c r="C37" s="224">
        <v>43383</v>
      </c>
      <c r="D37" s="223" t="s">
        <v>805</v>
      </c>
      <c r="E37" s="223" t="s">
        <v>831</v>
      </c>
      <c r="F37" s="223" t="s">
        <v>832</v>
      </c>
      <c r="G37" s="223" t="s">
        <v>158</v>
      </c>
      <c r="H37" s="223" t="s">
        <v>808</v>
      </c>
      <c r="I37" s="223" t="s">
        <v>833</v>
      </c>
      <c r="J37" s="223" t="s">
        <v>834</v>
      </c>
      <c r="K37" s="223" t="s">
        <v>835</v>
      </c>
      <c r="L37" s="223">
        <v>0</v>
      </c>
      <c r="M37" s="223">
        <v>0</v>
      </c>
      <c r="N37" s="223" t="s">
        <v>836</v>
      </c>
      <c r="O37" s="223" t="s">
        <v>593</v>
      </c>
      <c r="P37" s="223"/>
      <c r="Q37" s="223" t="s">
        <v>837</v>
      </c>
      <c r="R37" s="223">
        <v>1</v>
      </c>
      <c r="S37" s="223" t="s">
        <v>583</v>
      </c>
      <c r="T37" s="223" t="s">
        <v>571</v>
      </c>
      <c r="U37" s="223" t="s">
        <v>838</v>
      </c>
      <c r="V37" s="223"/>
      <c r="W37" s="223">
        <v>1</v>
      </c>
      <c r="X37" s="223"/>
      <c r="Y37" s="223" t="s">
        <v>581</v>
      </c>
      <c r="Z37" s="223"/>
      <c r="AA37" s="223" t="b">
        <v>0</v>
      </c>
      <c r="AB37" s="223" t="s">
        <v>574</v>
      </c>
      <c r="AC37" s="223" t="s">
        <v>574</v>
      </c>
      <c r="AD37" s="223" t="s">
        <v>575</v>
      </c>
      <c r="AE37" s="223">
        <v>36</v>
      </c>
      <c r="AF37" s="225">
        <v>43319</v>
      </c>
      <c r="AG37" s="223" t="s">
        <v>582</v>
      </c>
      <c r="AH37" s="223">
        <v>0</v>
      </c>
      <c r="AI37" s="223">
        <v>29.04</v>
      </c>
      <c r="AJ37" s="223">
        <v>100</v>
      </c>
      <c r="AK37" s="223" t="s">
        <v>576</v>
      </c>
      <c r="AL37" s="223" t="s">
        <v>839</v>
      </c>
      <c r="AM37" s="223">
        <v>16.100000000000001</v>
      </c>
      <c r="AN37" s="223" t="s">
        <v>821</v>
      </c>
      <c r="AO37" s="223">
        <v>1933</v>
      </c>
      <c r="AP37" s="223">
        <v>261</v>
      </c>
      <c r="AQ37" s="223">
        <v>146</v>
      </c>
      <c r="AR37" s="223">
        <v>65</v>
      </c>
      <c r="AS37" s="223">
        <v>10</v>
      </c>
      <c r="AT37" s="223" t="s">
        <v>578</v>
      </c>
      <c r="AU37" s="223">
        <v>7</v>
      </c>
      <c r="AV37" s="223">
        <v>0</v>
      </c>
      <c r="AW37" s="223">
        <v>0.4</v>
      </c>
      <c r="AX37" s="223">
        <v>46</v>
      </c>
      <c r="AY37" s="223">
        <v>0</v>
      </c>
      <c r="AZ37" s="223">
        <v>46</v>
      </c>
      <c r="BA37" s="223">
        <v>0.4</v>
      </c>
      <c r="BB37" s="223">
        <v>2.4500000000000002</v>
      </c>
      <c r="BC37" s="223">
        <v>43.15</v>
      </c>
      <c r="BD37" s="223">
        <v>59.25</v>
      </c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>
        <v>28.07</v>
      </c>
      <c r="BP37" s="223">
        <v>0</v>
      </c>
      <c r="BQ37" s="223"/>
      <c r="BR37" s="223"/>
      <c r="BS37" s="223"/>
      <c r="BT37" s="223" t="s">
        <v>840</v>
      </c>
      <c r="BU37" s="223">
        <v>0</v>
      </c>
      <c r="BV37" s="223"/>
      <c r="BW37" s="223"/>
      <c r="BX37" s="223"/>
      <c r="BY37" s="223"/>
      <c r="BZ37" s="223"/>
      <c r="CA37" s="223"/>
      <c r="CB37" s="223"/>
      <c r="CC37" s="223">
        <v>0</v>
      </c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3"/>
      <c r="CT37" s="223" t="b">
        <v>1</v>
      </c>
      <c r="CU37" s="223"/>
      <c r="CV37" s="223"/>
      <c r="CW37" s="223"/>
      <c r="CX37" s="223" t="s">
        <v>598</v>
      </c>
      <c r="CY37" s="223" t="s">
        <v>574</v>
      </c>
      <c r="CZ37" s="223">
        <v>0</v>
      </c>
      <c r="DA37" s="223"/>
      <c r="DB37" s="223"/>
      <c r="DC37" s="223"/>
      <c r="DD37" s="223"/>
      <c r="DE37" s="223">
        <v>33</v>
      </c>
      <c r="DF37" s="223">
        <v>46</v>
      </c>
      <c r="DG37" s="223"/>
      <c r="DH37" s="223"/>
      <c r="DI37" s="223"/>
      <c r="DJ37" s="223"/>
      <c r="DK37" s="223"/>
      <c r="DL37" s="223"/>
      <c r="DM37" s="223"/>
      <c r="DN37" s="223">
        <v>20.67</v>
      </c>
      <c r="DO37" s="223"/>
      <c r="DP37" s="223"/>
      <c r="DQ37" s="223"/>
      <c r="DR37" s="223" t="s">
        <v>574</v>
      </c>
      <c r="DS37" s="223" t="s">
        <v>579</v>
      </c>
      <c r="DT37" s="223" t="b">
        <v>1</v>
      </c>
      <c r="DU37" s="223" t="s">
        <v>574</v>
      </c>
      <c r="DV37" s="223">
        <v>6</v>
      </c>
      <c r="DW37" s="223"/>
      <c r="DX37" s="223"/>
      <c r="DY37" s="223"/>
      <c r="DZ37" s="223"/>
      <c r="EA37" s="223">
        <v>721294</v>
      </c>
    </row>
    <row r="38" spans="1:131">
      <c r="A38" s="223" t="s">
        <v>775</v>
      </c>
      <c r="B38" s="223" t="s">
        <v>568</v>
      </c>
      <c r="C38" s="224">
        <v>43383</v>
      </c>
      <c r="D38" s="223" t="s">
        <v>805</v>
      </c>
      <c r="E38" s="223" t="s">
        <v>831</v>
      </c>
      <c r="F38" s="223" t="s">
        <v>832</v>
      </c>
      <c r="G38" s="223" t="s">
        <v>158</v>
      </c>
      <c r="H38" s="223" t="s">
        <v>808</v>
      </c>
      <c r="I38" s="223" t="s">
        <v>833</v>
      </c>
      <c r="J38" s="223" t="s">
        <v>834</v>
      </c>
      <c r="K38" s="223" t="s">
        <v>835</v>
      </c>
      <c r="L38" s="223">
        <v>0</v>
      </c>
      <c r="M38" s="223">
        <v>0</v>
      </c>
      <c r="N38" s="223" t="s">
        <v>836</v>
      </c>
      <c r="O38" s="223" t="s">
        <v>593</v>
      </c>
      <c r="P38" s="223"/>
      <c r="Q38" s="223" t="s">
        <v>837</v>
      </c>
      <c r="R38" s="223">
        <v>1</v>
      </c>
      <c r="S38" s="223" t="s">
        <v>584</v>
      </c>
      <c r="T38" s="223" t="s">
        <v>571</v>
      </c>
      <c r="U38" s="223" t="s">
        <v>838</v>
      </c>
      <c r="V38" s="223"/>
      <c r="W38" s="223">
        <v>1</v>
      </c>
      <c r="X38" s="223"/>
      <c r="Y38" s="223" t="s">
        <v>585</v>
      </c>
      <c r="Z38" s="223"/>
      <c r="AA38" s="223" t="s">
        <v>586</v>
      </c>
      <c r="AB38" s="223" t="s">
        <v>587</v>
      </c>
      <c r="AC38" s="223" t="s">
        <v>518</v>
      </c>
      <c r="AD38" s="223" t="s">
        <v>594</v>
      </c>
      <c r="AE38" s="223">
        <v>36</v>
      </c>
      <c r="AF38" s="225">
        <v>43319</v>
      </c>
      <c r="AG38" s="223">
        <v>1</v>
      </c>
      <c r="AH38" s="223">
        <v>0</v>
      </c>
      <c r="AI38" s="223">
        <v>29.28</v>
      </c>
      <c r="AJ38" s="223">
        <v>100</v>
      </c>
      <c r="AK38" s="223" t="s">
        <v>576</v>
      </c>
      <c r="AL38" s="223" t="s">
        <v>841</v>
      </c>
      <c r="AM38" s="223">
        <v>17.5</v>
      </c>
      <c r="AN38" s="223" t="s">
        <v>821</v>
      </c>
      <c r="AO38" s="223">
        <v>1442</v>
      </c>
      <c r="AP38" s="223">
        <v>155</v>
      </c>
      <c r="AQ38" s="223">
        <v>89</v>
      </c>
      <c r="AR38" s="223">
        <v>68</v>
      </c>
      <c r="AS38" s="223">
        <v>6.8</v>
      </c>
      <c r="AT38" s="223" t="s">
        <v>578</v>
      </c>
      <c r="AU38" s="223">
        <v>5</v>
      </c>
      <c r="AV38" s="223">
        <v>0</v>
      </c>
      <c r="AW38" s="223">
        <v>0.4</v>
      </c>
      <c r="AX38" s="223">
        <v>49</v>
      </c>
      <c r="AY38" s="223">
        <v>0</v>
      </c>
      <c r="AZ38" s="223">
        <v>49</v>
      </c>
      <c r="BA38" s="223">
        <v>0.3</v>
      </c>
      <c r="BB38" s="223">
        <v>3.07</v>
      </c>
      <c r="BC38" s="223">
        <v>45.13</v>
      </c>
      <c r="BD38" s="223">
        <v>62.63</v>
      </c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>
        <v>28.56</v>
      </c>
      <c r="BP38" s="223">
        <v>0</v>
      </c>
      <c r="BQ38" s="223"/>
      <c r="BR38" s="223"/>
      <c r="BS38" s="223"/>
      <c r="BT38" s="223" t="s">
        <v>840</v>
      </c>
      <c r="BU38" s="223">
        <v>0</v>
      </c>
      <c r="BV38" s="223"/>
      <c r="BW38" s="223"/>
      <c r="BX38" s="223"/>
      <c r="BY38" s="223"/>
      <c r="BZ38" s="223"/>
      <c r="CA38" s="223"/>
      <c r="CB38" s="223"/>
      <c r="CC38" s="223">
        <v>0</v>
      </c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23"/>
      <c r="CQ38" s="223"/>
      <c r="CR38" s="223"/>
      <c r="CS38" s="223"/>
      <c r="CT38" s="223" t="b">
        <v>1</v>
      </c>
      <c r="CU38" s="223"/>
      <c r="CV38" s="223"/>
      <c r="CW38" s="223"/>
      <c r="CX38" s="226">
        <v>41671</v>
      </c>
      <c r="CY38" s="223" t="s">
        <v>574</v>
      </c>
      <c r="CZ38" s="223">
        <v>0</v>
      </c>
      <c r="DA38" s="223"/>
      <c r="DB38" s="223"/>
      <c r="DC38" s="223"/>
      <c r="DD38" s="223"/>
      <c r="DE38" s="223">
        <v>16.399999999999999</v>
      </c>
      <c r="DF38" s="223">
        <v>49</v>
      </c>
      <c r="DG38" s="223"/>
      <c r="DH38" s="223"/>
      <c r="DI38" s="223"/>
      <c r="DJ38" s="223"/>
      <c r="DK38" s="223"/>
      <c r="DL38" s="223"/>
      <c r="DM38" s="223"/>
      <c r="DN38" s="223">
        <v>32.58</v>
      </c>
      <c r="DO38" s="223"/>
      <c r="DP38" s="223"/>
      <c r="DQ38" s="223"/>
      <c r="DR38" s="223" t="s">
        <v>574</v>
      </c>
      <c r="DS38" s="223" t="s">
        <v>579</v>
      </c>
      <c r="DT38" s="223" t="b">
        <v>1</v>
      </c>
      <c r="DU38" s="223" t="s">
        <v>574</v>
      </c>
      <c r="DV38" s="223">
        <v>6</v>
      </c>
      <c r="DW38" s="223"/>
      <c r="DX38" s="223"/>
      <c r="DY38" s="223"/>
      <c r="DZ38" s="223"/>
      <c r="EA38" s="223">
        <v>721294</v>
      </c>
    </row>
    <row r="39" spans="1:131">
      <c r="A39" s="223" t="s">
        <v>672</v>
      </c>
      <c r="B39" s="223" t="s">
        <v>568</v>
      </c>
      <c r="C39" s="224">
        <v>43383</v>
      </c>
      <c r="D39" s="223" t="s">
        <v>805</v>
      </c>
      <c r="E39" s="223" t="s">
        <v>831</v>
      </c>
      <c r="F39" s="223" t="s">
        <v>832</v>
      </c>
      <c r="G39" s="223" t="s">
        <v>158</v>
      </c>
      <c r="H39" s="223" t="s">
        <v>808</v>
      </c>
      <c r="I39" s="223" t="s">
        <v>833</v>
      </c>
      <c r="J39" s="223" t="s">
        <v>834</v>
      </c>
      <c r="K39" s="223" t="s">
        <v>835</v>
      </c>
      <c r="L39" s="223">
        <v>0</v>
      </c>
      <c r="M39" s="223">
        <v>0</v>
      </c>
      <c r="N39" s="223" t="s">
        <v>836</v>
      </c>
      <c r="O39" s="223" t="s">
        <v>593</v>
      </c>
      <c r="P39" s="223"/>
      <c r="Q39" s="223" t="s">
        <v>837</v>
      </c>
      <c r="R39" s="223">
        <v>1</v>
      </c>
      <c r="S39" s="223" t="s">
        <v>579</v>
      </c>
      <c r="T39" s="223" t="s">
        <v>571</v>
      </c>
      <c r="U39" s="223" t="s">
        <v>838</v>
      </c>
      <c r="V39" s="223"/>
      <c r="W39" s="223">
        <v>4</v>
      </c>
      <c r="X39" s="223"/>
      <c r="Y39" s="223" t="s">
        <v>591</v>
      </c>
      <c r="Z39" s="223"/>
      <c r="AA39" s="223" t="s">
        <v>586</v>
      </c>
      <c r="AB39" s="223" t="s">
        <v>587</v>
      </c>
      <c r="AC39" s="223" t="s">
        <v>518</v>
      </c>
      <c r="AD39" s="223" t="s">
        <v>594</v>
      </c>
      <c r="AE39" s="223">
        <v>36</v>
      </c>
      <c r="AF39" s="225">
        <v>43319</v>
      </c>
      <c r="AG39" s="223" t="s">
        <v>582</v>
      </c>
      <c r="AH39" s="223">
        <v>0</v>
      </c>
      <c r="AI39" s="223">
        <v>29.28</v>
      </c>
      <c r="AJ39" s="223">
        <v>100</v>
      </c>
      <c r="AK39" s="223" t="s">
        <v>576</v>
      </c>
      <c r="AL39" s="223" t="s">
        <v>841</v>
      </c>
      <c r="AM39" s="223">
        <v>18</v>
      </c>
      <c r="AN39" s="223" t="s">
        <v>821</v>
      </c>
      <c r="AO39" s="223">
        <v>1442</v>
      </c>
      <c r="AP39" s="223">
        <v>155</v>
      </c>
      <c r="AQ39" s="223">
        <v>89</v>
      </c>
      <c r="AR39" s="223">
        <v>65</v>
      </c>
      <c r="AS39" s="223">
        <v>6.1</v>
      </c>
      <c r="AT39" s="223" t="s">
        <v>578</v>
      </c>
      <c r="AU39" s="223">
        <v>5</v>
      </c>
      <c r="AV39" s="223">
        <v>0</v>
      </c>
      <c r="AW39" s="223">
        <v>0.4</v>
      </c>
      <c r="AX39" s="223">
        <v>44</v>
      </c>
      <c r="AY39" s="223">
        <v>0</v>
      </c>
      <c r="AZ39" s="223">
        <v>44</v>
      </c>
      <c r="BA39" s="223">
        <v>0.3</v>
      </c>
      <c r="BB39" s="223">
        <v>3.26</v>
      </c>
      <c r="BC39" s="223">
        <v>39.94</v>
      </c>
      <c r="BD39" s="223">
        <v>57.94</v>
      </c>
      <c r="BE39" s="223"/>
      <c r="BF39" s="223"/>
      <c r="BG39" s="223"/>
      <c r="BH39" s="223"/>
      <c r="BI39" s="223"/>
      <c r="BJ39" s="223"/>
      <c r="BK39" s="223"/>
      <c r="BL39" s="223"/>
      <c r="BM39" s="223"/>
      <c r="BN39" s="223"/>
      <c r="BO39" s="223">
        <v>28.56</v>
      </c>
      <c r="BP39" s="223">
        <v>0</v>
      </c>
      <c r="BQ39" s="223"/>
      <c r="BR39" s="223"/>
      <c r="BS39" s="223"/>
      <c r="BT39" s="223" t="s">
        <v>840</v>
      </c>
      <c r="BU39" s="223">
        <v>0</v>
      </c>
      <c r="BV39" s="223"/>
      <c r="BW39" s="223"/>
      <c r="BX39" s="223"/>
      <c r="BY39" s="223"/>
      <c r="BZ39" s="223"/>
      <c r="CA39" s="223"/>
      <c r="CB39" s="223"/>
      <c r="CC39" s="223">
        <v>0</v>
      </c>
      <c r="CD39" s="223"/>
      <c r="CE39" s="223"/>
      <c r="CF39" s="223"/>
      <c r="CG39" s="223"/>
      <c r="CH39" s="223"/>
      <c r="CI39" s="223"/>
      <c r="CJ39" s="223"/>
      <c r="CK39" s="223"/>
      <c r="CL39" s="223"/>
      <c r="CM39" s="223"/>
      <c r="CN39" s="223"/>
      <c r="CO39" s="223"/>
      <c r="CP39" s="223"/>
      <c r="CQ39" s="223"/>
      <c r="CR39" s="223"/>
      <c r="CS39" s="223"/>
      <c r="CT39" s="223" t="b">
        <v>1</v>
      </c>
      <c r="CU39" s="223"/>
      <c r="CV39" s="223"/>
      <c r="CW39" s="223"/>
      <c r="CX39" s="226">
        <v>41671</v>
      </c>
      <c r="CY39" s="223" t="s">
        <v>574</v>
      </c>
      <c r="CZ39" s="223">
        <v>0</v>
      </c>
      <c r="DA39" s="223"/>
      <c r="DB39" s="223"/>
      <c r="DC39" s="223"/>
      <c r="DD39" s="223"/>
      <c r="DE39" s="223">
        <v>33</v>
      </c>
      <c r="DF39" s="223">
        <v>44</v>
      </c>
      <c r="DG39" s="223"/>
      <c r="DH39" s="223"/>
      <c r="DI39" s="223"/>
      <c r="DJ39" s="223"/>
      <c r="DK39" s="223"/>
      <c r="DL39" s="223"/>
      <c r="DM39" s="223"/>
      <c r="DN39" s="223">
        <v>9.85</v>
      </c>
      <c r="DO39" s="223"/>
      <c r="DP39" s="223"/>
      <c r="DQ39" s="223"/>
      <c r="DR39" s="223" t="s">
        <v>574</v>
      </c>
      <c r="DS39" s="223" t="s">
        <v>579</v>
      </c>
      <c r="DT39" s="223" t="b">
        <v>1</v>
      </c>
      <c r="DU39" s="223" t="s">
        <v>574</v>
      </c>
      <c r="DV39" s="223">
        <v>6</v>
      </c>
      <c r="DW39" s="223"/>
      <c r="DX39" s="223"/>
      <c r="DY39" s="223"/>
      <c r="DZ39" s="223"/>
      <c r="EA39" s="223">
        <v>721294</v>
      </c>
    </row>
    <row r="40" spans="1:131">
      <c r="A40" s="223" t="s">
        <v>773</v>
      </c>
      <c r="B40" s="223" t="s">
        <v>568</v>
      </c>
      <c r="C40" s="224">
        <v>43383</v>
      </c>
      <c r="D40" s="223" t="s">
        <v>805</v>
      </c>
      <c r="E40" s="223" t="s">
        <v>831</v>
      </c>
      <c r="F40" s="223" t="s">
        <v>832</v>
      </c>
      <c r="G40" s="223" t="s">
        <v>158</v>
      </c>
      <c r="H40" s="223" t="s">
        <v>808</v>
      </c>
      <c r="I40" s="223" t="s">
        <v>833</v>
      </c>
      <c r="J40" s="223" t="s">
        <v>834</v>
      </c>
      <c r="K40" s="223" t="s">
        <v>835</v>
      </c>
      <c r="L40" s="223">
        <v>0</v>
      </c>
      <c r="M40" s="223">
        <v>0</v>
      </c>
      <c r="N40" s="223" t="s">
        <v>836</v>
      </c>
      <c r="O40" s="223" t="s">
        <v>593</v>
      </c>
      <c r="P40" s="223"/>
      <c r="Q40" s="223" t="s">
        <v>837</v>
      </c>
      <c r="R40" s="223">
        <v>2</v>
      </c>
      <c r="S40" s="223" t="s">
        <v>570</v>
      </c>
      <c r="T40" s="223" t="s">
        <v>571</v>
      </c>
      <c r="U40" s="223" t="s">
        <v>838</v>
      </c>
      <c r="V40" s="223"/>
      <c r="W40" s="223">
        <v>1</v>
      </c>
      <c r="X40" s="223"/>
      <c r="Y40" s="223" t="s">
        <v>573</v>
      </c>
      <c r="Z40" s="223"/>
      <c r="AA40" s="223" t="b">
        <v>0</v>
      </c>
      <c r="AB40" s="223" t="s">
        <v>574</v>
      </c>
      <c r="AC40" s="223" t="s">
        <v>574</v>
      </c>
      <c r="AD40" s="223" t="s">
        <v>575</v>
      </c>
      <c r="AE40" s="223">
        <v>36</v>
      </c>
      <c r="AF40" s="225">
        <v>43319</v>
      </c>
      <c r="AG40" s="223">
        <v>1</v>
      </c>
      <c r="AH40" s="223">
        <v>0</v>
      </c>
      <c r="AI40" s="223">
        <v>29.04</v>
      </c>
      <c r="AJ40" s="223">
        <v>210</v>
      </c>
      <c r="AK40" s="223" t="s">
        <v>576</v>
      </c>
      <c r="AL40" s="223" t="s">
        <v>839</v>
      </c>
      <c r="AM40" s="223">
        <v>15.6</v>
      </c>
      <c r="AN40" s="223" t="s">
        <v>821</v>
      </c>
      <c r="AO40" s="223">
        <v>1933</v>
      </c>
      <c r="AP40" s="223">
        <v>261</v>
      </c>
      <c r="AQ40" s="223">
        <v>146</v>
      </c>
      <c r="AR40" s="223">
        <v>68</v>
      </c>
      <c r="AS40" s="223">
        <v>10.9</v>
      </c>
      <c r="AT40" s="223" t="s">
        <v>578</v>
      </c>
      <c r="AU40" s="223">
        <v>6</v>
      </c>
      <c r="AV40" s="223">
        <v>0</v>
      </c>
      <c r="AW40" s="223">
        <v>0.4</v>
      </c>
      <c r="AX40" s="223">
        <v>46</v>
      </c>
      <c r="AY40" s="223">
        <v>0</v>
      </c>
      <c r="AZ40" s="223">
        <v>46</v>
      </c>
      <c r="BA40" s="223">
        <v>0.4</v>
      </c>
      <c r="BB40" s="223">
        <v>2.31</v>
      </c>
      <c r="BC40" s="223">
        <v>43.29</v>
      </c>
      <c r="BD40" s="223">
        <v>58.89</v>
      </c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>
        <v>28.07</v>
      </c>
      <c r="BP40" s="223">
        <v>0</v>
      </c>
      <c r="BQ40" s="223"/>
      <c r="BR40" s="223"/>
      <c r="BS40" s="223"/>
      <c r="BT40" s="223" t="s">
        <v>840</v>
      </c>
      <c r="BU40" s="223">
        <v>0</v>
      </c>
      <c r="BV40" s="223"/>
      <c r="BW40" s="223"/>
      <c r="BX40" s="223"/>
      <c r="BY40" s="223"/>
      <c r="BZ40" s="223"/>
      <c r="CA40" s="223"/>
      <c r="CB40" s="223"/>
      <c r="CC40" s="223">
        <v>0</v>
      </c>
      <c r="CD40" s="223"/>
      <c r="CE40" s="223"/>
      <c r="CF40" s="223"/>
      <c r="CG40" s="223"/>
      <c r="CH40" s="223"/>
      <c r="CI40" s="223"/>
      <c r="CJ40" s="223"/>
      <c r="CK40" s="223"/>
      <c r="CL40" s="223"/>
      <c r="CM40" s="223"/>
      <c r="CN40" s="223"/>
      <c r="CO40" s="223"/>
      <c r="CP40" s="223"/>
      <c r="CQ40" s="223"/>
      <c r="CR40" s="223"/>
      <c r="CS40" s="223"/>
      <c r="CT40" s="223" t="b">
        <v>1</v>
      </c>
      <c r="CU40" s="223"/>
      <c r="CV40" s="223"/>
      <c r="CW40" s="223"/>
      <c r="CX40" s="223" t="s">
        <v>598</v>
      </c>
      <c r="CY40" s="223" t="s">
        <v>574</v>
      </c>
      <c r="CZ40" s="223">
        <v>0</v>
      </c>
      <c r="DA40" s="223"/>
      <c r="DB40" s="223"/>
      <c r="DC40" s="223"/>
      <c r="DD40" s="223"/>
      <c r="DE40" s="223">
        <v>15.2</v>
      </c>
      <c r="DF40" s="223">
        <v>46</v>
      </c>
      <c r="DG40" s="223"/>
      <c r="DH40" s="223"/>
      <c r="DI40" s="223"/>
      <c r="DJ40" s="223"/>
      <c r="DK40" s="223"/>
      <c r="DL40" s="223"/>
      <c r="DM40" s="223"/>
      <c r="DN40" s="223">
        <v>21.35</v>
      </c>
      <c r="DO40" s="223"/>
      <c r="DP40" s="223"/>
      <c r="DQ40" s="223"/>
      <c r="DR40" s="223" t="s">
        <v>574</v>
      </c>
      <c r="DS40" s="223" t="s">
        <v>579</v>
      </c>
      <c r="DT40" s="223" t="b">
        <v>1</v>
      </c>
      <c r="DU40" s="223" t="s">
        <v>574</v>
      </c>
      <c r="DV40" s="223">
        <v>6</v>
      </c>
      <c r="DW40" s="223"/>
      <c r="DX40" s="223"/>
      <c r="DY40" s="223"/>
      <c r="DZ40" s="223"/>
      <c r="EA40" s="223">
        <v>721294</v>
      </c>
    </row>
    <row r="41" spans="1:131">
      <c r="A41" s="223" t="s">
        <v>627</v>
      </c>
      <c r="B41" s="223" t="s">
        <v>568</v>
      </c>
      <c r="C41" s="224">
        <v>43383</v>
      </c>
      <c r="D41" s="223" t="s">
        <v>805</v>
      </c>
      <c r="E41" s="223" t="s">
        <v>831</v>
      </c>
      <c r="F41" s="223" t="s">
        <v>832</v>
      </c>
      <c r="G41" s="223" t="s">
        <v>158</v>
      </c>
      <c r="H41" s="223" t="s">
        <v>808</v>
      </c>
      <c r="I41" s="223" t="s">
        <v>833</v>
      </c>
      <c r="J41" s="223" t="s">
        <v>834</v>
      </c>
      <c r="K41" s="223" t="s">
        <v>835</v>
      </c>
      <c r="L41" s="223">
        <v>0</v>
      </c>
      <c r="M41" s="223">
        <v>0</v>
      </c>
      <c r="N41" s="223" t="s">
        <v>836</v>
      </c>
      <c r="O41" s="223" t="s">
        <v>593</v>
      </c>
      <c r="P41" s="223"/>
      <c r="Q41" s="223" t="s">
        <v>837</v>
      </c>
      <c r="R41" s="223">
        <v>2</v>
      </c>
      <c r="S41" s="223" t="s">
        <v>580</v>
      </c>
      <c r="T41" s="223" t="s">
        <v>571</v>
      </c>
      <c r="U41" s="223" t="s">
        <v>838</v>
      </c>
      <c r="V41" s="223"/>
      <c r="W41" s="223">
        <v>2</v>
      </c>
      <c r="X41" s="223"/>
      <c r="Y41" s="223" t="s">
        <v>581</v>
      </c>
      <c r="Z41" s="223"/>
      <c r="AA41" s="223" t="b">
        <v>0</v>
      </c>
      <c r="AB41" s="223" t="s">
        <v>574</v>
      </c>
      <c r="AC41" s="223" t="s">
        <v>574</v>
      </c>
      <c r="AD41" s="223" t="s">
        <v>575</v>
      </c>
      <c r="AE41" s="223">
        <v>36</v>
      </c>
      <c r="AF41" s="225">
        <v>43319</v>
      </c>
      <c r="AG41" s="223" t="s">
        <v>582</v>
      </c>
      <c r="AH41" s="223">
        <v>0</v>
      </c>
      <c r="AI41" s="223">
        <v>29.04</v>
      </c>
      <c r="AJ41" s="223">
        <v>210</v>
      </c>
      <c r="AK41" s="223" t="s">
        <v>576</v>
      </c>
      <c r="AL41" s="223" t="s">
        <v>839</v>
      </c>
      <c r="AM41" s="223">
        <v>16.100000000000001</v>
      </c>
      <c r="AN41" s="223" t="s">
        <v>821</v>
      </c>
      <c r="AO41" s="223">
        <v>1933</v>
      </c>
      <c r="AP41" s="223">
        <v>261</v>
      </c>
      <c r="AQ41" s="223">
        <v>146</v>
      </c>
      <c r="AR41" s="223">
        <v>65</v>
      </c>
      <c r="AS41" s="223">
        <v>10</v>
      </c>
      <c r="AT41" s="223" t="s">
        <v>578</v>
      </c>
      <c r="AU41" s="223">
        <v>6</v>
      </c>
      <c r="AV41" s="223">
        <v>0</v>
      </c>
      <c r="AW41" s="223">
        <v>0.4</v>
      </c>
      <c r="AX41" s="223">
        <v>43</v>
      </c>
      <c r="AY41" s="223">
        <v>0</v>
      </c>
      <c r="AZ41" s="223">
        <v>43</v>
      </c>
      <c r="BA41" s="223">
        <v>0.4</v>
      </c>
      <c r="BB41" s="223">
        <v>2.4500000000000002</v>
      </c>
      <c r="BC41" s="223">
        <v>40.15</v>
      </c>
      <c r="BD41" s="223">
        <v>56.25</v>
      </c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>
        <v>28.07</v>
      </c>
      <c r="BP41" s="223">
        <v>0</v>
      </c>
      <c r="BQ41" s="223"/>
      <c r="BR41" s="223"/>
      <c r="BS41" s="223"/>
      <c r="BT41" s="223" t="s">
        <v>840</v>
      </c>
      <c r="BU41" s="223">
        <v>0</v>
      </c>
      <c r="BV41" s="223"/>
      <c r="BW41" s="223"/>
      <c r="BX41" s="223"/>
      <c r="BY41" s="223"/>
      <c r="BZ41" s="223"/>
      <c r="CA41" s="223"/>
      <c r="CB41" s="223"/>
      <c r="CC41" s="223">
        <v>0</v>
      </c>
      <c r="CD41" s="223"/>
      <c r="CE41" s="223"/>
      <c r="CF41" s="223"/>
      <c r="CG41" s="223"/>
      <c r="CH41" s="223"/>
      <c r="CI41" s="223"/>
      <c r="CJ41" s="223"/>
      <c r="CK41" s="223"/>
      <c r="CL41" s="223"/>
      <c r="CM41" s="223"/>
      <c r="CN41" s="223"/>
      <c r="CO41" s="223"/>
      <c r="CP41" s="223"/>
      <c r="CQ41" s="223"/>
      <c r="CR41" s="223"/>
      <c r="CS41" s="223"/>
      <c r="CT41" s="223" t="b">
        <v>1</v>
      </c>
      <c r="CU41" s="223"/>
      <c r="CV41" s="223"/>
      <c r="CW41" s="223"/>
      <c r="CX41" s="223" t="s">
        <v>598</v>
      </c>
      <c r="CY41" s="223" t="s">
        <v>574</v>
      </c>
      <c r="CZ41" s="223">
        <v>0</v>
      </c>
      <c r="DA41" s="223"/>
      <c r="DB41" s="223"/>
      <c r="DC41" s="223"/>
      <c r="DD41" s="223"/>
      <c r="DE41" s="223">
        <v>0</v>
      </c>
      <c r="DF41" s="223">
        <v>43</v>
      </c>
      <c r="DG41" s="223"/>
      <c r="DH41" s="223"/>
      <c r="DI41" s="223"/>
      <c r="DJ41" s="223"/>
      <c r="DK41" s="223"/>
      <c r="DL41" s="223"/>
      <c r="DM41" s="223"/>
      <c r="DN41" s="223">
        <v>10.36</v>
      </c>
      <c r="DO41" s="223"/>
      <c r="DP41" s="223"/>
      <c r="DQ41" s="223"/>
      <c r="DR41" s="223" t="s">
        <v>574</v>
      </c>
      <c r="DS41" s="223" t="s">
        <v>579</v>
      </c>
      <c r="DT41" s="223" t="b">
        <v>1</v>
      </c>
      <c r="DU41" s="223" t="s">
        <v>574</v>
      </c>
      <c r="DV41" s="223">
        <v>6</v>
      </c>
      <c r="DW41" s="223"/>
      <c r="DX41" s="223"/>
      <c r="DY41" s="223"/>
      <c r="DZ41" s="223"/>
      <c r="EA41" s="223">
        <v>721294</v>
      </c>
    </row>
    <row r="42" spans="1:131">
      <c r="A42" s="223" t="s">
        <v>670</v>
      </c>
      <c r="B42" s="223" t="s">
        <v>568</v>
      </c>
      <c r="C42" s="224">
        <v>43383</v>
      </c>
      <c r="D42" s="223" t="s">
        <v>805</v>
      </c>
      <c r="E42" s="223" t="s">
        <v>831</v>
      </c>
      <c r="F42" s="223" t="s">
        <v>832</v>
      </c>
      <c r="G42" s="223" t="s">
        <v>158</v>
      </c>
      <c r="H42" s="223" t="s">
        <v>808</v>
      </c>
      <c r="I42" s="223" t="s">
        <v>833</v>
      </c>
      <c r="J42" s="223" t="s">
        <v>834</v>
      </c>
      <c r="K42" s="223" t="s">
        <v>835</v>
      </c>
      <c r="L42" s="223">
        <v>0</v>
      </c>
      <c r="M42" s="223">
        <v>0</v>
      </c>
      <c r="N42" s="223" t="s">
        <v>836</v>
      </c>
      <c r="O42" s="223" t="s">
        <v>593</v>
      </c>
      <c r="P42" s="223"/>
      <c r="Q42" s="223" t="s">
        <v>837</v>
      </c>
      <c r="R42" s="223">
        <v>2</v>
      </c>
      <c r="S42" s="223" t="s">
        <v>583</v>
      </c>
      <c r="T42" s="223" t="s">
        <v>571</v>
      </c>
      <c r="U42" s="223" t="s">
        <v>838</v>
      </c>
      <c r="V42" s="223"/>
      <c r="W42" s="223">
        <v>1</v>
      </c>
      <c r="X42" s="223"/>
      <c r="Y42" s="223" t="s">
        <v>581</v>
      </c>
      <c r="Z42" s="223"/>
      <c r="AA42" s="223" t="b">
        <v>0</v>
      </c>
      <c r="AB42" s="223" t="s">
        <v>574</v>
      </c>
      <c r="AC42" s="223" t="s">
        <v>574</v>
      </c>
      <c r="AD42" s="223" t="s">
        <v>575</v>
      </c>
      <c r="AE42" s="223">
        <v>36</v>
      </c>
      <c r="AF42" s="225">
        <v>43319</v>
      </c>
      <c r="AG42" s="223" t="s">
        <v>582</v>
      </c>
      <c r="AH42" s="223">
        <v>0</v>
      </c>
      <c r="AI42" s="223">
        <v>29.04</v>
      </c>
      <c r="AJ42" s="223">
        <v>210</v>
      </c>
      <c r="AK42" s="223" t="s">
        <v>576</v>
      </c>
      <c r="AL42" s="223" t="s">
        <v>839</v>
      </c>
      <c r="AM42" s="223">
        <v>16.100000000000001</v>
      </c>
      <c r="AN42" s="223" t="s">
        <v>821</v>
      </c>
      <c r="AO42" s="223">
        <v>1933</v>
      </c>
      <c r="AP42" s="223">
        <v>261</v>
      </c>
      <c r="AQ42" s="223">
        <v>146</v>
      </c>
      <c r="AR42" s="223">
        <v>65</v>
      </c>
      <c r="AS42" s="223">
        <v>10</v>
      </c>
      <c r="AT42" s="223" t="s">
        <v>578</v>
      </c>
      <c r="AU42" s="223">
        <v>6</v>
      </c>
      <c r="AV42" s="223">
        <v>0</v>
      </c>
      <c r="AW42" s="223">
        <v>0.4</v>
      </c>
      <c r="AX42" s="223">
        <v>46</v>
      </c>
      <c r="AY42" s="223">
        <v>0</v>
      </c>
      <c r="AZ42" s="223">
        <v>46</v>
      </c>
      <c r="BA42" s="223">
        <v>0.4</v>
      </c>
      <c r="BB42" s="223">
        <v>2.4500000000000002</v>
      </c>
      <c r="BC42" s="223">
        <v>43.15</v>
      </c>
      <c r="BD42" s="223">
        <v>59.25</v>
      </c>
      <c r="BE42" s="223"/>
      <c r="BF42" s="223"/>
      <c r="BG42" s="223"/>
      <c r="BH42" s="223"/>
      <c r="BI42" s="223"/>
      <c r="BJ42" s="223"/>
      <c r="BK42" s="223"/>
      <c r="BL42" s="223"/>
      <c r="BM42" s="223"/>
      <c r="BN42" s="223"/>
      <c r="BO42" s="223">
        <v>28.07</v>
      </c>
      <c r="BP42" s="223">
        <v>0</v>
      </c>
      <c r="BQ42" s="223"/>
      <c r="BR42" s="223"/>
      <c r="BS42" s="223"/>
      <c r="BT42" s="223" t="s">
        <v>840</v>
      </c>
      <c r="BU42" s="223">
        <v>0</v>
      </c>
      <c r="BV42" s="223"/>
      <c r="BW42" s="223"/>
      <c r="BX42" s="223"/>
      <c r="BY42" s="223"/>
      <c r="BZ42" s="223"/>
      <c r="CA42" s="223"/>
      <c r="CB42" s="223"/>
      <c r="CC42" s="223">
        <v>0</v>
      </c>
      <c r="CD42" s="223"/>
      <c r="CE42" s="223"/>
      <c r="CF42" s="223"/>
      <c r="CG42" s="223"/>
      <c r="CH42" s="223"/>
      <c r="CI42" s="223"/>
      <c r="CJ42" s="223"/>
      <c r="CK42" s="223"/>
      <c r="CL42" s="223"/>
      <c r="CM42" s="223"/>
      <c r="CN42" s="223"/>
      <c r="CO42" s="223"/>
      <c r="CP42" s="223"/>
      <c r="CQ42" s="223"/>
      <c r="CR42" s="223"/>
      <c r="CS42" s="223"/>
      <c r="CT42" s="223" t="b">
        <v>1</v>
      </c>
      <c r="CU42" s="223"/>
      <c r="CV42" s="223"/>
      <c r="CW42" s="223"/>
      <c r="CX42" s="223" t="s">
        <v>598</v>
      </c>
      <c r="CY42" s="223" t="s">
        <v>574</v>
      </c>
      <c r="CZ42" s="223">
        <v>0</v>
      </c>
      <c r="DA42" s="223"/>
      <c r="DB42" s="223"/>
      <c r="DC42" s="223"/>
      <c r="DD42" s="223"/>
      <c r="DE42" s="223">
        <v>33</v>
      </c>
      <c r="DF42" s="223">
        <v>46</v>
      </c>
      <c r="DG42" s="223"/>
      <c r="DH42" s="223"/>
      <c r="DI42" s="223"/>
      <c r="DJ42" s="223"/>
      <c r="DK42" s="223"/>
      <c r="DL42" s="223"/>
      <c r="DM42" s="223"/>
      <c r="DN42" s="223">
        <v>20.67</v>
      </c>
      <c r="DO42" s="223"/>
      <c r="DP42" s="223"/>
      <c r="DQ42" s="223"/>
      <c r="DR42" s="223" t="s">
        <v>574</v>
      </c>
      <c r="DS42" s="223" t="s">
        <v>579</v>
      </c>
      <c r="DT42" s="223" t="b">
        <v>1</v>
      </c>
      <c r="DU42" s="223" t="s">
        <v>574</v>
      </c>
      <c r="DV42" s="223">
        <v>6</v>
      </c>
      <c r="DW42" s="223"/>
      <c r="DX42" s="223"/>
      <c r="DY42" s="223"/>
      <c r="DZ42" s="223"/>
      <c r="EA42" s="223">
        <v>721294</v>
      </c>
    </row>
    <row r="43" spans="1:131">
      <c r="A43" s="223" t="s">
        <v>776</v>
      </c>
      <c r="B43" s="223" t="s">
        <v>568</v>
      </c>
      <c r="C43" s="224">
        <v>43383</v>
      </c>
      <c r="D43" s="223" t="s">
        <v>805</v>
      </c>
      <c r="E43" s="223" t="s">
        <v>831</v>
      </c>
      <c r="F43" s="223" t="s">
        <v>832</v>
      </c>
      <c r="G43" s="223" t="s">
        <v>158</v>
      </c>
      <c r="H43" s="223" t="s">
        <v>808</v>
      </c>
      <c r="I43" s="223" t="s">
        <v>833</v>
      </c>
      <c r="J43" s="223" t="s">
        <v>834</v>
      </c>
      <c r="K43" s="223" t="s">
        <v>835</v>
      </c>
      <c r="L43" s="223">
        <v>0</v>
      </c>
      <c r="M43" s="223">
        <v>0</v>
      </c>
      <c r="N43" s="223" t="s">
        <v>836</v>
      </c>
      <c r="O43" s="223" t="s">
        <v>593</v>
      </c>
      <c r="P43" s="223"/>
      <c r="Q43" s="223" t="s">
        <v>837</v>
      </c>
      <c r="R43" s="223">
        <v>2</v>
      </c>
      <c r="S43" s="223" t="s">
        <v>584</v>
      </c>
      <c r="T43" s="223" t="s">
        <v>571</v>
      </c>
      <c r="U43" s="223" t="s">
        <v>838</v>
      </c>
      <c r="V43" s="223"/>
      <c r="W43" s="223">
        <v>1</v>
      </c>
      <c r="X43" s="223"/>
      <c r="Y43" s="223" t="s">
        <v>585</v>
      </c>
      <c r="Z43" s="223"/>
      <c r="AA43" s="223" t="s">
        <v>586</v>
      </c>
      <c r="AB43" s="223" t="s">
        <v>587</v>
      </c>
      <c r="AC43" s="223" t="s">
        <v>518</v>
      </c>
      <c r="AD43" s="223" t="s">
        <v>594</v>
      </c>
      <c r="AE43" s="223">
        <v>36</v>
      </c>
      <c r="AF43" s="225">
        <v>43319</v>
      </c>
      <c r="AG43" s="223">
        <v>1</v>
      </c>
      <c r="AH43" s="223">
        <v>0</v>
      </c>
      <c r="AI43" s="223">
        <v>29.28</v>
      </c>
      <c r="AJ43" s="223">
        <v>210</v>
      </c>
      <c r="AK43" s="223" t="s">
        <v>576</v>
      </c>
      <c r="AL43" s="223" t="s">
        <v>841</v>
      </c>
      <c r="AM43" s="223">
        <v>17.5</v>
      </c>
      <c r="AN43" s="223" t="s">
        <v>821</v>
      </c>
      <c r="AO43" s="223">
        <v>1442</v>
      </c>
      <c r="AP43" s="223">
        <v>155</v>
      </c>
      <c r="AQ43" s="223">
        <v>89</v>
      </c>
      <c r="AR43" s="223">
        <v>68</v>
      </c>
      <c r="AS43" s="223">
        <v>6.8</v>
      </c>
      <c r="AT43" s="223" t="s">
        <v>578</v>
      </c>
      <c r="AU43" s="223">
        <v>5</v>
      </c>
      <c r="AV43" s="223">
        <v>0</v>
      </c>
      <c r="AW43" s="223">
        <v>0.4</v>
      </c>
      <c r="AX43" s="223">
        <v>49</v>
      </c>
      <c r="AY43" s="223">
        <v>0</v>
      </c>
      <c r="AZ43" s="223">
        <v>49</v>
      </c>
      <c r="BA43" s="223">
        <v>0.3</v>
      </c>
      <c r="BB43" s="223">
        <v>3.07</v>
      </c>
      <c r="BC43" s="223">
        <v>45.13</v>
      </c>
      <c r="BD43" s="223">
        <v>62.63</v>
      </c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>
        <v>28.56</v>
      </c>
      <c r="BP43" s="223">
        <v>0</v>
      </c>
      <c r="BQ43" s="223"/>
      <c r="BR43" s="223"/>
      <c r="BS43" s="223"/>
      <c r="BT43" s="223" t="s">
        <v>840</v>
      </c>
      <c r="BU43" s="223">
        <v>0</v>
      </c>
      <c r="BV43" s="223"/>
      <c r="BW43" s="223"/>
      <c r="BX43" s="223"/>
      <c r="BY43" s="223"/>
      <c r="BZ43" s="223"/>
      <c r="CA43" s="223"/>
      <c r="CB43" s="223"/>
      <c r="CC43" s="223">
        <v>0</v>
      </c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  <c r="CN43" s="223"/>
      <c r="CO43" s="223"/>
      <c r="CP43" s="223"/>
      <c r="CQ43" s="223"/>
      <c r="CR43" s="223"/>
      <c r="CS43" s="223"/>
      <c r="CT43" s="223" t="b">
        <v>1</v>
      </c>
      <c r="CU43" s="223"/>
      <c r="CV43" s="223"/>
      <c r="CW43" s="223"/>
      <c r="CX43" s="226">
        <v>41671</v>
      </c>
      <c r="CY43" s="223" t="s">
        <v>574</v>
      </c>
      <c r="CZ43" s="223">
        <v>0</v>
      </c>
      <c r="DA43" s="223"/>
      <c r="DB43" s="223"/>
      <c r="DC43" s="223"/>
      <c r="DD43" s="223"/>
      <c r="DE43" s="223">
        <v>16.399999999999999</v>
      </c>
      <c r="DF43" s="223">
        <v>49</v>
      </c>
      <c r="DG43" s="223"/>
      <c r="DH43" s="223"/>
      <c r="DI43" s="223"/>
      <c r="DJ43" s="223"/>
      <c r="DK43" s="223"/>
      <c r="DL43" s="223"/>
      <c r="DM43" s="223"/>
      <c r="DN43" s="223">
        <v>32.58</v>
      </c>
      <c r="DO43" s="223"/>
      <c r="DP43" s="223"/>
      <c r="DQ43" s="223"/>
      <c r="DR43" s="223" t="s">
        <v>574</v>
      </c>
      <c r="DS43" s="223" t="s">
        <v>579</v>
      </c>
      <c r="DT43" s="223" t="b">
        <v>1</v>
      </c>
      <c r="DU43" s="223" t="s">
        <v>574</v>
      </c>
      <c r="DV43" s="223">
        <v>6</v>
      </c>
      <c r="DW43" s="223"/>
      <c r="DX43" s="223"/>
      <c r="DY43" s="223"/>
      <c r="DZ43" s="223"/>
      <c r="EA43" s="223">
        <v>721294</v>
      </c>
    </row>
    <row r="44" spans="1:131">
      <c r="A44" s="223" t="s">
        <v>673</v>
      </c>
      <c r="B44" s="223" t="s">
        <v>568</v>
      </c>
      <c r="C44" s="224">
        <v>43383</v>
      </c>
      <c r="D44" s="223" t="s">
        <v>805</v>
      </c>
      <c r="E44" s="223" t="s">
        <v>831</v>
      </c>
      <c r="F44" s="223" t="s">
        <v>832</v>
      </c>
      <c r="G44" s="223" t="s">
        <v>158</v>
      </c>
      <c r="H44" s="223" t="s">
        <v>808</v>
      </c>
      <c r="I44" s="223" t="s">
        <v>833</v>
      </c>
      <c r="J44" s="223" t="s">
        <v>834</v>
      </c>
      <c r="K44" s="223" t="s">
        <v>835</v>
      </c>
      <c r="L44" s="223">
        <v>0</v>
      </c>
      <c r="M44" s="223">
        <v>0</v>
      </c>
      <c r="N44" s="223" t="s">
        <v>836</v>
      </c>
      <c r="O44" s="223" t="s">
        <v>593</v>
      </c>
      <c r="P44" s="223"/>
      <c r="Q44" s="223" t="s">
        <v>837</v>
      </c>
      <c r="R44" s="223">
        <v>2</v>
      </c>
      <c r="S44" s="223" t="s">
        <v>579</v>
      </c>
      <c r="T44" s="223" t="s">
        <v>571</v>
      </c>
      <c r="U44" s="223" t="s">
        <v>838</v>
      </c>
      <c r="V44" s="223"/>
      <c r="W44" s="223">
        <v>4</v>
      </c>
      <c r="X44" s="223"/>
      <c r="Y44" s="223" t="s">
        <v>591</v>
      </c>
      <c r="Z44" s="223"/>
      <c r="AA44" s="223" t="s">
        <v>586</v>
      </c>
      <c r="AB44" s="223" t="s">
        <v>587</v>
      </c>
      <c r="AC44" s="223" t="s">
        <v>518</v>
      </c>
      <c r="AD44" s="223" t="s">
        <v>594</v>
      </c>
      <c r="AE44" s="223">
        <v>36</v>
      </c>
      <c r="AF44" s="225">
        <v>43319</v>
      </c>
      <c r="AG44" s="223" t="s">
        <v>582</v>
      </c>
      <c r="AH44" s="223">
        <v>0</v>
      </c>
      <c r="AI44" s="223">
        <v>29.28</v>
      </c>
      <c r="AJ44" s="223">
        <v>210</v>
      </c>
      <c r="AK44" s="223" t="s">
        <v>576</v>
      </c>
      <c r="AL44" s="223" t="s">
        <v>841</v>
      </c>
      <c r="AM44" s="223">
        <v>18</v>
      </c>
      <c r="AN44" s="223" t="s">
        <v>821</v>
      </c>
      <c r="AO44" s="223">
        <v>1442</v>
      </c>
      <c r="AP44" s="223">
        <v>155</v>
      </c>
      <c r="AQ44" s="223">
        <v>89</v>
      </c>
      <c r="AR44" s="223">
        <v>65</v>
      </c>
      <c r="AS44" s="223">
        <v>6.1</v>
      </c>
      <c r="AT44" s="223" t="s">
        <v>578</v>
      </c>
      <c r="AU44" s="223">
        <v>5</v>
      </c>
      <c r="AV44" s="223">
        <v>0</v>
      </c>
      <c r="AW44" s="223">
        <v>0.4</v>
      </c>
      <c r="AX44" s="223">
        <v>44</v>
      </c>
      <c r="AY44" s="223">
        <v>0</v>
      </c>
      <c r="AZ44" s="223">
        <v>44</v>
      </c>
      <c r="BA44" s="223">
        <v>0.3</v>
      </c>
      <c r="BB44" s="223">
        <v>3.26</v>
      </c>
      <c r="BC44" s="223">
        <v>39.94</v>
      </c>
      <c r="BD44" s="223">
        <v>57.94</v>
      </c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>
        <v>28.56</v>
      </c>
      <c r="BP44" s="223">
        <v>0</v>
      </c>
      <c r="BQ44" s="223"/>
      <c r="BR44" s="223"/>
      <c r="BS44" s="223"/>
      <c r="BT44" s="223" t="s">
        <v>840</v>
      </c>
      <c r="BU44" s="223">
        <v>0</v>
      </c>
      <c r="BV44" s="223"/>
      <c r="BW44" s="223"/>
      <c r="BX44" s="223"/>
      <c r="BY44" s="223"/>
      <c r="BZ44" s="223"/>
      <c r="CA44" s="223"/>
      <c r="CB44" s="223"/>
      <c r="CC44" s="223">
        <v>0</v>
      </c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23"/>
      <c r="CP44" s="223"/>
      <c r="CQ44" s="223"/>
      <c r="CR44" s="223"/>
      <c r="CS44" s="223"/>
      <c r="CT44" s="223" t="b">
        <v>1</v>
      </c>
      <c r="CU44" s="223"/>
      <c r="CV44" s="223"/>
      <c r="CW44" s="223"/>
      <c r="CX44" s="226">
        <v>41671</v>
      </c>
      <c r="CY44" s="223" t="s">
        <v>574</v>
      </c>
      <c r="CZ44" s="223">
        <v>0</v>
      </c>
      <c r="DA44" s="223"/>
      <c r="DB44" s="223"/>
      <c r="DC44" s="223"/>
      <c r="DD44" s="223"/>
      <c r="DE44" s="223">
        <v>33</v>
      </c>
      <c r="DF44" s="223">
        <v>44</v>
      </c>
      <c r="DG44" s="223"/>
      <c r="DH44" s="223"/>
      <c r="DI44" s="223"/>
      <c r="DJ44" s="223"/>
      <c r="DK44" s="223"/>
      <c r="DL44" s="223"/>
      <c r="DM44" s="223"/>
      <c r="DN44" s="223">
        <v>9.85</v>
      </c>
      <c r="DO44" s="223"/>
      <c r="DP44" s="223"/>
      <c r="DQ44" s="223"/>
      <c r="DR44" s="223" t="s">
        <v>574</v>
      </c>
      <c r="DS44" s="223" t="s">
        <v>579</v>
      </c>
      <c r="DT44" s="223" t="b">
        <v>1</v>
      </c>
      <c r="DU44" s="223" t="s">
        <v>574</v>
      </c>
      <c r="DV44" s="223">
        <v>6</v>
      </c>
      <c r="DW44" s="223"/>
      <c r="DX44" s="223"/>
      <c r="DY44" s="223"/>
      <c r="DZ44" s="223"/>
      <c r="EA44" s="223">
        <v>721294</v>
      </c>
    </row>
    <row r="45" spans="1:131">
      <c r="A45" s="223" t="s">
        <v>774</v>
      </c>
      <c r="B45" s="223" t="s">
        <v>568</v>
      </c>
      <c r="C45" s="224">
        <v>43383</v>
      </c>
      <c r="D45" s="223" t="s">
        <v>805</v>
      </c>
      <c r="E45" s="223" t="s">
        <v>831</v>
      </c>
      <c r="F45" s="223" t="s">
        <v>832</v>
      </c>
      <c r="G45" s="223" t="s">
        <v>158</v>
      </c>
      <c r="H45" s="223" t="s">
        <v>808</v>
      </c>
      <c r="I45" s="223" t="s">
        <v>833</v>
      </c>
      <c r="J45" s="223" t="s">
        <v>834</v>
      </c>
      <c r="K45" s="223" t="s">
        <v>835</v>
      </c>
      <c r="L45" s="223">
        <v>0</v>
      </c>
      <c r="M45" s="223">
        <v>0</v>
      </c>
      <c r="N45" s="223" t="s">
        <v>836</v>
      </c>
      <c r="O45" s="223" t="s">
        <v>593</v>
      </c>
      <c r="P45" s="223"/>
      <c r="Q45" s="223" t="s">
        <v>837</v>
      </c>
      <c r="R45" s="223">
        <v>3</v>
      </c>
      <c r="S45" s="223" t="s">
        <v>570</v>
      </c>
      <c r="T45" s="223" t="s">
        <v>571</v>
      </c>
      <c r="U45" s="223" t="s">
        <v>838</v>
      </c>
      <c r="V45" s="223"/>
      <c r="W45" s="223">
        <v>1</v>
      </c>
      <c r="X45" s="223"/>
      <c r="Y45" s="223" t="s">
        <v>573</v>
      </c>
      <c r="Z45" s="223"/>
      <c r="AA45" s="223" t="b">
        <v>0</v>
      </c>
      <c r="AB45" s="223" t="s">
        <v>574</v>
      </c>
      <c r="AC45" s="223" t="s">
        <v>574</v>
      </c>
      <c r="AD45" s="223" t="s">
        <v>575</v>
      </c>
      <c r="AE45" s="223">
        <v>36</v>
      </c>
      <c r="AF45" s="225">
        <v>43319</v>
      </c>
      <c r="AG45" s="223">
        <v>1</v>
      </c>
      <c r="AH45" s="223">
        <v>0</v>
      </c>
      <c r="AI45" s="223">
        <v>29.04</v>
      </c>
      <c r="AJ45" s="223">
        <v>340</v>
      </c>
      <c r="AK45" s="223" t="s">
        <v>576</v>
      </c>
      <c r="AL45" s="223" t="s">
        <v>839</v>
      </c>
      <c r="AM45" s="223">
        <v>15.6</v>
      </c>
      <c r="AN45" s="223" t="s">
        <v>821</v>
      </c>
      <c r="AO45" s="223">
        <v>1933</v>
      </c>
      <c r="AP45" s="223">
        <v>261</v>
      </c>
      <c r="AQ45" s="223">
        <v>146</v>
      </c>
      <c r="AR45" s="223">
        <v>68</v>
      </c>
      <c r="AS45" s="223">
        <v>10.9</v>
      </c>
      <c r="AT45" s="223" t="s">
        <v>578</v>
      </c>
      <c r="AU45" s="223">
        <v>7</v>
      </c>
      <c r="AV45" s="223">
        <v>0</v>
      </c>
      <c r="AW45" s="223">
        <v>0.4</v>
      </c>
      <c r="AX45" s="223">
        <v>46</v>
      </c>
      <c r="AY45" s="223">
        <v>0</v>
      </c>
      <c r="AZ45" s="223">
        <v>46</v>
      </c>
      <c r="BA45" s="223">
        <v>0.4</v>
      </c>
      <c r="BB45" s="223">
        <v>2.31</v>
      </c>
      <c r="BC45" s="223">
        <v>43.29</v>
      </c>
      <c r="BD45" s="223">
        <v>58.89</v>
      </c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>
        <v>28.07</v>
      </c>
      <c r="BP45" s="223">
        <v>0</v>
      </c>
      <c r="BQ45" s="223"/>
      <c r="BR45" s="223"/>
      <c r="BS45" s="223"/>
      <c r="BT45" s="223" t="s">
        <v>840</v>
      </c>
      <c r="BU45" s="223">
        <v>0</v>
      </c>
      <c r="BV45" s="223"/>
      <c r="BW45" s="223"/>
      <c r="BX45" s="223"/>
      <c r="BY45" s="223"/>
      <c r="BZ45" s="223"/>
      <c r="CA45" s="223"/>
      <c r="CB45" s="223"/>
      <c r="CC45" s="223">
        <v>0</v>
      </c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3"/>
      <c r="CT45" s="223" t="b">
        <v>1</v>
      </c>
      <c r="CU45" s="223"/>
      <c r="CV45" s="223"/>
      <c r="CW45" s="223"/>
      <c r="CX45" s="223" t="s">
        <v>598</v>
      </c>
      <c r="CY45" s="223" t="s">
        <v>574</v>
      </c>
      <c r="CZ45" s="223">
        <v>0</v>
      </c>
      <c r="DA45" s="223"/>
      <c r="DB45" s="223"/>
      <c r="DC45" s="223"/>
      <c r="DD45" s="223"/>
      <c r="DE45" s="223">
        <v>15.2</v>
      </c>
      <c r="DF45" s="223">
        <v>46</v>
      </c>
      <c r="DG45" s="223"/>
      <c r="DH45" s="223"/>
      <c r="DI45" s="223"/>
      <c r="DJ45" s="223"/>
      <c r="DK45" s="223"/>
      <c r="DL45" s="223"/>
      <c r="DM45" s="223"/>
      <c r="DN45" s="223">
        <v>21.35</v>
      </c>
      <c r="DO45" s="223"/>
      <c r="DP45" s="223"/>
      <c r="DQ45" s="223"/>
      <c r="DR45" s="223" t="s">
        <v>574</v>
      </c>
      <c r="DS45" s="223" t="s">
        <v>579</v>
      </c>
      <c r="DT45" s="223" t="b">
        <v>1</v>
      </c>
      <c r="DU45" s="223" t="s">
        <v>574</v>
      </c>
      <c r="DV45" s="223">
        <v>6</v>
      </c>
      <c r="DW45" s="223"/>
      <c r="DX45" s="223"/>
      <c r="DY45" s="223"/>
      <c r="DZ45" s="223"/>
      <c r="EA45" s="223">
        <v>721294</v>
      </c>
    </row>
    <row r="46" spans="1:131">
      <c r="A46" s="223" t="s">
        <v>628</v>
      </c>
      <c r="B46" s="223" t="s">
        <v>568</v>
      </c>
      <c r="C46" s="224">
        <v>43383</v>
      </c>
      <c r="D46" s="223" t="s">
        <v>805</v>
      </c>
      <c r="E46" s="223" t="s">
        <v>831</v>
      </c>
      <c r="F46" s="223" t="s">
        <v>832</v>
      </c>
      <c r="G46" s="223" t="s">
        <v>158</v>
      </c>
      <c r="H46" s="223" t="s">
        <v>808</v>
      </c>
      <c r="I46" s="223" t="s">
        <v>833</v>
      </c>
      <c r="J46" s="223" t="s">
        <v>834</v>
      </c>
      <c r="K46" s="223" t="s">
        <v>835</v>
      </c>
      <c r="L46" s="223">
        <v>0</v>
      </c>
      <c r="M46" s="223">
        <v>0</v>
      </c>
      <c r="N46" s="223" t="s">
        <v>836</v>
      </c>
      <c r="O46" s="223" t="s">
        <v>593</v>
      </c>
      <c r="P46" s="223"/>
      <c r="Q46" s="223" t="s">
        <v>837</v>
      </c>
      <c r="R46" s="223">
        <v>3</v>
      </c>
      <c r="S46" s="223" t="s">
        <v>580</v>
      </c>
      <c r="T46" s="223" t="s">
        <v>571</v>
      </c>
      <c r="U46" s="223" t="s">
        <v>838</v>
      </c>
      <c r="V46" s="223"/>
      <c r="W46" s="223">
        <v>2</v>
      </c>
      <c r="X46" s="223"/>
      <c r="Y46" s="223" t="s">
        <v>581</v>
      </c>
      <c r="Z46" s="223"/>
      <c r="AA46" s="223" t="b">
        <v>0</v>
      </c>
      <c r="AB46" s="223" t="s">
        <v>574</v>
      </c>
      <c r="AC46" s="223" t="s">
        <v>574</v>
      </c>
      <c r="AD46" s="223" t="s">
        <v>575</v>
      </c>
      <c r="AE46" s="223">
        <v>36</v>
      </c>
      <c r="AF46" s="225">
        <v>43319</v>
      </c>
      <c r="AG46" s="223" t="s">
        <v>582</v>
      </c>
      <c r="AH46" s="223">
        <v>0</v>
      </c>
      <c r="AI46" s="223">
        <v>29.04</v>
      </c>
      <c r="AJ46" s="223">
        <v>340</v>
      </c>
      <c r="AK46" s="223" t="s">
        <v>576</v>
      </c>
      <c r="AL46" s="223" t="s">
        <v>839</v>
      </c>
      <c r="AM46" s="223">
        <v>16.100000000000001</v>
      </c>
      <c r="AN46" s="223" t="s">
        <v>821</v>
      </c>
      <c r="AO46" s="223">
        <v>1933</v>
      </c>
      <c r="AP46" s="223">
        <v>261</v>
      </c>
      <c r="AQ46" s="223">
        <v>146</v>
      </c>
      <c r="AR46" s="223">
        <v>65</v>
      </c>
      <c r="AS46" s="223">
        <v>10</v>
      </c>
      <c r="AT46" s="223" t="s">
        <v>578</v>
      </c>
      <c r="AU46" s="223">
        <v>7</v>
      </c>
      <c r="AV46" s="223">
        <v>0</v>
      </c>
      <c r="AW46" s="223">
        <v>0.4</v>
      </c>
      <c r="AX46" s="223">
        <v>43</v>
      </c>
      <c r="AY46" s="223">
        <v>0</v>
      </c>
      <c r="AZ46" s="223">
        <v>43</v>
      </c>
      <c r="BA46" s="223">
        <v>0.4</v>
      </c>
      <c r="BB46" s="223">
        <v>2.4500000000000002</v>
      </c>
      <c r="BC46" s="223">
        <v>40.15</v>
      </c>
      <c r="BD46" s="223">
        <v>56.25</v>
      </c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>
        <v>28.07</v>
      </c>
      <c r="BP46" s="223">
        <v>0</v>
      </c>
      <c r="BQ46" s="223"/>
      <c r="BR46" s="223"/>
      <c r="BS46" s="223"/>
      <c r="BT46" s="223" t="s">
        <v>840</v>
      </c>
      <c r="BU46" s="223">
        <v>0</v>
      </c>
      <c r="BV46" s="223"/>
      <c r="BW46" s="223"/>
      <c r="BX46" s="223"/>
      <c r="BY46" s="223"/>
      <c r="BZ46" s="223"/>
      <c r="CA46" s="223"/>
      <c r="CB46" s="223"/>
      <c r="CC46" s="223">
        <v>0</v>
      </c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23"/>
      <c r="CS46" s="223"/>
      <c r="CT46" s="223" t="b">
        <v>1</v>
      </c>
      <c r="CU46" s="223"/>
      <c r="CV46" s="223"/>
      <c r="CW46" s="223"/>
      <c r="CX46" s="223" t="s">
        <v>598</v>
      </c>
      <c r="CY46" s="223" t="s">
        <v>574</v>
      </c>
      <c r="CZ46" s="223">
        <v>0</v>
      </c>
      <c r="DA46" s="223"/>
      <c r="DB46" s="223"/>
      <c r="DC46" s="223"/>
      <c r="DD46" s="223"/>
      <c r="DE46" s="223">
        <v>0</v>
      </c>
      <c r="DF46" s="223">
        <v>43</v>
      </c>
      <c r="DG46" s="223"/>
      <c r="DH46" s="223"/>
      <c r="DI46" s="223"/>
      <c r="DJ46" s="223"/>
      <c r="DK46" s="223"/>
      <c r="DL46" s="223"/>
      <c r="DM46" s="223"/>
      <c r="DN46" s="223">
        <v>10.36</v>
      </c>
      <c r="DO46" s="223"/>
      <c r="DP46" s="223"/>
      <c r="DQ46" s="223"/>
      <c r="DR46" s="223" t="s">
        <v>574</v>
      </c>
      <c r="DS46" s="223" t="s">
        <v>579</v>
      </c>
      <c r="DT46" s="223" t="b">
        <v>1</v>
      </c>
      <c r="DU46" s="223" t="s">
        <v>574</v>
      </c>
      <c r="DV46" s="223">
        <v>6</v>
      </c>
      <c r="DW46" s="223"/>
      <c r="DX46" s="223"/>
      <c r="DY46" s="223"/>
      <c r="DZ46" s="223"/>
      <c r="EA46" s="223">
        <v>721294</v>
      </c>
    </row>
    <row r="47" spans="1:131">
      <c r="A47" s="223" t="s">
        <v>671</v>
      </c>
      <c r="B47" s="223" t="s">
        <v>568</v>
      </c>
      <c r="C47" s="224">
        <v>43383</v>
      </c>
      <c r="D47" s="223" t="s">
        <v>805</v>
      </c>
      <c r="E47" s="223" t="s">
        <v>831</v>
      </c>
      <c r="F47" s="223" t="s">
        <v>832</v>
      </c>
      <c r="G47" s="223" t="s">
        <v>158</v>
      </c>
      <c r="H47" s="223" t="s">
        <v>808</v>
      </c>
      <c r="I47" s="223" t="s">
        <v>833</v>
      </c>
      <c r="J47" s="223" t="s">
        <v>834</v>
      </c>
      <c r="K47" s="223" t="s">
        <v>835</v>
      </c>
      <c r="L47" s="223">
        <v>0</v>
      </c>
      <c r="M47" s="223">
        <v>0</v>
      </c>
      <c r="N47" s="223" t="s">
        <v>836</v>
      </c>
      <c r="O47" s="223" t="s">
        <v>593</v>
      </c>
      <c r="P47" s="223"/>
      <c r="Q47" s="223" t="s">
        <v>837</v>
      </c>
      <c r="R47" s="223">
        <v>3</v>
      </c>
      <c r="S47" s="223" t="s">
        <v>583</v>
      </c>
      <c r="T47" s="223" t="s">
        <v>571</v>
      </c>
      <c r="U47" s="223" t="s">
        <v>838</v>
      </c>
      <c r="V47" s="223"/>
      <c r="W47" s="223">
        <v>1</v>
      </c>
      <c r="X47" s="223"/>
      <c r="Y47" s="223" t="s">
        <v>581</v>
      </c>
      <c r="Z47" s="223"/>
      <c r="AA47" s="223" t="b">
        <v>0</v>
      </c>
      <c r="AB47" s="223" t="s">
        <v>574</v>
      </c>
      <c r="AC47" s="223" t="s">
        <v>574</v>
      </c>
      <c r="AD47" s="223" t="s">
        <v>575</v>
      </c>
      <c r="AE47" s="223">
        <v>36</v>
      </c>
      <c r="AF47" s="225">
        <v>43319</v>
      </c>
      <c r="AG47" s="223" t="s">
        <v>582</v>
      </c>
      <c r="AH47" s="223">
        <v>0</v>
      </c>
      <c r="AI47" s="223">
        <v>29.04</v>
      </c>
      <c r="AJ47" s="223">
        <v>340</v>
      </c>
      <c r="AK47" s="223" t="s">
        <v>576</v>
      </c>
      <c r="AL47" s="223" t="s">
        <v>839</v>
      </c>
      <c r="AM47" s="223">
        <v>16.100000000000001</v>
      </c>
      <c r="AN47" s="223" t="s">
        <v>821</v>
      </c>
      <c r="AO47" s="223">
        <v>1933</v>
      </c>
      <c r="AP47" s="223">
        <v>261</v>
      </c>
      <c r="AQ47" s="223">
        <v>146</v>
      </c>
      <c r="AR47" s="223">
        <v>65</v>
      </c>
      <c r="AS47" s="223">
        <v>10</v>
      </c>
      <c r="AT47" s="223" t="s">
        <v>578</v>
      </c>
      <c r="AU47" s="223">
        <v>7</v>
      </c>
      <c r="AV47" s="223">
        <v>0</v>
      </c>
      <c r="AW47" s="223">
        <v>0.4</v>
      </c>
      <c r="AX47" s="223">
        <v>46</v>
      </c>
      <c r="AY47" s="223">
        <v>0</v>
      </c>
      <c r="AZ47" s="223">
        <v>46</v>
      </c>
      <c r="BA47" s="223">
        <v>0.4</v>
      </c>
      <c r="BB47" s="223">
        <v>2.4500000000000002</v>
      </c>
      <c r="BC47" s="223">
        <v>43.15</v>
      </c>
      <c r="BD47" s="223">
        <v>59.25</v>
      </c>
      <c r="BE47" s="223"/>
      <c r="BF47" s="223"/>
      <c r="BG47" s="223"/>
      <c r="BH47" s="223"/>
      <c r="BI47" s="223"/>
      <c r="BJ47" s="223"/>
      <c r="BK47" s="223"/>
      <c r="BL47" s="223"/>
      <c r="BM47" s="223"/>
      <c r="BN47" s="223"/>
      <c r="BO47" s="223">
        <v>28.07</v>
      </c>
      <c r="BP47" s="223">
        <v>0</v>
      </c>
      <c r="BQ47" s="223"/>
      <c r="BR47" s="223"/>
      <c r="BS47" s="223"/>
      <c r="BT47" s="223" t="s">
        <v>840</v>
      </c>
      <c r="BU47" s="223">
        <v>0</v>
      </c>
      <c r="BV47" s="223"/>
      <c r="BW47" s="223"/>
      <c r="BX47" s="223"/>
      <c r="BY47" s="223"/>
      <c r="BZ47" s="223"/>
      <c r="CA47" s="223"/>
      <c r="CB47" s="223"/>
      <c r="CC47" s="223">
        <v>0</v>
      </c>
      <c r="CD47" s="223"/>
      <c r="CE47" s="223"/>
      <c r="CF47" s="223"/>
      <c r="CG47" s="223"/>
      <c r="CH47" s="223"/>
      <c r="CI47" s="223"/>
      <c r="CJ47" s="223"/>
      <c r="CK47" s="223"/>
      <c r="CL47" s="223"/>
      <c r="CM47" s="223"/>
      <c r="CN47" s="223"/>
      <c r="CO47" s="223"/>
      <c r="CP47" s="223"/>
      <c r="CQ47" s="223"/>
      <c r="CR47" s="223"/>
      <c r="CS47" s="223"/>
      <c r="CT47" s="223" t="b">
        <v>1</v>
      </c>
      <c r="CU47" s="223"/>
      <c r="CV47" s="223"/>
      <c r="CW47" s="223"/>
      <c r="CX47" s="223" t="s">
        <v>598</v>
      </c>
      <c r="CY47" s="223" t="s">
        <v>574</v>
      </c>
      <c r="CZ47" s="223">
        <v>0</v>
      </c>
      <c r="DA47" s="223"/>
      <c r="DB47" s="223"/>
      <c r="DC47" s="223"/>
      <c r="DD47" s="223"/>
      <c r="DE47" s="223">
        <v>33</v>
      </c>
      <c r="DF47" s="223">
        <v>46</v>
      </c>
      <c r="DG47" s="223"/>
      <c r="DH47" s="223"/>
      <c r="DI47" s="223"/>
      <c r="DJ47" s="223"/>
      <c r="DK47" s="223"/>
      <c r="DL47" s="223"/>
      <c r="DM47" s="223"/>
      <c r="DN47" s="223">
        <v>20.67</v>
      </c>
      <c r="DO47" s="223"/>
      <c r="DP47" s="223"/>
      <c r="DQ47" s="223"/>
      <c r="DR47" s="223" t="s">
        <v>574</v>
      </c>
      <c r="DS47" s="223" t="s">
        <v>579</v>
      </c>
      <c r="DT47" s="223" t="b">
        <v>1</v>
      </c>
      <c r="DU47" s="223" t="s">
        <v>574</v>
      </c>
      <c r="DV47" s="223">
        <v>6</v>
      </c>
      <c r="DW47" s="223"/>
      <c r="DX47" s="223"/>
      <c r="DY47" s="223"/>
      <c r="DZ47" s="223"/>
      <c r="EA47" s="223">
        <v>721294</v>
      </c>
    </row>
    <row r="48" spans="1:131">
      <c r="A48" s="223" t="s">
        <v>777</v>
      </c>
      <c r="B48" s="223" t="s">
        <v>568</v>
      </c>
      <c r="C48" s="224">
        <v>43383</v>
      </c>
      <c r="D48" s="223" t="s">
        <v>805</v>
      </c>
      <c r="E48" s="223" t="s">
        <v>831</v>
      </c>
      <c r="F48" s="223" t="s">
        <v>832</v>
      </c>
      <c r="G48" s="223" t="s">
        <v>158</v>
      </c>
      <c r="H48" s="223" t="s">
        <v>808</v>
      </c>
      <c r="I48" s="223" t="s">
        <v>833</v>
      </c>
      <c r="J48" s="223" t="s">
        <v>834</v>
      </c>
      <c r="K48" s="223" t="s">
        <v>835</v>
      </c>
      <c r="L48" s="223">
        <v>0</v>
      </c>
      <c r="M48" s="223">
        <v>0</v>
      </c>
      <c r="N48" s="223" t="s">
        <v>836</v>
      </c>
      <c r="O48" s="223" t="s">
        <v>593</v>
      </c>
      <c r="P48" s="223"/>
      <c r="Q48" s="223" t="s">
        <v>837</v>
      </c>
      <c r="R48" s="223">
        <v>3</v>
      </c>
      <c r="S48" s="223" t="s">
        <v>584</v>
      </c>
      <c r="T48" s="223" t="s">
        <v>571</v>
      </c>
      <c r="U48" s="223" t="s">
        <v>838</v>
      </c>
      <c r="V48" s="223"/>
      <c r="W48" s="223">
        <v>1</v>
      </c>
      <c r="X48" s="223"/>
      <c r="Y48" s="223" t="s">
        <v>585</v>
      </c>
      <c r="Z48" s="223"/>
      <c r="AA48" s="223" t="s">
        <v>586</v>
      </c>
      <c r="AB48" s="223" t="s">
        <v>587</v>
      </c>
      <c r="AC48" s="223" t="s">
        <v>518</v>
      </c>
      <c r="AD48" s="223" t="s">
        <v>594</v>
      </c>
      <c r="AE48" s="223">
        <v>36</v>
      </c>
      <c r="AF48" s="225">
        <v>43319</v>
      </c>
      <c r="AG48" s="223">
        <v>1</v>
      </c>
      <c r="AH48" s="223">
        <v>0</v>
      </c>
      <c r="AI48" s="223">
        <v>29.28</v>
      </c>
      <c r="AJ48" s="223">
        <v>340</v>
      </c>
      <c r="AK48" s="223" t="s">
        <v>576</v>
      </c>
      <c r="AL48" s="223" t="s">
        <v>841</v>
      </c>
      <c r="AM48" s="223">
        <v>17.5</v>
      </c>
      <c r="AN48" s="223" t="s">
        <v>821</v>
      </c>
      <c r="AO48" s="223">
        <v>1442</v>
      </c>
      <c r="AP48" s="223">
        <v>155</v>
      </c>
      <c r="AQ48" s="223">
        <v>89</v>
      </c>
      <c r="AR48" s="223">
        <v>68</v>
      </c>
      <c r="AS48" s="223">
        <v>6.8</v>
      </c>
      <c r="AT48" s="223" t="s">
        <v>578</v>
      </c>
      <c r="AU48" s="223">
        <v>5</v>
      </c>
      <c r="AV48" s="223">
        <v>0</v>
      </c>
      <c r="AW48" s="223">
        <v>0.4</v>
      </c>
      <c r="AX48" s="223">
        <v>49</v>
      </c>
      <c r="AY48" s="223">
        <v>0</v>
      </c>
      <c r="AZ48" s="223">
        <v>49</v>
      </c>
      <c r="BA48" s="223">
        <v>0.3</v>
      </c>
      <c r="BB48" s="223">
        <v>3.07</v>
      </c>
      <c r="BC48" s="223">
        <v>45.13</v>
      </c>
      <c r="BD48" s="223">
        <v>62.63</v>
      </c>
      <c r="BE48" s="223"/>
      <c r="BF48" s="223"/>
      <c r="BG48" s="223"/>
      <c r="BH48" s="223"/>
      <c r="BI48" s="223"/>
      <c r="BJ48" s="223"/>
      <c r="BK48" s="223"/>
      <c r="BL48" s="223"/>
      <c r="BM48" s="223"/>
      <c r="BN48" s="223"/>
      <c r="BO48" s="223">
        <v>28.56</v>
      </c>
      <c r="BP48" s="223">
        <v>0</v>
      </c>
      <c r="BQ48" s="223"/>
      <c r="BR48" s="223"/>
      <c r="BS48" s="223"/>
      <c r="BT48" s="223" t="s">
        <v>840</v>
      </c>
      <c r="BU48" s="223">
        <v>0</v>
      </c>
      <c r="BV48" s="223"/>
      <c r="BW48" s="223"/>
      <c r="BX48" s="223"/>
      <c r="BY48" s="223"/>
      <c r="BZ48" s="223"/>
      <c r="CA48" s="223"/>
      <c r="CB48" s="223"/>
      <c r="CC48" s="223">
        <v>0</v>
      </c>
      <c r="CD48" s="223"/>
      <c r="CE48" s="223"/>
      <c r="CF48" s="223"/>
      <c r="CG48" s="223"/>
      <c r="CH48" s="223"/>
      <c r="CI48" s="223"/>
      <c r="CJ48" s="223"/>
      <c r="CK48" s="223"/>
      <c r="CL48" s="223"/>
      <c r="CM48" s="223"/>
      <c r="CN48" s="223"/>
      <c r="CO48" s="223"/>
      <c r="CP48" s="223"/>
      <c r="CQ48" s="223"/>
      <c r="CR48" s="223"/>
      <c r="CS48" s="223"/>
      <c r="CT48" s="223" t="b">
        <v>1</v>
      </c>
      <c r="CU48" s="223"/>
      <c r="CV48" s="223"/>
      <c r="CW48" s="223"/>
      <c r="CX48" s="226">
        <v>41671</v>
      </c>
      <c r="CY48" s="223" t="s">
        <v>574</v>
      </c>
      <c r="CZ48" s="223">
        <v>0</v>
      </c>
      <c r="DA48" s="223"/>
      <c r="DB48" s="223"/>
      <c r="DC48" s="223"/>
      <c r="DD48" s="223"/>
      <c r="DE48" s="223">
        <v>16.399999999999999</v>
      </c>
      <c r="DF48" s="223">
        <v>49</v>
      </c>
      <c r="DG48" s="223"/>
      <c r="DH48" s="223"/>
      <c r="DI48" s="223"/>
      <c r="DJ48" s="223"/>
      <c r="DK48" s="223"/>
      <c r="DL48" s="223"/>
      <c r="DM48" s="223"/>
      <c r="DN48" s="223">
        <v>32.58</v>
      </c>
      <c r="DO48" s="223"/>
      <c r="DP48" s="223"/>
      <c r="DQ48" s="223"/>
      <c r="DR48" s="223" t="s">
        <v>574</v>
      </c>
      <c r="DS48" s="223" t="s">
        <v>579</v>
      </c>
      <c r="DT48" s="223" t="b">
        <v>1</v>
      </c>
      <c r="DU48" s="223" t="s">
        <v>574</v>
      </c>
      <c r="DV48" s="223">
        <v>6</v>
      </c>
      <c r="DW48" s="223"/>
      <c r="DX48" s="223"/>
      <c r="DY48" s="223"/>
      <c r="DZ48" s="223"/>
      <c r="EA48" s="223">
        <v>721294</v>
      </c>
    </row>
    <row r="49" spans="1:131">
      <c r="A49" s="223" t="s">
        <v>674</v>
      </c>
      <c r="B49" s="223" t="s">
        <v>568</v>
      </c>
      <c r="C49" s="224">
        <v>43383</v>
      </c>
      <c r="D49" s="223" t="s">
        <v>805</v>
      </c>
      <c r="E49" s="223" t="s">
        <v>831</v>
      </c>
      <c r="F49" s="223" t="s">
        <v>832</v>
      </c>
      <c r="G49" s="223" t="s">
        <v>158</v>
      </c>
      <c r="H49" s="223" t="s">
        <v>808</v>
      </c>
      <c r="I49" s="223" t="s">
        <v>833</v>
      </c>
      <c r="J49" s="223" t="s">
        <v>834</v>
      </c>
      <c r="K49" s="223" t="s">
        <v>835</v>
      </c>
      <c r="L49" s="223">
        <v>0</v>
      </c>
      <c r="M49" s="223">
        <v>0</v>
      </c>
      <c r="N49" s="223" t="s">
        <v>836</v>
      </c>
      <c r="O49" s="223" t="s">
        <v>593</v>
      </c>
      <c r="P49" s="223"/>
      <c r="Q49" s="223" t="s">
        <v>837</v>
      </c>
      <c r="R49" s="223">
        <v>3</v>
      </c>
      <c r="S49" s="223" t="s">
        <v>579</v>
      </c>
      <c r="T49" s="223" t="s">
        <v>571</v>
      </c>
      <c r="U49" s="223" t="s">
        <v>838</v>
      </c>
      <c r="V49" s="223"/>
      <c r="W49" s="223">
        <v>4</v>
      </c>
      <c r="X49" s="223"/>
      <c r="Y49" s="223" t="s">
        <v>591</v>
      </c>
      <c r="Z49" s="223"/>
      <c r="AA49" s="223" t="s">
        <v>586</v>
      </c>
      <c r="AB49" s="223" t="s">
        <v>587</v>
      </c>
      <c r="AC49" s="223" t="s">
        <v>518</v>
      </c>
      <c r="AD49" s="223" t="s">
        <v>594</v>
      </c>
      <c r="AE49" s="223">
        <v>36</v>
      </c>
      <c r="AF49" s="225">
        <v>43319</v>
      </c>
      <c r="AG49" s="223" t="s">
        <v>582</v>
      </c>
      <c r="AH49" s="223">
        <v>0</v>
      </c>
      <c r="AI49" s="223">
        <v>29.28</v>
      </c>
      <c r="AJ49" s="223">
        <v>340</v>
      </c>
      <c r="AK49" s="223" t="s">
        <v>576</v>
      </c>
      <c r="AL49" s="223" t="s">
        <v>841</v>
      </c>
      <c r="AM49" s="223">
        <v>18</v>
      </c>
      <c r="AN49" s="223" t="s">
        <v>821</v>
      </c>
      <c r="AO49" s="223">
        <v>1442</v>
      </c>
      <c r="AP49" s="223">
        <v>155</v>
      </c>
      <c r="AQ49" s="223">
        <v>89</v>
      </c>
      <c r="AR49" s="223">
        <v>65</v>
      </c>
      <c r="AS49" s="223">
        <v>6.1</v>
      </c>
      <c r="AT49" s="223" t="s">
        <v>578</v>
      </c>
      <c r="AU49" s="223">
        <v>5</v>
      </c>
      <c r="AV49" s="223">
        <v>0</v>
      </c>
      <c r="AW49" s="223">
        <v>0.4</v>
      </c>
      <c r="AX49" s="223">
        <v>44</v>
      </c>
      <c r="AY49" s="223">
        <v>0</v>
      </c>
      <c r="AZ49" s="223">
        <v>44</v>
      </c>
      <c r="BA49" s="223">
        <v>0.3</v>
      </c>
      <c r="BB49" s="223">
        <v>3.26</v>
      </c>
      <c r="BC49" s="223">
        <v>39.94</v>
      </c>
      <c r="BD49" s="223">
        <v>57.94</v>
      </c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>
        <v>28.56</v>
      </c>
      <c r="BP49" s="223">
        <v>0</v>
      </c>
      <c r="BQ49" s="223"/>
      <c r="BR49" s="223"/>
      <c r="BS49" s="223"/>
      <c r="BT49" s="223" t="s">
        <v>840</v>
      </c>
      <c r="BU49" s="223">
        <v>0</v>
      </c>
      <c r="BV49" s="223"/>
      <c r="BW49" s="223"/>
      <c r="BX49" s="223"/>
      <c r="BY49" s="223"/>
      <c r="BZ49" s="223"/>
      <c r="CA49" s="223"/>
      <c r="CB49" s="223"/>
      <c r="CC49" s="223">
        <v>0</v>
      </c>
      <c r="CD49" s="223"/>
      <c r="CE49" s="223"/>
      <c r="CF49" s="223"/>
      <c r="CG49" s="223"/>
      <c r="CH49" s="223"/>
      <c r="CI49" s="223"/>
      <c r="CJ49" s="223"/>
      <c r="CK49" s="223"/>
      <c r="CL49" s="223"/>
      <c r="CM49" s="223"/>
      <c r="CN49" s="223"/>
      <c r="CO49" s="223"/>
      <c r="CP49" s="223"/>
      <c r="CQ49" s="223"/>
      <c r="CR49" s="223"/>
      <c r="CS49" s="223"/>
      <c r="CT49" s="223" t="b">
        <v>1</v>
      </c>
      <c r="CU49" s="223"/>
      <c r="CV49" s="223"/>
      <c r="CW49" s="223"/>
      <c r="CX49" s="226">
        <v>41671</v>
      </c>
      <c r="CY49" s="223" t="s">
        <v>574</v>
      </c>
      <c r="CZ49" s="223">
        <v>0</v>
      </c>
      <c r="DA49" s="223"/>
      <c r="DB49" s="223"/>
      <c r="DC49" s="223"/>
      <c r="DD49" s="223"/>
      <c r="DE49" s="223">
        <v>33</v>
      </c>
      <c r="DF49" s="223">
        <v>44</v>
      </c>
      <c r="DG49" s="223"/>
      <c r="DH49" s="223"/>
      <c r="DI49" s="223"/>
      <c r="DJ49" s="223"/>
      <c r="DK49" s="223"/>
      <c r="DL49" s="223"/>
      <c r="DM49" s="223"/>
      <c r="DN49" s="223">
        <v>9.85</v>
      </c>
      <c r="DO49" s="223"/>
      <c r="DP49" s="223"/>
      <c r="DQ49" s="223"/>
      <c r="DR49" s="223" t="s">
        <v>574</v>
      </c>
      <c r="DS49" s="223" t="s">
        <v>579</v>
      </c>
      <c r="DT49" s="223" t="b">
        <v>1</v>
      </c>
      <c r="DU49" s="223" t="s">
        <v>574</v>
      </c>
      <c r="DV49" s="223">
        <v>6</v>
      </c>
      <c r="DW49" s="223"/>
      <c r="DX49" s="223"/>
      <c r="DY49" s="223"/>
      <c r="DZ49" s="223"/>
      <c r="EA49" s="223">
        <v>721294</v>
      </c>
    </row>
    <row r="50" spans="1:131">
      <c r="A50" s="223" t="s">
        <v>778</v>
      </c>
      <c r="B50" s="223" t="s">
        <v>568</v>
      </c>
      <c r="C50" s="224">
        <v>43383</v>
      </c>
      <c r="D50" s="223" t="s">
        <v>805</v>
      </c>
      <c r="E50" s="223" t="s">
        <v>842</v>
      </c>
      <c r="F50" s="223" t="s">
        <v>843</v>
      </c>
      <c r="G50" s="223" t="s">
        <v>158</v>
      </c>
      <c r="H50" s="223" t="s">
        <v>808</v>
      </c>
      <c r="I50" s="223" t="s">
        <v>844</v>
      </c>
      <c r="J50" s="223" t="s">
        <v>845</v>
      </c>
      <c r="K50" s="223" t="s">
        <v>846</v>
      </c>
      <c r="L50" s="223">
        <v>0</v>
      </c>
      <c r="M50" s="223">
        <v>0</v>
      </c>
      <c r="N50" s="223" t="s">
        <v>836</v>
      </c>
      <c r="O50" s="223" t="s">
        <v>593</v>
      </c>
      <c r="P50" s="223"/>
      <c r="Q50" s="223" t="s">
        <v>847</v>
      </c>
      <c r="R50" s="223">
        <v>1</v>
      </c>
      <c r="S50" s="223" t="s">
        <v>570</v>
      </c>
      <c r="T50" s="223" t="s">
        <v>571</v>
      </c>
      <c r="U50" s="223" t="s">
        <v>838</v>
      </c>
      <c r="V50" s="223"/>
      <c r="W50" s="223">
        <v>1</v>
      </c>
      <c r="X50" s="223"/>
      <c r="Y50" s="223" t="s">
        <v>573</v>
      </c>
      <c r="Z50" s="223"/>
      <c r="AA50" s="223" t="b">
        <v>0</v>
      </c>
      <c r="AB50" s="223" t="s">
        <v>574</v>
      </c>
      <c r="AC50" s="223" t="s">
        <v>574</v>
      </c>
      <c r="AD50" s="223" t="s">
        <v>575</v>
      </c>
      <c r="AE50" s="223">
        <v>37</v>
      </c>
      <c r="AF50" s="225">
        <v>43319</v>
      </c>
      <c r="AG50" s="223">
        <v>1</v>
      </c>
      <c r="AH50" s="223">
        <v>0</v>
      </c>
      <c r="AI50" s="223">
        <v>29.04</v>
      </c>
      <c r="AJ50" s="223">
        <v>70</v>
      </c>
      <c r="AK50" s="223" t="s">
        <v>576</v>
      </c>
      <c r="AL50" s="223" t="s">
        <v>839</v>
      </c>
      <c r="AM50" s="223">
        <v>15.6</v>
      </c>
      <c r="AN50" s="223" t="s">
        <v>821</v>
      </c>
      <c r="AO50" s="223">
        <v>1933</v>
      </c>
      <c r="AP50" s="223">
        <v>261</v>
      </c>
      <c r="AQ50" s="223">
        <v>146</v>
      </c>
      <c r="AR50" s="223">
        <v>68</v>
      </c>
      <c r="AS50" s="223">
        <v>10.9</v>
      </c>
      <c r="AT50" s="223" t="s">
        <v>578</v>
      </c>
      <c r="AU50" s="223">
        <v>6</v>
      </c>
      <c r="AV50" s="223">
        <v>0</v>
      </c>
      <c r="AW50" s="223">
        <v>0.4</v>
      </c>
      <c r="AX50" s="223">
        <v>46</v>
      </c>
      <c r="AY50" s="223">
        <v>0</v>
      </c>
      <c r="AZ50" s="223">
        <v>46</v>
      </c>
      <c r="BA50" s="223">
        <v>0.4</v>
      </c>
      <c r="BB50" s="223">
        <v>2.34</v>
      </c>
      <c r="BC50" s="223">
        <v>43.26</v>
      </c>
      <c r="BD50" s="223">
        <v>58.86</v>
      </c>
      <c r="BE50" s="223"/>
      <c r="BF50" s="223"/>
      <c r="BG50" s="223"/>
      <c r="BH50" s="223"/>
      <c r="BI50" s="223"/>
      <c r="BJ50" s="223"/>
      <c r="BK50" s="223"/>
      <c r="BL50" s="223"/>
      <c r="BM50" s="223"/>
      <c r="BN50" s="223"/>
      <c r="BO50" s="223">
        <v>28.07</v>
      </c>
      <c r="BP50" s="223">
        <v>0</v>
      </c>
      <c r="BQ50" s="223"/>
      <c r="BR50" s="223"/>
      <c r="BS50" s="223"/>
      <c r="BT50" s="223" t="s">
        <v>848</v>
      </c>
      <c r="BU50" s="223">
        <v>0</v>
      </c>
      <c r="BV50" s="223"/>
      <c r="BW50" s="223"/>
      <c r="BX50" s="223"/>
      <c r="BY50" s="223"/>
      <c r="BZ50" s="223"/>
      <c r="CA50" s="223"/>
      <c r="CB50" s="223"/>
      <c r="CC50" s="223">
        <v>0</v>
      </c>
      <c r="CD50" s="223"/>
      <c r="CE50" s="223"/>
      <c r="CF50" s="223"/>
      <c r="CG50" s="223"/>
      <c r="CH50" s="223"/>
      <c r="CI50" s="223"/>
      <c r="CJ50" s="223"/>
      <c r="CK50" s="223"/>
      <c r="CL50" s="223"/>
      <c r="CM50" s="223"/>
      <c r="CN50" s="223"/>
      <c r="CO50" s="223"/>
      <c r="CP50" s="223"/>
      <c r="CQ50" s="223"/>
      <c r="CR50" s="223"/>
      <c r="CS50" s="223"/>
      <c r="CT50" s="223" t="b">
        <v>1</v>
      </c>
      <c r="CU50" s="223"/>
      <c r="CV50" s="223"/>
      <c r="CW50" s="223"/>
      <c r="CX50" s="223" t="s">
        <v>598</v>
      </c>
      <c r="CY50" s="223" t="s">
        <v>574</v>
      </c>
      <c r="CZ50" s="223">
        <v>0</v>
      </c>
      <c r="DA50" s="223"/>
      <c r="DB50" s="223"/>
      <c r="DC50" s="223"/>
      <c r="DD50" s="223"/>
      <c r="DE50" s="223">
        <v>15.2</v>
      </c>
      <c r="DF50" s="223">
        <v>46</v>
      </c>
      <c r="DG50" s="223"/>
      <c r="DH50" s="223"/>
      <c r="DI50" s="223"/>
      <c r="DJ50" s="223"/>
      <c r="DK50" s="223"/>
      <c r="DL50" s="223"/>
      <c r="DM50" s="223"/>
      <c r="DN50" s="223">
        <v>21.17</v>
      </c>
      <c r="DO50" s="223"/>
      <c r="DP50" s="223"/>
      <c r="DQ50" s="223"/>
      <c r="DR50" s="223" t="s">
        <v>574</v>
      </c>
      <c r="DS50" s="223" t="s">
        <v>579</v>
      </c>
      <c r="DT50" s="223" t="b">
        <v>1</v>
      </c>
      <c r="DU50" s="223" t="s">
        <v>145</v>
      </c>
      <c r="DV50" s="223">
        <v>6</v>
      </c>
      <c r="DW50" s="223"/>
      <c r="DX50" s="223"/>
      <c r="DY50" s="223"/>
      <c r="DZ50" s="223"/>
      <c r="EA50" s="223">
        <v>739270</v>
      </c>
    </row>
    <row r="51" spans="1:131">
      <c r="A51" s="223" t="s">
        <v>630</v>
      </c>
      <c r="B51" s="223" t="s">
        <v>568</v>
      </c>
      <c r="C51" s="224">
        <v>43383</v>
      </c>
      <c r="D51" s="223" t="s">
        <v>805</v>
      </c>
      <c r="E51" s="223" t="s">
        <v>842</v>
      </c>
      <c r="F51" s="223" t="s">
        <v>843</v>
      </c>
      <c r="G51" s="223" t="s">
        <v>158</v>
      </c>
      <c r="H51" s="223" t="s">
        <v>808</v>
      </c>
      <c r="I51" s="223" t="s">
        <v>844</v>
      </c>
      <c r="J51" s="223" t="s">
        <v>845</v>
      </c>
      <c r="K51" s="223" t="s">
        <v>846</v>
      </c>
      <c r="L51" s="223">
        <v>0</v>
      </c>
      <c r="M51" s="223">
        <v>0</v>
      </c>
      <c r="N51" s="223" t="s">
        <v>836</v>
      </c>
      <c r="O51" s="223" t="s">
        <v>593</v>
      </c>
      <c r="P51" s="223"/>
      <c r="Q51" s="223" t="s">
        <v>847</v>
      </c>
      <c r="R51" s="223">
        <v>1</v>
      </c>
      <c r="S51" s="223" t="s">
        <v>580</v>
      </c>
      <c r="T51" s="223" t="s">
        <v>571</v>
      </c>
      <c r="U51" s="223" t="s">
        <v>838</v>
      </c>
      <c r="V51" s="223"/>
      <c r="W51" s="223">
        <v>2</v>
      </c>
      <c r="X51" s="223"/>
      <c r="Y51" s="223" t="s">
        <v>581</v>
      </c>
      <c r="Z51" s="223"/>
      <c r="AA51" s="223" t="b">
        <v>0</v>
      </c>
      <c r="AB51" s="223" t="s">
        <v>574</v>
      </c>
      <c r="AC51" s="223" t="s">
        <v>574</v>
      </c>
      <c r="AD51" s="223" t="s">
        <v>575</v>
      </c>
      <c r="AE51" s="223">
        <v>37</v>
      </c>
      <c r="AF51" s="225">
        <v>43319</v>
      </c>
      <c r="AG51" s="223" t="s">
        <v>582</v>
      </c>
      <c r="AH51" s="223">
        <v>0</v>
      </c>
      <c r="AI51" s="223">
        <v>29.04</v>
      </c>
      <c r="AJ51" s="223">
        <v>70</v>
      </c>
      <c r="AK51" s="223" t="s">
        <v>576</v>
      </c>
      <c r="AL51" s="223" t="s">
        <v>839</v>
      </c>
      <c r="AM51" s="223">
        <v>16.100000000000001</v>
      </c>
      <c r="AN51" s="223" t="s">
        <v>821</v>
      </c>
      <c r="AO51" s="223">
        <v>1933</v>
      </c>
      <c r="AP51" s="223">
        <v>261</v>
      </c>
      <c r="AQ51" s="223">
        <v>146</v>
      </c>
      <c r="AR51" s="223">
        <v>65</v>
      </c>
      <c r="AS51" s="223">
        <v>10</v>
      </c>
      <c r="AT51" s="223" t="s">
        <v>578</v>
      </c>
      <c r="AU51" s="223">
        <v>6</v>
      </c>
      <c r="AV51" s="223">
        <v>0</v>
      </c>
      <c r="AW51" s="223">
        <v>0.4</v>
      </c>
      <c r="AX51" s="223">
        <v>43</v>
      </c>
      <c r="AY51" s="223">
        <v>0</v>
      </c>
      <c r="AZ51" s="223">
        <v>43</v>
      </c>
      <c r="BA51" s="223">
        <v>0.4</v>
      </c>
      <c r="BB51" s="223">
        <v>2.4900000000000002</v>
      </c>
      <c r="BC51" s="223">
        <v>40.11</v>
      </c>
      <c r="BD51" s="223">
        <v>56.21</v>
      </c>
      <c r="BE51" s="223"/>
      <c r="BF51" s="223"/>
      <c r="BG51" s="223"/>
      <c r="BH51" s="223"/>
      <c r="BI51" s="223"/>
      <c r="BJ51" s="223"/>
      <c r="BK51" s="223"/>
      <c r="BL51" s="223"/>
      <c r="BM51" s="223"/>
      <c r="BN51" s="223"/>
      <c r="BO51" s="223">
        <v>28.07</v>
      </c>
      <c r="BP51" s="223">
        <v>0</v>
      </c>
      <c r="BQ51" s="223"/>
      <c r="BR51" s="223"/>
      <c r="BS51" s="223"/>
      <c r="BT51" s="223" t="s">
        <v>848</v>
      </c>
      <c r="BU51" s="223">
        <v>0</v>
      </c>
      <c r="BV51" s="223"/>
      <c r="BW51" s="223"/>
      <c r="BX51" s="223"/>
      <c r="BY51" s="223"/>
      <c r="BZ51" s="223"/>
      <c r="CA51" s="223"/>
      <c r="CB51" s="223"/>
      <c r="CC51" s="223">
        <v>0</v>
      </c>
      <c r="CD51" s="223"/>
      <c r="CE51" s="223"/>
      <c r="CF51" s="223"/>
      <c r="CG51" s="223"/>
      <c r="CH51" s="223"/>
      <c r="CI51" s="223"/>
      <c r="CJ51" s="223"/>
      <c r="CK51" s="223"/>
      <c r="CL51" s="223"/>
      <c r="CM51" s="223"/>
      <c r="CN51" s="223"/>
      <c r="CO51" s="223"/>
      <c r="CP51" s="223"/>
      <c r="CQ51" s="223"/>
      <c r="CR51" s="223"/>
      <c r="CS51" s="223"/>
      <c r="CT51" s="223" t="b">
        <v>1</v>
      </c>
      <c r="CU51" s="223"/>
      <c r="CV51" s="223"/>
      <c r="CW51" s="223"/>
      <c r="CX51" s="223" t="s">
        <v>598</v>
      </c>
      <c r="CY51" s="223" t="s">
        <v>574</v>
      </c>
      <c r="CZ51" s="223">
        <v>0</v>
      </c>
      <c r="DA51" s="223"/>
      <c r="DB51" s="223"/>
      <c r="DC51" s="223"/>
      <c r="DD51" s="223"/>
      <c r="DE51" s="223">
        <v>0</v>
      </c>
      <c r="DF51" s="223">
        <v>43</v>
      </c>
      <c r="DG51" s="223"/>
      <c r="DH51" s="223"/>
      <c r="DI51" s="223"/>
      <c r="DJ51" s="223"/>
      <c r="DK51" s="223"/>
      <c r="DL51" s="223"/>
      <c r="DM51" s="223"/>
      <c r="DN51" s="223">
        <v>10.26</v>
      </c>
      <c r="DO51" s="223"/>
      <c r="DP51" s="223"/>
      <c r="DQ51" s="223"/>
      <c r="DR51" s="223" t="s">
        <v>574</v>
      </c>
      <c r="DS51" s="223" t="s">
        <v>579</v>
      </c>
      <c r="DT51" s="223" t="b">
        <v>1</v>
      </c>
      <c r="DU51" s="223" t="s">
        <v>145</v>
      </c>
      <c r="DV51" s="223">
        <v>6</v>
      </c>
      <c r="DW51" s="223"/>
      <c r="DX51" s="223"/>
      <c r="DY51" s="223"/>
      <c r="DZ51" s="223"/>
      <c r="EA51" s="223">
        <v>739270</v>
      </c>
    </row>
    <row r="52" spans="1:131">
      <c r="A52" s="223" t="s">
        <v>684</v>
      </c>
      <c r="B52" s="223" t="s">
        <v>568</v>
      </c>
      <c r="C52" s="224">
        <v>43383</v>
      </c>
      <c r="D52" s="223" t="s">
        <v>805</v>
      </c>
      <c r="E52" s="223" t="s">
        <v>842</v>
      </c>
      <c r="F52" s="223" t="s">
        <v>843</v>
      </c>
      <c r="G52" s="223" t="s">
        <v>158</v>
      </c>
      <c r="H52" s="223" t="s">
        <v>808</v>
      </c>
      <c r="I52" s="223" t="s">
        <v>844</v>
      </c>
      <c r="J52" s="223" t="s">
        <v>845</v>
      </c>
      <c r="K52" s="223" t="s">
        <v>846</v>
      </c>
      <c r="L52" s="223">
        <v>0</v>
      </c>
      <c r="M52" s="223">
        <v>0</v>
      </c>
      <c r="N52" s="223" t="s">
        <v>836</v>
      </c>
      <c r="O52" s="223" t="s">
        <v>593</v>
      </c>
      <c r="P52" s="223"/>
      <c r="Q52" s="223" t="s">
        <v>847</v>
      </c>
      <c r="R52" s="223">
        <v>1</v>
      </c>
      <c r="S52" s="223" t="s">
        <v>583</v>
      </c>
      <c r="T52" s="223" t="s">
        <v>571</v>
      </c>
      <c r="U52" s="223" t="s">
        <v>838</v>
      </c>
      <c r="V52" s="223"/>
      <c r="W52" s="223">
        <v>1</v>
      </c>
      <c r="X52" s="223"/>
      <c r="Y52" s="223" t="s">
        <v>581</v>
      </c>
      <c r="Z52" s="223"/>
      <c r="AA52" s="223" t="b">
        <v>0</v>
      </c>
      <c r="AB52" s="223" t="s">
        <v>574</v>
      </c>
      <c r="AC52" s="223" t="s">
        <v>574</v>
      </c>
      <c r="AD52" s="223" t="s">
        <v>575</v>
      </c>
      <c r="AE52" s="223">
        <v>37</v>
      </c>
      <c r="AF52" s="225">
        <v>43319</v>
      </c>
      <c r="AG52" s="223" t="s">
        <v>582</v>
      </c>
      <c r="AH52" s="223">
        <v>0</v>
      </c>
      <c r="AI52" s="223">
        <v>29.04</v>
      </c>
      <c r="AJ52" s="223">
        <v>70</v>
      </c>
      <c r="AK52" s="223" t="s">
        <v>576</v>
      </c>
      <c r="AL52" s="223" t="s">
        <v>839</v>
      </c>
      <c r="AM52" s="223">
        <v>16.100000000000001</v>
      </c>
      <c r="AN52" s="223" t="s">
        <v>821</v>
      </c>
      <c r="AO52" s="223">
        <v>1933</v>
      </c>
      <c r="AP52" s="223">
        <v>261</v>
      </c>
      <c r="AQ52" s="223">
        <v>146</v>
      </c>
      <c r="AR52" s="223">
        <v>65</v>
      </c>
      <c r="AS52" s="223">
        <v>10</v>
      </c>
      <c r="AT52" s="223" t="s">
        <v>578</v>
      </c>
      <c r="AU52" s="223">
        <v>6</v>
      </c>
      <c r="AV52" s="223">
        <v>0</v>
      </c>
      <c r="AW52" s="223">
        <v>0.4</v>
      </c>
      <c r="AX52" s="223">
        <v>46</v>
      </c>
      <c r="AY52" s="223">
        <v>0</v>
      </c>
      <c r="AZ52" s="223">
        <v>46</v>
      </c>
      <c r="BA52" s="223">
        <v>0.4</v>
      </c>
      <c r="BB52" s="223">
        <v>2.4900000000000002</v>
      </c>
      <c r="BC52" s="223">
        <v>43.11</v>
      </c>
      <c r="BD52" s="223">
        <v>59.21</v>
      </c>
      <c r="BE52" s="223"/>
      <c r="BF52" s="223"/>
      <c r="BG52" s="223"/>
      <c r="BH52" s="223"/>
      <c r="BI52" s="223"/>
      <c r="BJ52" s="223"/>
      <c r="BK52" s="223"/>
      <c r="BL52" s="223"/>
      <c r="BM52" s="223"/>
      <c r="BN52" s="223"/>
      <c r="BO52" s="223">
        <v>28.07</v>
      </c>
      <c r="BP52" s="223">
        <v>0</v>
      </c>
      <c r="BQ52" s="223"/>
      <c r="BR52" s="223"/>
      <c r="BS52" s="223"/>
      <c r="BT52" s="223" t="s">
        <v>848</v>
      </c>
      <c r="BU52" s="223">
        <v>0</v>
      </c>
      <c r="BV52" s="223"/>
      <c r="BW52" s="223"/>
      <c r="BX52" s="223"/>
      <c r="BY52" s="223"/>
      <c r="BZ52" s="223"/>
      <c r="CA52" s="223"/>
      <c r="CB52" s="223"/>
      <c r="CC52" s="223">
        <v>0</v>
      </c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3"/>
      <c r="CS52" s="223"/>
      <c r="CT52" s="223" t="b">
        <v>1</v>
      </c>
      <c r="CU52" s="223"/>
      <c r="CV52" s="223"/>
      <c r="CW52" s="223"/>
      <c r="CX52" s="223" t="s">
        <v>598</v>
      </c>
      <c r="CY52" s="223" t="s">
        <v>574</v>
      </c>
      <c r="CZ52" s="223">
        <v>0</v>
      </c>
      <c r="DA52" s="223"/>
      <c r="DB52" s="223"/>
      <c r="DC52" s="223"/>
      <c r="DD52" s="223"/>
      <c r="DE52" s="223">
        <v>33</v>
      </c>
      <c r="DF52" s="223">
        <v>46</v>
      </c>
      <c r="DG52" s="223"/>
      <c r="DH52" s="223"/>
      <c r="DI52" s="223"/>
      <c r="DJ52" s="223"/>
      <c r="DK52" s="223"/>
      <c r="DL52" s="223"/>
      <c r="DM52" s="223"/>
      <c r="DN52" s="223">
        <v>20.48</v>
      </c>
      <c r="DO52" s="223"/>
      <c r="DP52" s="223"/>
      <c r="DQ52" s="223"/>
      <c r="DR52" s="223" t="s">
        <v>574</v>
      </c>
      <c r="DS52" s="223" t="s">
        <v>579</v>
      </c>
      <c r="DT52" s="223" t="b">
        <v>1</v>
      </c>
      <c r="DU52" s="223" t="s">
        <v>145</v>
      </c>
      <c r="DV52" s="223">
        <v>6</v>
      </c>
      <c r="DW52" s="223"/>
      <c r="DX52" s="223"/>
      <c r="DY52" s="223"/>
      <c r="DZ52" s="223"/>
      <c r="EA52" s="223">
        <v>739270</v>
      </c>
    </row>
    <row r="53" spans="1:131">
      <c r="A53" s="223" t="s">
        <v>781</v>
      </c>
      <c r="B53" s="223" t="s">
        <v>568</v>
      </c>
      <c r="C53" s="224">
        <v>43383</v>
      </c>
      <c r="D53" s="223" t="s">
        <v>805</v>
      </c>
      <c r="E53" s="223" t="s">
        <v>842</v>
      </c>
      <c r="F53" s="223" t="s">
        <v>843</v>
      </c>
      <c r="G53" s="223" t="s">
        <v>158</v>
      </c>
      <c r="H53" s="223" t="s">
        <v>808</v>
      </c>
      <c r="I53" s="223" t="s">
        <v>844</v>
      </c>
      <c r="J53" s="223" t="s">
        <v>845</v>
      </c>
      <c r="K53" s="223" t="s">
        <v>846</v>
      </c>
      <c r="L53" s="223">
        <v>0</v>
      </c>
      <c r="M53" s="223">
        <v>0</v>
      </c>
      <c r="N53" s="223" t="s">
        <v>836</v>
      </c>
      <c r="O53" s="223" t="s">
        <v>593</v>
      </c>
      <c r="P53" s="223"/>
      <c r="Q53" s="223" t="s">
        <v>847</v>
      </c>
      <c r="R53" s="223">
        <v>1</v>
      </c>
      <c r="S53" s="223" t="s">
        <v>584</v>
      </c>
      <c r="T53" s="223" t="s">
        <v>571</v>
      </c>
      <c r="U53" s="223" t="s">
        <v>838</v>
      </c>
      <c r="V53" s="223"/>
      <c r="W53" s="223">
        <v>1</v>
      </c>
      <c r="X53" s="223"/>
      <c r="Y53" s="223" t="s">
        <v>585</v>
      </c>
      <c r="Z53" s="223"/>
      <c r="AA53" s="223" t="s">
        <v>586</v>
      </c>
      <c r="AB53" s="223" t="s">
        <v>587</v>
      </c>
      <c r="AC53" s="223" t="s">
        <v>518</v>
      </c>
      <c r="AD53" s="223" t="s">
        <v>594</v>
      </c>
      <c r="AE53" s="223">
        <v>37</v>
      </c>
      <c r="AF53" s="225">
        <v>43319</v>
      </c>
      <c r="AG53" s="223">
        <v>1</v>
      </c>
      <c r="AH53" s="223">
        <v>0</v>
      </c>
      <c r="AI53" s="223">
        <v>29.28</v>
      </c>
      <c r="AJ53" s="223">
        <v>70</v>
      </c>
      <c r="AK53" s="223" t="s">
        <v>576</v>
      </c>
      <c r="AL53" s="223" t="s">
        <v>841</v>
      </c>
      <c r="AM53" s="223">
        <v>17.5</v>
      </c>
      <c r="AN53" s="223" t="s">
        <v>821</v>
      </c>
      <c r="AO53" s="223">
        <v>1442</v>
      </c>
      <c r="AP53" s="223">
        <v>155</v>
      </c>
      <c r="AQ53" s="223">
        <v>89</v>
      </c>
      <c r="AR53" s="223">
        <v>68</v>
      </c>
      <c r="AS53" s="223">
        <v>6.8</v>
      </c>
      <c r="AT53" s="223" t="s">
        <v>578</v>
      </c>
      <c r="AU53" s="223">
        <v>4</v>
      </c>
      <c r="AV53" s="223">
        <v>0</v>
      </c>
      <c r="AW53" s="223">
        <v>0.4</v>
      </c>
      <c r="AX53" s="223">
        <v>49</v>
      </c>
      <c r="AY53" s="223">
        <v>0</v>
      </c>
      <c r="AZ53" s="223">
        <v>49</v>
      </c>
      <c r="BA53" s="223">
        <v>0.3</v>
      </c>
      <c r="BB53" s="223">
        <v>3.13</v>
      </c>
      <c r="BC53" s="223">
        <v>45.07</v>
      </c>
      <c r="BD53" s="223">
        <v>62.57</v>
      </c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>
        <v>28.56</v>
      </c>
      <c r="BP53" s="223">
        <v>0</v>
      </c>
      <c r="BQ53" s="223"/>
      <c r="BR53" s="223"/>
      <c r="BS53" s="223"/>
      <c r="BT53" s="223" t="s">
        <v>848</v>
      </c>
      <c r="BU53" s="223">
        <v>0</v>
      </c>
      <c r="BV53" s="223"/>
      <c r="BW53" s="223"/>
      <c r="BX53" s="223"/>
      <c r="BY53" s="223"/>
      <c r="BZ53" s="223"/>
      <c r="CA53" s="223"/>
      <c r="CB53" s="223"/>
      <c r="CC53" s="223">
        <v>0</v>
      </c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3"/>
      <c r="CT53" s="223" t="b">
        <v>1</v>
      </c>
      <c r="CU53" s="223"/>
      <c r="CV53" s="223"/>
      <c r="CW53" s="223"/>
      <c r="CX53" s="226">
        <v>41671</v>
      </c>
      <c r="CY53" s="223" t="s">
        <v>574</v>
      </c>
      <c r="CZ53" s="223">
        <v>0</v>
      </c>
      <c r="DA53" s="223"/>
      <c r="DB53" s="223"/>
      <c r="DC53" s="223"/>
      <c r="DD53" s="223"/>
      <c r="DE53" s="223">
        <v>16.399999999999999</v>
      </c>
      <c r="DF53" s="223">
        <v>49</v>
      </c>
      <c r="DG53" s="223"/>
      <c r="DH53" s="223"/>
      <c r="DI53" s="223"/>
      <c r="DJ53" s="223"/>
      <c r="DK53" s="223"/>
      <c r="DL53" s="223"/>
      <c r="DM53" s="223"/>
      <c r="DN53" s="223">
        <v>32.159999999999997</v>
      </c>
      <c r="DO53" s="223"/>
      <c r="DP53" s="223"/>
      <c r="DQ53" s="223"/>
      <c r="DR53" s="223" t="s">
        <v>574</v>
      </c>
      <c r="DS53" s="223" t="s">
        <v>579</v>
      </c>
      <c r="DT53" s="223" t="b">
        <v>1</v>
      </c>
      <c r="DU53" s="223" t="s">
        <v>590</v>
      </c>
      <c r="DV53" s="223">
        <v>6</v>
      </c>
      <c r="DW53" s="223"/>
      <c r="DX53" s="223"/>
      <c r="DY53" s="223"/>
      <c r="DZ53" s="223"/>
      <c r="EA53" s="223">
        <v>739270</v>
      </c>
    </row>
    <row r="54" spans="1:131">
      <c r="A54" s="223" t="s">
        <v>687</v>
      </c>
      <c r="B54" s="223" t="s">
        <v>568</v>
      </c>
      <c r="C54" s="224">
        <v>43383</v>
      </c>
      <c r="D54" s="223" t="s">
        <v>805</v>
      </c>
      <c r="E54" s="223" t="s">
        <v>842</v>
      </c>
      <c r="F54" s="223" t="s">
        <v>843</v>
      </c>
      <c r="G54" s="223" t="s">
        <v>158</v>
      </c>
      <c r="H54" s="223" t="s">
        <v>808</v>
      </c>
      <c r="I54" s="223" t="s">
        <v>844</v>
      </c>
      <c r="J54" s="223" t="s">
        <v>845</v>
      </c>
      <c r="K54" s="223" t="s">
        <v>846</v>
      </c>
      <c r="L54" s="223">
        <v>0</v>
      </c>
      <c r="M54" s="223">
        <v>0</v>
      </c>
      <c r="N54" s="223" t="s">
        <v>836</v>
      </c>
      <c r="O54" s="223" t="s">
        <v>593</v>
      </c>
      <c r="P54" s="223"/>
      <c r="Q54" s="223" t="s">
        <v>847</v>
      </c>
      <c r="R54" s="223">
        <v>1</v>
      </c>
      <c r="S54" s="223" t="s">
        <v>579</v>
      </c>
      <c r="T54" s="223" t="s">
        <v>571</v>
      </c>
      <c r="U54" s="223" t="s">
        <v>838</v>
      </c>
      <c r="V54" s="223"/>
      <c r="W54" s="223">
        <v>4</v>
      </c>
      <c r="X54" s="223"/>
      <c r="Y54" s="223" t="s">
        <v>591</v>
      </c>
      <c r="Z54" s="223"/>
      <c r="AA54" s="223" t="s">
        <v>586</v>
      </c>
      <c r="AB54" s="223" t="s">
        <v>587</v>
      </c>
      <c r="AC54" s="223" t="s">
        <v>518</v>
      </c>
      <c r="AD54" s="223" t="s">
        <v>594</v>
      </c>
      <c r="AE54" s="223">
        <v>37</v>
      </c>
      <c r="AF54" s="225">
        <v>43319</v>
      </c>
      <c r="AG54" s="223" t="s">
        <v>582</v>
      </c>
      <c r="AH54" s="223">
        <v>0</v>
      </c>
      <c r="AI54" s="223">
        <v>29.28</v>
      </c>
      <c r="AJ54" s="223">
        <v>70</v>
      </c>
      <c r="AK54" s="223" t="s">
        <v>576</v>
      </c>
      <c r="AL54" s="223" t="s">
        <v>841</v>
      </c>
      <c r="AM54" s="223">
        <v>18</v>
      </c>
      <c r="AN54" s="223" t="s">
        <v>821</v>
      </c>
      <c r="AO54" s="223">
        <v>1442</v>
      </c>
      <c r="AP54" s="223">
        <v>155</v>
      </c>
      <c r="AQ54" s="223">
        <v>89</v>
      </c>
      <c r="AR54" s="223">
        <v>65</v>
      </c>
      <c r="AS54" s="223">
        <v>6.1</v>
      </c>
      <c r="AT54" s="223" t="s">
        <v>578</v>
      </c>
      <c r="AU54" s="223">
        <v>4</v>
      </c>
      <c r="AV54" s="223">
        <v>0</v>
      </c>
      <c r="AW54" s="223">
        <v>0.4</v>
      </c>
      <c r="AX54" s="223">
        <v>44</v>
      </c>
      <c r="AY54" s="223">
        <v>0</v>
      </c>
      <c r="AZ54" s="223">
        <v>44</v>
      </c>
      <c r="BA54" s="223">
        <v>0.3</v>
      </c>
      <c r="BB54" s="223">
        <v>3.33</v>
      </c>
      <c r="BC54" s="223">
        <v>39.869999999999997</v>
      </c>
      <c r="BD54" s="223">
        <v>57.87</v>
      </c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>
        <v>28.56</v>
      </c>
      <c r="BP54" s="223">
        <v>0</v>
      </c>
      <c r="BQ54" s="223"/>
      <c r="BR54" s="223"/>
      <c r="BS54" s="223"/>
      <c r="BT54" s="223" t="s">
        <v>848</v>
      </c>
      <c r="BU54" s="223">
        <v>0</v>
      </c>
      <c r="BV54" s="223"/>
      <c r="BW54" s="223"/>
      <c r="BX54" s="223"/>
      <c r="BY54" s="223"/>
      <c r="BZ54" s="223"/>
      <c r="CA54" s="223"/>
      <c r="CB54" s="223"/>
      <c r="CC54" s="223">
        <v>0</v>
      </c>
      <c r="CD54" s="223"/>
      <c r="CE54" s="223"/>
      <c r="CF54" s="223"/>
      <c r="CG54" s="223"/>
      <c r="CH54" s="223"/>
      <c r="CI54" s="223"/>
      <c r="CJ54" s="223"/>
      <c r="CK54" s="223"/>
      <c r="CL54" s="223"/>
      <c r="CM54" s="223"/>
      <c r="CN54" s="223"/>
      <c r="CO54" s="223"/>
      <c r="CP54" s="223"/>
      <c r="CQ54" s="223"/>
      <c r="CR54" s="223"/>
      <c r="CS54" s="223"/>
      <c r="CT54" s="223" t="b">
        <v>1</v>
      </c>
      <c r="CU54" s="223"/>
      <c r="CV54" s="223"/>
      <c r="CW54" s="223"/>
      <c r="CX54" s="226">
        <v>41671</v>
      </c>
      <c r="CY54" s="223" t="s">
        <v>574</v>
      </c>
      <c r="CZ54" s="223">
        <v>0</v>
      </c>
      <c r="DA54" s="223"/>
      <c r="DB54" s="223"/>
      <c r="DC54" s="223"/>
      <c r="DD54" s="223"/>
      <c r="DE54" s="223">
        <v>33</v>
      </c>
      <c r="DF54" s="223">
        <v>44</v>
      </c>
      <c r="DG54" s="223"/>
      <c r="DH54" s="223"/>
      <c r="DI54" s="223"/>
      <c r="DJ54" s="223"/>
      <c r="DK54" s="223"/>
      <c r="DL54" s="223"/>
      <c r="DM54" s="223"/>
      <c r="DN54" s="223">
        <v>9.7100000000000009</v>
      </c>
      <c r="DO54" s="223"/>
      <c r="DP54" s="223"/>
      <c r="DQ54" s="223"/>
      <c r="DR54" s="223" t="s">
        <v>574</v>
      </c>
      <c r="DS54" s="223" t="s">
        <v>579</v>
      </c>
      <c r="DT54" s="223" t="b">
        <v>1</v>
      </c>
      <c r="DU54" s="223" t="s">
        <v>590</v>
      </c>
      <c r="DV54" s="223">
        <v>6</v>
      </c>
      <c r="DW54" s="223"/>
      <c r="DX54" s="223"/>
      <c r="DY54" s="223"/>
      <c r="DZ54" s="223"/>
      <c r="EA54" s="223">
        <v>739270</v>
      </c>
    </row>
    <row r="55" spans="1:131">
      <c r="A55" s="223" t="s">
        <v>779</v>
      </c>
      <c r="B55" s="223" t="s">
        <v>568</v>
      </c>
      <c r="C55" s="224">
        <v>43383</v>
      </c>
      <c r="D55" s="223" t="s">
        <v>805</v>
      </c>
      <c r="E55" s="223" t="s">
        <v>842</v>
      </c>
      <c r="F55" s="223" t="s">
        <v>843</v>
      </c>
      <c r="G55" s="223" t="s">
        <v>158</v>
      </c>
      <c r="H55" s="223" t="s">
        <v>808</v>
      </c>
      <c r="I55" s="223" t="s">
        <v>844</v>
      </c>
      <c r="J55" s="223" t="s">
        <v>845</v>
      </c>
      <c r="K55" s="223" t="s">
        <v>846</v>
      </c>
      <c r="L55" s="223">
        <v>0</v>
      </c>
      <c r="M55" s="223">
        <v>0</v>
      </c>
      <c r="N55" s="223" t="s">
        <v>836</v>
      </c>
      <c r="O55" s="223" t="s">
        <v>593</v>
      </c>
      <c r="P55" s="223"/>
      <c r="Q55" s="223" t="s">
        <v>847</v>
      </c>
      <c r="R55" s="223">
        <v>2</v>
      </c>
      <c r="S55" s="223" t="s">
        <v>570</v>
      </c>
      <c r="T55" s="223" t="s">
        <v>571</v>
      </c>
      <c r="U55" s="223" t="s">
        <v>838</v>
      </c>
      <c r="V55" s="223"/>
      <c r="W55" s="223">
        <v>1</v>
      </c>
      <c r="X55" s="223"/>
      <c r="Y55" s="223" t="s">
        <v>573</v>
      </c>
      <c r="Z55" s="223"/>
      <c r="AA55" s="223" t="b">
        <v>0</v>
      </c>
      <c r="AB55" s="223" t="s">
        <v>574</v>
      </c>
      <c r="AC55" s="223" t="s">
        <v>574</v>
      </c>
      <c r="AD55" s="223" t="s">
        <v>575</v>
      </c>
      <c r="AE55" s="223">
        <v>37</v>
      </c>
      <c r="AF55" s="225">
        <v>43319</v>
      </c>
      <c r="AG55" s="223">
        <v>1</v>
      </c>
      <c r="AH55" s="223">
        <v>0</v>
      </c>
      <c r="AI55" s="223">
        <v>29.04</v>
      </c>
      <c r="AJ55" s="223">
        <v>190</v>
      </c>
      <c r="AK55" s="223" t="s">
        <v>576</v>
      </c>
      <c r="AL55" s="223" t="s">
        <v>839</v>
      </c>
      <c r="AM55" s="223">
        <v>15.6</v>
      </c>
      <c r="AN55" s="223" t="s">
        <v>821</v>
      </c>
      <c r="AO55" s="223">
        <v>1933</v>
      </c>
      <c r="AP55" s="223">
        <v>261</v>
      </c>
      <c r="AQ55" s="223">
        <v>146</v>
      </c>
      <c r="AR55" s="223">
        <v>68</v>
      </c>
      <c r="AS55" s="223">
        <v>10.9</v>
      </c>
      <c r="AT55" s="223" t="s">
        <v>578</v>
      </c>
      <c r="AU55" s="223">
        <v>6</v>
      </c>
      <c r="AV55" s="223">
        <v>0</v>
      </c>
      <c r="AW55" s="223">
        <v>0.4</v>
      </c>
      <c r="AX55" s="223">
        <v>46</v>
      </c>
      <c r="AY55" s="223">
        <v>0</v>
      </c>
      <c r="AZ55" s="223">
        <v>46</v>
      </c>
      <c r="BA55" s="223">
        <v>0.4</v>
      </c>
      <c r="BB55" s="223">
        <v>2.34</v>
      </c>
      <c r="BC55" s="223">
        <v>43.26</v>
      </c>
      <c r="BD55" s="223">
        <v>58.86</v>
      </c>
      <c r="BE55" s="223"/>
      <c r="BF55" s="223"/>
      <c r="BG55" s="223"/>
      <c r="BH55" s="223"/>
      <c r="BI55" s="223"/>
      <c r="BJ55" s="223"/>
      <c r="BK55" s="223"/>
      <c r="BL55" s="223"/>
      <c r="BM55" s="223"/>
      <c r="BN55" s="223"/>
      <c r="BO55" s="223">
        <v>28.07</v>
      </c>
      <c r="BP55" s="223">
        <v>0</v>
      </c>
      <c r="BQ55" s="223"/>
      <c r="BR55" s="223"/>
      <c r="BS55" s="223"/>
      <c r="BT55" s="223" t="s">
        <v>848</v>
      </c>
      <c r="BU55" s="223">
        <v>0</v>
      </c>
      <c r="BV55" s="223"/>
      <c r="BW55" s="223"/>
      <c r="BX55" s="223"/>
      <c r="BY55" s="223"/>
      <c r="BZ55" s="223"/>
      <c r="CA55" s="223"/>
      <c r="CB55" s="223"/>
      <c r="CC55" s="223">
        <v>0</v>
      </c>
      <c r="CD55" s="223"/>
      <c r="CE55" s="223"/>
      <c r="CF55" s="223"/>
      <c r="CG55" s="223"/>
      <c r="CH55" s="223"/>
      <c r="CI55" s="223"/>
      <c r="CJ55" s="223"/>
      <c r="CK55" s="223"/>
      <c r="CL55" s="223"/>
      <c r="CM55" s="223"/>
      <c r="CN55" s="223"/>
      <c r="CO55" s="223"/>
      <c r="CP55" s="223"/>
      <c r="CQ55" s="223"/>
      <c r="CR55" s="223"/>
      <c r="CS55" s="223"/>
      <c r="CT55" s="223" t="b">
        <v>1</v>
      </c>
      <c r="CU55" s="223"/>
      <c r="CV55" s="223"/>
      <c r="CW55" s="223"/>
      <c r="CX55" s="223" t="s">
        <v>598</v>
      </c>
      <c r="CY55" s="223" t="s">
        <v>574</v>
      </c>
      <c r="CZ55" s="223">
        <v>0</v>
      </c>
      <c r="DA55" s="223"/>
      <c r="DB55" s="223"/>
      <c r="DC55" s="223"/>
      <c r="DD55" s="223"/>
      <c r="DE55" s="223">
        <v>15.2</v>
      </c>
      <c r="DF55" s="223">
        <v>46</v>
      </c>
      <c r="DG55" s="223"/>
      <c r="DH55" s="223"/>
      <c r="DI55" s="223"/>
      <c r="DJ55" s="223"/>
      <c r="DK55" s="223"/>
      <c r="DL55" s="223"/>
      <c r="DM55" s="223"/>
      <c r="DN55" s="223">
        <v>21.17</v>
      </c>
      <c r="DO55" s="223"/>
      <c r="DP55" s="223"/>
      <c r="DQ55" s="223"/>
      <c r="DR55" s="223" t="s">
        <v>574</v>
      </c>
      <c r="DS55" s="223" t="s">
        <v>579</v>
      </c>
      <c r="DT55" s="223" t="b">
        <v>1</v>
      </c>
      <c r="DU55" s="223" t="s">
        <v>145</v>
      </c>
      <c r="DV55" s="223">
        <v>6</v>
      </c>
      <c r="DW55" s="223"/>
      <c r="DX55" s="223"/>
      <c r="DY55" s="223"/>
      <c r="DZ55" s="223"/>
      <c r="EA55" s="223">
        <v>739270</v>
      </c>
    </row>
    <row r="56" spans="1:131">
      <c r="A56" s="223" t="s">
        <v>685</v>
      </c>
      <c r="B56" s="223" t="s">
        <v>568</v>
      </c>
      <c r="C56" s="224">
        <v>43383</v>
      </c>
      <c r="D56" s="223" t="s">
        <v>805</v>
      </c>
      <c r="E56" s="223" t="s">
        <v>842</v>
      </c>
      <c r="F56" s="223" t="s">
        <v>843</v>
      </c>
      <c r="G56" s="223" t="s">
        <v>158</v>
      </c>
      <c r="H56" s="223" t="s">
        <v>808</v>
      </c>
      <c r="I56" s="223" t="s">
        <v>844</v>
      </c>
      <c r="J56" s="223" t="s">
        <v>845</v>
      </c>
      <c r="K56" s="223" t="s">
        <v>846</v>
      </c>
      <c r="L56" s="223">
        <v>0</v>
      </c>
      <c r="M56" s="223">
        <v>0</v>
      </c>
      <c r="N56" s="223" t="s">
        <v>836</v>
      </c>
      <c r="O56" s="223" t="s">
        <v>593</v>
      </c>
      <c r="P56" s="223"/>
      <c r="Q56" s="223" t="s">
        <v>847</v>
      </c>
      <c r="R56" s="223">
        <v>2</v>
      </c>
      <c r="S56" s="223" t="s">
        <v>583</v>
      </c>
      <c r="T56" s="223" t="s">
        <v>571</v>
      </c>
      <c r="U56" s="223" t="s">
        <v>838</v>
      </c>
      <c r="V56" s="223"/>
      <c r="W56" s="223">
        <v>1</v>
      </c>
      <c r="X56" s="223"/>
      <c r="Y56" s="223" t="s">
        <v>581</v>
      </c>
      <c r="Z56" s="223"/>
      <c r="AA56" s="223" t="b">
        <v>0</v>
      </c>
      <c r="AB56" s="223" t="s">
        <v>574</v>
      </c>
      <c r="AC56" s="223" t="s">
        <v>574</v>
      </c>
      <c r="AD56" s="223" t="s">
        <v>575</v>
      </c>
      <c r="AE56" s="223">
        <v>37</v>
      </c>
      <c r="AF56" s="225">
        <v>43319</v>
      </c>
      <c r="AG56" s="223" t="s">
        <v>582</v>
      </c>
      <c r="AH56" s="223">
        <v>0</v>
      </c>
      <c r="AI56" s="223">
        <v>29.04</v>
      </c>
      <c r="AJ56" s="223">
        <v>190</v>
      </c>
      <c r="AK56" s="223" t="s">
        <v>576</v>
      </c>
      <c r="AL56" s="223" t="s">
        <v>839</v>
      </c>
      <c r="AM56" s="223">
        <v>16.100000000000001</v>
      </c>
      <c r="AN56" s="223" t="s">
        <v>821</v>
      </c>
      <c r="AO56" s="223">
        <v>1933</v>
      </c>
      <c r="AP56" s="223">
        <v>261</v>
      </c>
      <c r="AQ56" s="223">
        <v>146</v>
      </c>
      <c r="AR56" s="223">
        <v>65</v>
      </c>
      <c r="AS56" s="223">
        <v>10</v>
      </c>
      <c r="AT56" s="223" t="s">
        <v>578</v>
      </c>
      <c r="AU56" s="223">
        <v>6</v>
      </c>
      <c r="AV56" s="223">
        <v>0</v>
      </c>
      <c r="AW56" s="223">
        <v>0.4</v>
      </c>
      <c r="AX56" s="223">
        <v>46</v>
      </c>
      <c r="AY56" s="223">
        <v>0</v>
      </c>
      <c r="AZ56" s="223">
        <v>46</v>
      </c>
      <c r="BA56" s="223">
        <v>0.4</v>
      </c>
      <c r="BB56" s="223">
        <v>2.4900000000000002</v>
      </c>
      <c r="BC56" s="223">
        <v>43.11</v>
      </c>
      <c r="BD56" s="223">
        <v>59.21</v>
      </c>
      <c r="BE56" s="223"/>
      <c r="BF56" s="223"/>
      <c r="BG56" s="223"/>
      <c r="BH56" s="223"/>
      <c r="BI56" s="223"/>
      <c r="BJ56" s="223"/>
      <c r="BK56" s="223"/>
      <c r="BL56" s="223"/>
      <c r="BM56" s="223"/>
      <c r="BN56" s="223"/>
      <c r="BO56" s="223">
        <v>28.07</v>
      </c>
      <c r="BP56" s="223">
        <v>0</v>
      </c>
      <c r="BQ56" s="223"/>
      <c r="BR56" s="223"/>
      <c r="BS56" s="223"/>
      <c r="BT56" s="223" t="s">
        <v>848</v>
      </c>
      <c r="BU56" s="223">
        <v>0</v>
      </c>
      <c r="BV56" s="223"/>
      <c r="BW56" s="223"/>
      <c r="BX56" s="223"/>
      <c r="BY56" s="223"/>
      <c r="BZ56" s="223"/>
      <c r="CA56" s="223"/>
      <c r="CB56" s="223"/>
      <c r="CC56" s="223">
        <v>0</v>
      </c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/>
      <c r="CR56" s="223"/>
      <c r="CS56" s="223"/>
      <c r="CT56" s="223" t="b">
        <v>1</v>
      </c>
      <c r="CU56" s="223"/>
      <c r="CV56" s="223"/>
      <c r="CW56" s="223"/>
      <c r="CX56" s="223" t="s">
        <v>598</v>
      </c>
      <c r="CY56" s="223" t="s">
        <v>574</v>
      </c>
      <c r="CZ56" s="223">
        <v>0</v>
      </c>
      <c r="DA56" s="223"/>
      <c r="DB56" s="223"/>
      <c r="DC56" s="223"/>
      <c r="DD56" s="223"/>
      <c r="DE56" s="223">
        <v>33</v>
      </c>
      <c r="DF56" s="223">
        <v>46</v>
      </c>
      <c r="DG56" s="223"/>
      <c r="DH56" s="223"/>
      <c r="DI56" s="223"/>
      <c r="DJ56" s="223"/>
      <c r="DK56" s="223"/>
      <c r="DL56" s="223"/>
      <c r="DM56" s="223"/>
      <c r="DN56" s="223">
        <v>20.48</v>
      </c>
      <c r="DO56" s="223"/>
      <c r="DP56" s="223"/>
      <c r="DQ56" s="223"/>
      <c r="DR56" s="223" t="s">
        <v>574</v>
      </c>
      <c r="DS56" s="223" t="s">
        <v>579</v>
      </c>
      <c r="DT56" s="223" t="b">
        <v>1</v>
      </c>
      <c r="DU56" s="223" t="s">
        <v>145</v>
      </c>
      <c r="DV56" s="223">
        <v>6</v>
      </c>
      <c r="DW56" s="223"/>
      <c r="DX56" s="223"/>
      <c r="DY56" s="223"/>
      <c r="DZ56" s="223"/>
      <c r="EA56" s="223">
        <v>739270</v>
      </c>
    </row>
    <row r="57" spans="1:131">
      <c r="A57" s="223" t="s">
        <v>629</v>
      </c>
      <c r="B57" s="223" t="s">
        <v>568</v>
      </c>
      <c r="C57" s="224">
        <v>43383</v>
      </c>
      <c r="D57" s="223" t="s">
        <v>805</v>
      </c>
      <c r="E57" s="223" t="s">
        <v>842</v>
      </c>
      <c r="F57" s="223" t="s">
        <v>843</v>
      </c>
      <c r="G57" s="223" t="s">
        <v>158</v>
      </c>
      <c r="H57" s="223" t="s">
        <v>808</v>
      </c>
      <c r="I57" s="223" t="s">
        <v>844</v>
      </c>
      <c r="J57" s="223" t="s">
        <v>845</v>
      </c>
      <c r="K57" s="223" t="s">
        <v>846</v>
      </c>
      <c r="L57" s="223">
        <v>0</v>
      </c>
      <c r="M57" s="223">
        <v>0</v>
      </c>
      <c r="N57" s="223" t="s">
        <v>836</v>
      </c>
      <c r="O57" s="223" t="s">
        <v>593</v>
      </c>
      <c r="P57" s="223"/>
      <c r="Q57" s="223" t="s">
        <v>847</v>
      </c>
      <c r="R57" s="223">
        <v>2</v>
      </c>
      <c r="S57" s="223" t="s">
        <v>819</v>
      </c>
      <c r="T57" s="223" t="s">
        <v>571</v>
      </c>
      <c r="U57" s="223" t="s">
        <v>838</v>
      </c>
      <c r="V57" s="223"/>
      <c r="W57" s="223">
        <v>2</v>
      </c>
      <c r="X57" s="223"/>
      <c r="Y57" s="223" t="s">
        <v>585</v>
      </c>
      <c r="Z57" s="223"/>
      <c r="AA57" s="223" t="s">
        <v>586</v>
      </c>
      <c r="AB57" s="223" t="s">
        <v>587</v>
      </c>
      <c r="AC57" s="223" t="s">
        <v>518</v>
      </c>
      <c r="AD57" s="223" t="s">
        <v>594</v>
      </c>
      <c r="AE57" s="223">
        <v>37</v>
      </c>
      <c r="AF57" s="225">
        <v>43319</v>
      </c>
      <c r="AG57" s="223" t="s">
        <v>582</v>
      </c>
      <c r="AH57" s="223">
        <v>0</v>
      </c>
      <c r="AI57" s="223">
        <v>29.28</v>
      </c>
      <c r="AJ57" s="223">
        <v>190</v>
      </c>
      <c r="AK57" s="223" t="s">
        <v>576</v>
      </c>
      <c r="AL57" s="223" t="s">
        <v>841</v>
      </c>
      <c r="AM57" s="223">
        <v>17.5</v>
      </c>
      <c r="AN57" s="223" t="s">
        <v>821</v>
      </c>
      <c r="AO57" s="223">
        <v>1442</v>
      </c>
      <c r="AP57" s="223">
        <v>155</v>
      </c>
      <c r="AQ57" s="223">
        <v>89</v>
      </c>
      <c r="AR57" s="223">
        <v>68</v>
      </c>
      <c r="AS57" s="223">
        <v>6.8</v>
      </c>
      <c r="AT57" s="223" t="s">
        <v>578</v>
      </c>
      <c r="AU57" s="223">
        <v>4</v>
      </c>
      <c r="AV57" s="223">
        <v>0</v>
      </c>
      <c r="AW57" s="223">
        <v>0.4</v>
      </c>
      <c r="AX57" s="223">
        <v>43</v>
      </c>
      <c r="AY57" s="223">
        <v>0</v>
      </c>
      <c r="AZ57" s="223">
        <v>43</v>
      </c>
      <c r="BA57" s="223">
        <v>0.3</v>
      </c>
      <c r="BB57" s="223">
        <v>3.13</v>
      </c>
      <c r="BC57" s="223">
        <v>39.07</v>
      </c>
      <c r="BD57" s="223">
        <v>56.57</v>
      </c>
      <c r="BE57" s="223"/>
      <c r="BF57" s="223"/>
      <c r="BG57" s="223"/>
      <c r="BH57" s="223"/>
      <c r="BI57" s="223"/>
      <c r="BJ57" s="223"/>
      <c r="BK57" s="223"/>
      <c r="BL57" s="223"/>
      <c r="BM57" s="223"/>
      <c r="BN57" s="223"/>
      <c r="BO57" s="223">
        <v>28.56</v>
      </c>
      <c r="BP57" s="223">
        <v>0</v>
      </c>
      <c r="BQ57" s="223"/>
      <c r="BR57" s="223"/>
      <c r="BS57" s="223"/>
      <c r="BT57" s="223" t="s">
        <v>848</v>
      </c>
      <c r="BU57" s="223">
        <v>0</v>
      </c>
      <c r="BV57" s="223"/>
      <c r="BW57" s="223"/>
      <c r="BX57" s="223"/>
      <c r="BY57" s="223"/>
      <c r="BZ57" s="223"/>
      <c r="CA57" s="223"/>
      <c r="CB57" s="223"/>
      <c r="CC57" s="223">
        <v>0</v>
      </c>
      <c r="CD57" s="223"/>
      <c r="CE57" s="223"/>
      <c r="CF57" s="223"/>
      <c r="CG57" s="223"/>
      <c r="CH57" s="223"/>
      <c r="CI57" s="223"/>
      <c r="CJ57" s="223"/>
      <c r="CK57" s="223"/>
      <c r="CL57" s="223"/>
      <c r="CM57" s="223"/>
      <c r="CN57" s="223"/>
      <c r="CO57" s="223"/>
      <c r="CP57" s="223"/>
      <c r="CQ57" s="223"/>
      <c r="CR57" s="223"/>
      <c r="CS57" s="223"/>
      <c r="CT57" s="223" t="b">
        <v>1</v>
      </c>
      <c r="CU57" s="223"/>
      <c r="CV57" s="223"/>
      <c r="CW57" s="223"/>
      <c r="CX57" s="226">
        <v>41671</v>
      </c>
      <c r="CY57" s="223" t="s">
        <v>574</v>
      </c>
      <c r="CZ57" s="223">
        <v>0</v>
      </c>
      <c r="DA57" s="223"/>
      <c r="DB57" s="223"/>
      <c r="DC57" s="223"/>
      <c r="DD57" s="223"/>
      <c r="DE57" s="223">
        <v>0</v>
      </c>
      <c r="DF57" s="223">
        <v>43</v>
      </c>
      <c r="DG57" s="223"/>
      <c r="DH57" s="223"/>
      <c r="DI57" s="223"/>
      <c r="DJ57" s="223"/>
      <c r="DK57" s="223"/>
      <c r="DL57" s="223"/>
      <c r="DM57" s="223"/>
      <c r="DN57" s="223">
        <v>8.08</v>
      </c>
      <c r="DO57" s="223"/>
      <c r="DP57" s="223"/>
      <c r="DQ57" s="223"/>
      <c r="DR57" s="223" t="s">
        <v>574</v>
      </c>
      <c r="DS57" s="223" t="s">
        <v>579</v>
      </c>
      <c r="DT57" s="223" t="b">
        <v>1</v>
      </c>
      <c r="DU57" s="223" t="s">
        <v>590</v>
      </c>
      <c r="DV57" s="223">
        <v>6</v>
      </c>
      <c r="DW57" s="223"/>
      <c r="DX57" s="223"/>
      <c r="DY57" s="223"/>
      <c r="DZ57" s="223"/>
      <c r="EA57" s="223">
        <v>739270</v>
      </c>
    </row>
    <row r="58" spans="1:131">
      <c r="A58" s="223" t="s">
        <v>782</v>
      </c>
      <c r="B58" s="223" t="s">
        <v>568</v>
      </c>
      <c r="C58" s="224">
        <v>43383</v>
      </c>
      <c r="D58" s="223" t="s">
        <v>805</v>
      </c>
      <c r="E58" s="223" t="s">
        <v>842</v>
      </c>
      <c r="F58" s="223" t="s">
        <v>843</v>
      </c>
      <c r="G58" s="223" t="s">
        <v>158</v>
      </c>
      <c r="H58" s="223" t="s">
        <v>808</v>
      </c>
      <c r="I58" s="223" t="s">
        <v>844</v>
      </c>
      <c r="J58" s="223" t="s">
        <v>845</v>
      </c>
      <c r="K58" s="223" t="s">
        <v>846</v>
      </c>
      <c r="L58" s="223">
        <v>0</v>
      </c>
      <c r="M58" s="223">
        <v>0</v>
      </c>
      <c r="N58" s="223" t="s">
        <v>836</v>
      </c>
      <c r="O58" s="223" t="s">
        <v>593</v>
      </c>
      <c r="P58" s="223"/>
      <c r="Q58" s="223" t="s">
        <v>847</v>
      </c>
      <c r="R58" s="223">
        <v>2</v>
      </c>
      <c r="S58" s="223" t="s">
        <v>584</v>
      </c>
      <c r="T58" s="223" t="s">
        <v>571</v>
      </c>
      <c r="U58" s="223" t="s">
        <v>838</v>
      </c>
      <c r="V58" s="223"/>
      <c r="W58" s="223">
        <v>1</v>
      </c>
      <c r="X58" s="223"/>
      <c r="Y58" s="223" t="s">
        <v>585</v>
      </c>
      <c r="Z58" s="223"/>
      <c r="AA58" s="223" t="s">
        <v>586</v>
      </c>
      <c r="AB58" s="223" t="s">
        <v>587</v>
      </c>
      <c r="AC58" s="223" t="s">
        <v>518</v>
      </c>
      <c r="AD58" s="223" t="s">
        <v>594</v>
      </c>
      <c r="AE58" s="223">
        <v>37</v>
      </c>
      <c r="AF58" s="225">
        <v>43319</v>
      </c>
      <c r="AG58" s="223">
        <v>1</v>
      </c>
      <c r="AH58" s="223">
        <v>0</v>
      </c>
      <c r="AI58" s="223">
        <v>29.28</v>
      </c>
      <c r="AJ58" s="223">
        <v>190</v>
      </c>
      <c r="AK58" s="223" t="s">
        <v>576</v>
      </c>
      <c r="AL58" s="223" t="s">
        <v>841</v>
      </c>
      <c r="AM58" s="223">
        <v>17.5</v>
      </c>
      <c r="AN58" s="223" t="s">
        <v>821</v>
      </c>
      <c r="AO58" s="223">
        <v>1442</v>
      </c>
      <c r="AP58" s="223">
        <v>155</v>
      </c>
      <c r="AQ58" s="223">
        <v>89</v>
      </c>
      <c r="AR58" s="223">
        <v>68</v>
      </c>
      <c r="AS58" s="223">
        <v>6.8</v>
      </c>
      <c r="AT58" s="223" t="s">
        <v>578</v>
      </c>
      <c r="AU58" s="223">
        <v>4</v>
      </c>
      <c r="AV58" s="223">
        <v>0</v>
      </c>
      <c r="AW58" s="223">
        <v>0.4</v>
      </c>
      <c r="AX58" s="223">
        <v>49</v>
      </c>
      <c r="AY58" s="223">
        <v>0</v>
      </c>
      <c r="AZ58" s="223">
        <v>49</v>
      </c>
      <c r="BA58" s="223">
        <v>0.3</v>
      </c>
      <c r="BB58" s="223">
        <v>3.13</v>
      </c>
      <c r="BC58" s="223">
        <v>45.07</v>
      </c>
      <c r="BD58" s="223">
        <v>62.57</v>
      </c>
      <c r="BE58" s="223"/>
      <c r="BF58" s="223"/>
      <c r="BG58" s="223"/>
      <c r="BH58" s="223"/>
      <c r="BI58" s="223"/>
      <c r="BJ58" s="223"/>
      <c r="BK58" s="223"/>
      <c r="BL58" s="223"/>
      <c r="BM58" s="223"/>
      <c r="BN58" s="223"/>
      <c r="BO58" s="223">
        <v>28.56</v>
      </c>
      <c r="BP58" s="223">
        <v>0</v>
      </c>
      <c r="BQ58" s="223"/>
      <c r="BR58" s="223"/>
      <c r="BS58" s="223"/>
      <c r="BT58" s="223" t="s">
        <v>848</v>
      </c>
      <c r="BU58" s="223">
        <v>0</v>
      </c>
      <c r="BV58" s="223"/>
      <c r="BW58" s="223"/>
      <c r="BX58" s="223"/>
      <c r="BY58" s="223"/>
      <c r="BZ58" s="223"/>
      <c r="CA58" s="223"/>
      <c r="CB58" s="223"/>
      <c r="CC58" s="223">
        <v>0</v>
      </c>
      <c r="CD58" s="223"/>
      <c r="CE58" s="223"/>
      <c r="CF58" s="223"/>
      <c r="CG58" s="223"/>
      <c r="CH58" s="223"/>
      <c r="CI58" s="223"/>
      <c r="CJ58" s="223"/>
      <c r="CK58" s="223"/>
      <c r="CL58" s="223"/>
      <c r="CM58" s="223"/>
      <c r="CN58" s="223"/>
      <c r="CO58" s="223"/>
      <c r="CP58" s="223"/>
      <c r="CQ58" s="223"/>
      <c r="CR58" s="223"/>
      <c r="CS58" s="223"/>
      <c r="CT58" s="223" t="b">
        <v>1</v>
      </c>
      <c r="CU58" s="223"/>
      <c r="CV58" s="223"/>
      <c r="CW58" s="223"/>
      <c r="CX58" s="226">
        <v>41671</v>
      </c>
      <c r="CY58" s="223" t="s">
        <v>574</v>
      </c>
      <c r="CZ58" s="223">
        <v>0</v>
      </c>
      <c r="DA58" s="223"/>
      <c r="DB58" s="223"/>
      <c r="DC58" s="223"/>
      <c r="DD58" s="223"/>
      <c r="DE58" s="223">
        <v>16.399999999999999</v>
      </c>
      <c r="DF58" s="223">
        <v>49</v>
      </c>
      <c r="DG58" s="223"/>
      <c r="DH58" s="223"/>
      <c r="DI58" s="223"/>
      <c r="DJ58" s="223"/>
      <c r="DK58" s="223"/>
      <c r="DL58" s="223"/>
      <c r="DM58" s="223"/>
      <c r="DN58" s="223">
        <v>32.159999999999997</v>
      </c>
      <c r="DO58" s="223"/>
      <c r="DP58" s="223"/>
      <c r="DQ58" s="223"/>
      <c r="DR58" s="223" t="s">
        <v>574</v>
      </c>
      <c r="DS58" s="223" t="s">
        <v>579</v>
      </c>
      <c r="DT58" s="223" t="b">
        <v>1</v>
      </c>
      <c r="DU58" s="223" t="s">
        <v>590</v>
      </c>
      <c r="DV58" s="223">
        <v>6</v>
      </c>
      <c r="DW58" s="223"/>
      <c r="DX58" s="223"/>
      <c r="DY58" s="223"/>
      <c r="DZ58" s="223"/>
      <c r="EA58" s="223">
        <v>739270</v>
      </c>
    </row>
    <row r="59" spans="1:131">
      <c r="A59" s="223" t="s">
        <v>688</v>
      </c>
      <c r="B59" s="223" t="s">
        <v>568</v>
      </c>
      <c r="C59" s="224">
        <v>43383</v>
      </c>
      <c r="D59" s="223" t="s">
        <v>805</v>
      </c>
      <c r="E59" s="223" t="s">
        <v>842</v>
      </c>
      <c r="F59" s="223" t="s">
        <v>843</v>
      </c>
      <c r="G59" s="223" t="s">
        <v>158</v>
      </c>
      <c r="H59" s="223" t="s">
        <v>808</v>
      </c>
      <c r="I59" s="223" t="s">
        <v>844</v>
      </c>
      <c r="J59" s="223" t="s">
        <v>845</v>
      </c>
      <c r="K59" s="223" t="s">
        <v>846</v>
      </c>
      <c r="L59" s="223">
        <v>0</v>
      </c>
      <c r="M59" s="223">
        <v>0</v>
      </c>
      <c r="N59" s="223" t="s">
        <v>836</v>
      </c>
      <c r="O59" s="223" t="s">
        <v>593</v>
      </c>
      <c r="P59" s="223"/>
      <c r="Q59" s="223" t="s">
        <v>847</v>
      </c>
      <c r="R59" s="223">
        <v>2</v>
      </c>
      <c r="S59" s="223" t="s">
        <v>579</v>
      </c>
      <c r="T59" s="223" t="s">
        <v>571</v>
      </c>
      <c r="U59" s="223" t="s">
        <v>838</v>
      </c>
      <c r="V59" s="223"/>
      <c r="W59" s="223">
        <v>4</v>
      </c>
      <c r="X59" s="223"/>
      <c r="Y59" s="223" t="s">
        <v>591</v>
      </c>
      <c r="Z59" s="223"/>
      <c r="AA59" s="223" t="s">
        <v>586</v>
      </c>
      <c r="AB59" s="223" t="s">
        <v>587</v>
      </c>
      <c r="AC59" s="223" t="s">
        <v>518</v>
      </c>
      <c r="AD59" s="223" t="s">
        <v>594</v>
      </c>
      <c r="AE59" s="223">
        <v>37</v>
      </c>
      <c r="AF59" s="225">
        <v>43319</v>
      </c>
      <c r="AG59" s="223" t="s">
        <v>582</v>
      </c>
      <c r="AH59" s="223">
        <v>0</v>
      </c>
      <c r="AI59" s="223">
        <v>29.28</v>
      </c>
      <c r="AJ59" s="223">
        <v>190</v>
      </c>
      <c r="AK59" s="223" t="s">
        <v>576</v>
      </c>
      <c r="AL59" s="223" t="s">
        <v>841</v>
      </c>
      <c r="AM59" s="223">
        <v>18</v>
      </c>
      <c r="AN59" s="223" t="s">
        <v>821</v>
      </c>
      <c r="AO59" s="223">
        <v>1442</v>
      </c>
      <c r="AP59" s="223">
        <v>155</v>
      </c>
      <c r="AQ59" s="223">
        <v>89</v>
      </c>
      <c r="AR59" s="223">
        <v>65</v>
      </c>
      <c r="AS59" s="223">
        <v>6.1</v>
      </c>
      <c r="AT59" s="223" t="s">
        <v>578</v>
      </c>
      <c r="AU59" s="223">
        <v>4</v>
      </c>
      <c r="AV59" s="223">
        <v>0</v>
      </c>
      <c r="AW59" s="223">
        <v>0.4</v>
      </c>
      <c r="AX59" s="223">
        <v>44</v>
      </c>
      <c r="AY59" s="223">
        <v>0</v>
      </c>
      <c r="AZ59" s="223">
        <v>44</v>
      </c>
      <c r="BA59" s="223">
        <v>0.3</v>
      </c>
      <c r="BB59" s="223">
        <v>3.33</v>
      </c>
      <c r="BC59" s="223">
        <v>39.869999999999997</v>
      </c>
      <c r="BD59" s="223">
        <v>57.87</v>
      </c>
      <c r="BE59" s="223"/>
      <c r="BF59" s="223"/>
      <c r="BG59" s="223"/>
      <c r="BH59" s="223"/>
      <c r="BI59" s="223"/>
      <c r="BJ59" s="223"/>
      <c r="BK59" s="223"/>
      <c r="BL59" s="223"/>
      <c r="BM59" s="223"/>
      <c r="BN59" s="223"/>
      <c r="BO59" s="223">
        <v>28.56</v>
      </c>
      <c r="BP59" s="223">
        <v>0</v>
      </c>
      <c r="BQ59" s="223"/>
      <c r="BR59" s="223"/>
      <c r="BS59" s="223"/>
      <c r="BT59" s="223" t="s">
        <v>848</v>
      </c>
      <c r="BU59" s="223">
        <v>0</v>
      </c>
      <c r="BV59" s="223"/>
      <c r="BW59" s="223"/>
      <c r="BX59" s="223"/>
      <c r="BY59" s="223"/>
      <c r="BZ59" s="223"/>
      <c r="CA59" s="223"/>
      <c r="CB59" s="223"/>
      <c r="CC59" s="223">
        <v>0</v>
      </c>
      <c r="CD59" s="223"/>
      <c r="CE59" s="223"/>
      <c r="CF59" s="223"/>
      <c r="CG59" s="223"/>
      <c r="CH59" s="223"/>
      <c r="CI59" s="223"/>
      <c r="CJ59" s="223"/>
      <c r="CK59" s="223"/>
      <c r="CL59" s="223"/>
      <c r="CM59" s="223"/>
      <c r="CN59" s="223"/>
      <c r="CO59" s="223"/>
      <c r="CP59" s="223"/>
      <c r="CQ59" s="223"/>
      <c r="CR59" s="223"/>
      <c r="CS59" s="223"/>
      <c r="CT59" s="223" t="b">
        <v>1</v>
      </c>
      <c r="CU59" s="223"/>
      <c r="CV59" s="223"/>
      <c r="CW59" s="223"/>
      <c r="CX59" s="226">
        <v>41671</v>
      </c>
      <c r="CY59" s="223" t="s">
        <v>574</v>
      </c>
      <c r="CZ59" s="223">
        <v>0</v>
      </c>
      <c r="DA59" s="223"/>
      <c r="DB59" s="223"/>
      <c r="DC59" s="223"/>
      <c r="DD59" s="223"/>
      <c r="DE59" s="223">
        <v>33</v>
      </c>
      <c r="DF59" s="223">
        <v>44</v>
      </c>
      <c r="DG59" s="223"/>
      <c r="DH59" s="223"/>
      <c r="DI59" s="223"/>
      <c r="DJ59" s="223"/>
      <c r="DK59" s="223"/>
      <c r="DL59" s="223"/>
      <c r="DM59" s="223"/>
      <c r="DN59" s="223">
        <v>9.7100000000000009</v>
      </c>
      <c r="DO59" s="223"/>
      <c r="DP59" s="223"/>
      <c r="DQ59" s="223"/>
      <c r="DR59" s="223" t="s">
        <v>574</v>
      </c>
      <c r="DS59" s="223" t="s">
        <v>579</v>
      </c>
      <c r="DT59" s="223" t="b">
        <v>1</v>
      </c>
      <c r="DU59" s="223" t="s">
        <v>590</v>
      </c>
      <c r="DV59" s="223">
        <v>6</v>
      </c>
      <c r="DW59" s="223"/>
      <c r="DX59" s="223"/>
      <c r="DY59" s="223"/>
      <c r="DZ59" s="223"/>
      <c r="EA59" s="223">
        <v>739270</v>
      </c>
    </row>
    <row r="60" spans="1:131">
      <c r="A60" s="223" t="s">
        <v>780</v>
      </c>
      <c r="B60" s="223" t="s">
        <v>568</v>
      </c>
      <c r="C60" s="224">
        <v>43383</v>
      </c>
      <c r="D60" s="223" t="s">
        <v>805</v>
      </c>
      <c r="E60" s="223" t="s">
        <v>842</v>
      </c>
      <c r="F60" s="223" t="s">
        <v>843</v>
      </c>
      <c r="G60" s="223" t="s">
        <v>158</v>
      </c>
      <c r="H60" s="223" t="s">
        <v>808</v>
      </c>
      <c r="I60" s="223" t="s">
        <v>844</v>
      </c>
      <c r="J60" s="223" t="s">
        <v>845</v>
      </c>
      <c r="K60" s="223" t="s">
        <v>846</v>
      </c>
      <c r="L60" s="223">
        <v>0</v>
      </c>
      <c r="M60" s="223">
        <v>0</v>
      </c>
      <c r="N60" s="223" t="s">
        <v>836</v>
      </c>
      <c r="O60" s="223" t="s">
        <v>593</v>
      </c>
      <c r="P60" s="223"/>
      <c r="Q60" s="223" t="s">
        <v>847</v>
      </c>
      <c r="R60" s="223">
        <v>3</v>
      </c>
      <c r="S60" s="223" t="s">
        <v>570</v>
      </c>
      <c r="T60" s="223" t="s">
        <v>571</v>
      </c>
      <c r="U60" s="223" t="s">
        <v>838</v>
      </c>
      <c r="V60" s="223"/>
      <c r="W60" s="223">
        <v>1</v>
      </c>
      <c r="X60" s="223"/>
      <c r="Y60" s="223" t="s">
        <v>573</v>
      </c>
      <c r="Z60" s="223"/>
      <c r="AA60" s="223" t="b">
        <v>0</v>
      </c>
      <c r="AB60" s="223" t="s">
        <v>574</v>
      </c>
      <c r="AC60" s="223" t="s">
        <v>574</v>
      </c>
      <c r="AD60" s="223" t="s">
        <v>575</v>
      </c>
      <c r="AE60" s="223">
        <v>37</v>
      </c>
      <c r="AF60" s="225">
        <v>43319</v>
      </c>
      <c r="AG60" s="223">
        <v>1</v>
      </c>
      <c r="AH60" s="223">
        <v>0</v>
      </c>
      <c r="AI60" s="223">
        <v>29.04</v>
      </c>
      <c r="AJ60" s="223">
        <v>330</v>
      </c>
      <c r="AK60" s="223" t="s">
        <v>576</v>
      </c>
      <c r="AL60" s="223" t="s">
        <v>839</v>
      </c>
      <c r="AM60" s="223">
        <v>15.6</v>
      </c>
      <c r="AN60" s="223" t="s">
        <v>821</v>
      </c>
      <c r="AO60" s="223">
        <v>1933</v>
      </c>
      <c r="AP60" s="223">
        <v>261</v>
      </c>
      <c r="AQ60" s="223">
        <v>146</v>
      </c>
      <c r="AR60" s="223">
        <v>68</v>
      </c>
      <c r="AS60" s="223">
        <v>10.9</v>
      </c>
      <c r="AT60" s="223" t="s">
        <v>578</v>
      </c>
      <c r="AU60" s="223">
        <v>6</v>
      </c>
      <c r="AV60" s="223">
        <v>0</v>
      </c>
      <c r="AW60" s="223">
        <v>0.4</v>
      </c>
      <c r="AX60" s="223">
        <v>46</v>
      </c>
      <c r="AY60" s="223">
        <v>0</v>
      </c>
      <c r="AZ60" s="223">
        <v>46</v>
      </c>
      <c r="BA60" s="223">
        <v>0.4</v>
      </c>
      <c r="BB60" s="223">
        <v>2.34</v>
      </c>
      <c r="BC60" s="223">
        <v>43.26</v>
      </c>
      <c r="BD60" s="223">
        <v>58.86</v>
      </c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>
        <v>28.07</v>
      </c>
      <c r="BP60" s="223">
        <v>0</v>
      </c>
      <c r="BQ60" s="223"/>
      <c r="BR60" s="223"/>
      <c r="BS60" s="223"/>
      <c r="BT60" s="223" t="s">
        <v>848</v>
      </c>
      <c r="BU60" s="223">
        <v>0</v>
      </c>
      <c r="BV60" s="223"/>
      <c r="BW60" s="223"/>
      <c r="BX60" s="223"/>
      <c r="BY60" s="223"/>
      <c r="BZ60" s="223"/>
      <c r="CA60" s="223"/>
      <c r="CB60" s="223"/>
      <c r="CC60" s="223">
        <v>0</v>
      </c>
      <c r="CD60" s="223"/>
      <c r="CE60" s="223"/>
      <c r="CF60" s="223"/>
      <c r="CG60" s="223"/>
      <c r="CH60" s="223"/>
      <c r="CI60" s="223"/>
      <c r="CJ60" s="223"/>
      <c r="CK60" s="223"/>
      <c r="CL60" s="223"/>
      <c r="CM60" s="223"/>
      <c r="CN60" s="223"/>
      <c r="CO60" s="223"/>
      <c r="CP60" s="223"/>
      <c r="CQ60" s="223"/>
      <c r="CR60" s="223"/>
      <c r="CS60" s="223"/>
      <c r="CT60" s="223" t="b">
        <v>1</v>
      </c>
      <c r="CU60" s="223"/>
      <c r="CV60" s="223"/>
      <c r="CW60" s="223"/>
      <c r="CX60" s="223" t="s">
        <v>598</v>
      </c>
      <c r="CY60" s="223" t="s">
        <v>574</v>
      </c>
      <c r="CZ60" s="223">
        <v>0</v>
      </c>
      <c r="DA60" s="223"/>
      <c r="DB60" s="223"/>
      <c r="DC60" s="223"/>
      <c r="DD60" s="223"/>
      <c r="DE60" s="223">
        <v>15.2</v>
      </c>
      <c r="DF60" s="223">
        <v>46</v>
      </c>
      <c r="DG60" s="223"/>
      <c r="DH60" s="223"/>
      <c r="DI60" s="223"/>
      <c r="DJ60" s="223"/>
      <c r="DK60" s="223"/>
      <c r="DL60" s="223"/>
      <c r="DM60" s="223"/>
      <c r="DN60" s="223">
        <v>21.17</v>
      </c>
      <c r="DO60" s="223"/>
      <c r="DP60" s="223"/>
      <c r="DQ60" s="223"/>
      <c r="DR60" s="223" t="s">
        <v>574</v>
      </c>
      <c r="DS60" s="223" t="s">
        <v>579</v>
      </c>
      <c r="DT60" s="223" t="b">
        <v>1</v>
      </c>
      <c r="DU60" s="223" t="s">
        <v>145</v>
      </c>
      <c r="DV60" s="223">
        <v>6</v>
      </c>
      <c r="DW60" s="223"/>
      <c r="DX60" s="223"/>
      <c r="DY60" s="223"/>
      <c r="DZ60" s="223"/>
      <c r="EA60" s="223">
        <v>739270</v>
      </c>
    </row>
    <row r="61" spans="1:131">
      <c r="A61" s="223" t="s">
        <v>631</v>
      </c>
      <c r="B61" s="223" t="s">
        <v>568</v>
      </c>
      <c r="C61" s="224">
        <v>43383</v>
      </c>
      <c r="D61" s="223" t="s">
        <v>805</v>
      </c>
      <c r="E61" s="223" t="s">
        <v>842</v>
      </c>
      <c r="F61" s="223" t="s">
        <v>843</v>
      </c>
      <c r="G61" s="223" t="s">
        <v>158</v>
      </c>
      <c r="H61" s="223" t="s">
        <v>808</v>
      </c>
      <c r="I61" s="223" t="s">
        <v>844</v>
      </c>
      <c r="J61" s="223" t="s">
        <v>845</v>
      </c>
      <c r="K61" s="223" t="s">
        <v>846</v>
      </c>
      <c r="L61" s="223">
        <v>0</v>
      </c>
      <c r="M61" s="223">
        <v>0</v>
      </c>
      <c r="N61" s="223" t="s">
        <v>836</v>
      </c>
      <c r="O61" s="223" t="s">
        <v>593</v>
      </c>
      <c r="P61" s="223"/>
      <c r="Q61" s="223" t="s">
        <v>847</v>
      </c>
      <c r="R61" s="223">
        <v>3</v>
      </c>
      <c r="S61" s="223" t="s">
        <v>580</v>
      </c>
      <c r="T61" s="223" t="s">
        <v>571</v>
      </c>
      <c r="U61" s="223" t="s">
        <v>838</v>
      </c>
      <c r="V61" s="223"/>
      <c r="W61" s="223">
        <v>2</v>
      </c>
      <c r="X61" s="223"/>
      <c r="Y61" s="223" t="s">
        <v>581</v>
      </c>
      <c r="Z61" s="223"/>
      <c r="AA61" s="223" t="b">
        <v>0</v>
      </c>
      <c r="AB61" s="223" t="s">
        <v>574</v>
      </c>
      <c r="AC61" s="223" t="s">
        <v>574</v>
      </c>
      <c r="AD61" s="223" t="s">
        <v>575</v>
      </c>
      <c r="AE61" s="223">
        <v>37</v>
      </c>
      <c r="AF61" s="225">
        <v>43319</v>
      </c>
      <c r="AG61" s="223" t="s">
        <v>582</v>
      </c>
      <c r="AH61" s="223">
        <v>0</v>
      </c>
      <c r="AI61" s="223">
        <v>29.04</v>
      </c>
      <c r="AJ61" s="223">
        <v>330</v>
      </c>
      <c r="AK61" s="223" t="s">
        <v>576</v>
      </c>
      <c r="AL61" s="223" t="s">
        <v>839</v>
      </c>
      <c r="AM61" s="223">
        <v>16.100000000000001</v>
      </c>
      <c r="AN61" s="223" t="s">
        <v>821</v>
      </c>
      <c r="AO61" s="223">
        <v>1933</v>
      </c>
      <c r="AP61" s="223">
        <v>261</v>
      </c>
      <c r="AQ61" s="223">
        <v>146</v>
      </c>
      <c r="AR61" s="223">
        <v>65</v>
      </c>
      <c r="AS61" s="223">
        <v>10</v>
      </c>
      <c r="AT61" s="223" t="s">
        <v>578</v>
      </c>
      <c r="AU61" s="223">
        <v>6</v>
      </c>
      <c r="AV61" s="223">
        <v>0</v>
      </c>
      <c r="AW61" s="223">
        <v>0.4</v>
      </c>
      <c r="AX61" s="223">
        <v>43</v>
      </c>
      <c r="AY61" s="223">
        <v>0</v>
      </c>
      <c r="AZ61" s="223">
        <v>43</v>
      </c>
      <c r="BA61" s="223">
        <v>0.4</v>
      </c>
      <c r="BB61" s="223">
        <v>2.4900000000000002</v>
      </c>
      <c r="BC61" s="223">
        <v>40.11</v>
      </c>
      <c r="BD61" s="223">
        <v>56.21</v>
      </c>
      <c r="BE61" s="223"/>
      <c r="BF61" s="223"/>
      <c r="BG61" s="223"/>
      <c r="BH61" s="223"/>
      <c r="BI61" s="223"/>
      <c r="BJ61" s="223"/>
      <c r="BK61" s="223"/>
      <c r="BL61" s="223"/>
      <c r="BM61" s="223"/>
      <c r="BN61" s="223"/>
      <c r="BO61" s="223">
        <v>28.07</v>
      </c>
      <c r="BP61" s="223">
        <v>0</v>
      </c>
      <c r="BQ61" s="223"/>
      <c r="BR61" s="223"/>
      <c r="BS61" s="223"/>
      <c r="BT61" s="223" t="s">
        <v>848</v>
      </c>
      <c r="BU61" s="223">
        <v>0</v>
      </c>
      <c r="BV61" s="223"/>
      <c r="BW61" s="223"/>
      <c r="BX61" s="223"/>
      <c r="BY61" s="223"/>
      <c r="BZ61" s="223"/>
      <c r="CA61" s="223"/>
      <c r="CB61" s="223"/>
      <c r="CC61" s="223">
        <v>0</v>
      </c>
      <c r="CD61" s="223"/>
      <c r="CE61" s="223"/>
      <c r="CF61" s="223"/>
      <c r="CG61" s="223"/>
      <c r="CH61" s="223"/>
      <c r="CI61" s="223"/>
      <c r="CJ61" s="223"/>
      <c r="CK61" s="223"/>
      <c r="CL61" s="223"/>
      <c r="CM61" s="223"/>
      <c r="CN61" s="223"/>
      <c r="CO61" s="223"/>
      <c r="CP61" s="223"/>
      <c r="CQ61" s="223"/>
      <c r="CR61" s="223"/>
      <c r="CS61" s="223"/>
      <c r="CT61" s="223" t="b">
        <v>1</v>
      </c>
      <c r="CU61" s="223"/>
      <c r="CV61" s="223"/>
      <c r="CW61" s="223"/>
      <c r="CX61" s="223" t="s">
        <v>598</v>
      </c>
      <c r="CY61" s="223" t="s">
        <v>574</v>
      </c>
      <c r="CZ61" s="223">
        <v>0</v>
      </c>
      <c r="DA61" s="223"/>
      <c r="DB61" s="223"/>
      <c r="DC61" s="223"/>
      <c r="DD61" s="223"/>
      <c r="DE61" s="223">
        <v>0</v>
      </c>
      <c r="DF61" s="223">
        <v>43</v>
      </c>
      <c r="DG61" s="223"/>
      <c r="DH61" s="223"/>
      <c r="DI61" s="223"/>
      <c r="DJ61" s="223"/>
      <c r="DK61" s="223"/>
      <c r="DL61" s="223"/>
      <c r="DM61" s="223"/>
      <c r="DN61" s="223">
        <v>10.26</v>
      </c>
      <c r="DO61" s="223"/>
      <c r="DP61" s="223"/>
      <c r="DQ61" s="223"/>
      <c r="DR61" s="223" t="s">
        <v>574</v>
      </c>
      <c r="DS61" s="223" t="s">
        <v>579</v>
      </c>
      <c r="DT61" s="223" t="b">
        <v>1</v>
      </c>
      <c r="DU61" s="223" t="s">
        <v>145</v>
      </c>
      <c r="DV61" s="223">
        <v>6</v>
      </c>
      <c r="DW61" s="223"/>
      <c r="DX61" s="223"/>
      <c r="DY61" s="223"/>
      <c r="DZ61" s="223"/>
      <c r="EA61" s="223">
        <v>739270</v>
      </c>
    </row>
    <row r="62" spans="1:131">
      <c r="A62" s="223" t="s">
        <v>686</v>
      </c>
      <c r="B62" s="223" t="s">
        <v>568</v>
      </c>
      <c r="C62" s="224">
        <v>43383</v>
      </c>
      <c r="D62" s="223" t="s">
        <v>805</v>
      </c>
      <c r="E62" s="223" t="s">
        <v>842</v>
      </c>
      <c r="F62" s="223" t="s">
        <v>843</v>
      </c>
      <c r="G62" s="223" t="s">
        <v>158</v>
      </c>
      <c r="H62" s="223" t="s">
        <v>808</v>
      </c>
      <c r="I62" s="223" t="s">
        <v>844</v>
      </c>
      <c r="J62" s="223" t="s">
        <v>845</v>
      </c>
      <c r="K62" s="223" t="s">
        <v>846</v>
      </c>
      <c r="L62" s="223">
        <v>0</v>
      </c>
      <c r="M62" s="223">
        <v>0</v>
      </c>
      <c r="N62" s="223" t="s">
        <v>836</v>
      </c>
      <c r="O62" s="223" t="s">
        <v>593</v>
      </c>
      <c r="P62" s="223"/>
      <c r="Q62" s="223" t="s">
        <v>847</v>
      </c>
      <c r="R62" s="223">
        <v>3</v>
      </c>
      <c r="S62" s="223" t="s">
        <v>583</v>
      </c>
      <c r="T62" s="223" t="s">
        <v>571</v>
      </c>
      <c r="U62" s="223" t="s">
        <v>838</v>
      </c>
      <c r="V62" s="223"/>
      <c r="W62" s="223">
        <v>1</v>
      </c>
      <c r="X62" s="223"/>
      <c r="Y62" s="223" t="s">
        <v>581</v>
      </c>
      <c r="Z62" s="223"/>
      <c r="AA62" s="223" t="b">
        <v>0</v>
      </c>
      <c r="AB62" s="223" t="s">
        <v>574</v>
      </c>
      <c r="AC62" s="223" t="s">
        <v>574</v>
      </c>
      <c r="AD62" s="223" t="s">
        <v>575</v>
      </c>
      <c r="AE62" s="223">
        <v>37</v>
      </c>
      <c r="AF62" s="225">
        <v>43319</v>
      </c>
      <c r="AG62" s="223" t="s">
        <v>582</v>
      </c>
      <c r="AH62" s="223">
        <v>0</v>
      </c>
      <c r="AI62" s="223">
        <v>29.04</v>
      </c>
      <c r="AJ62" s="223">
        <v>330</v>
      </c>
      <c r="AK62" s="223" t="s">
        <v>576</v>
      </c>
      <c r="AL62" s="223" t="s">
        <v>839</v>
      </c>
      <c r="AM62" s="223">
        <v>16.100000000000001</v>
      </c>
      <c r="AN62" s="223" t="s">
        <v>821</v>
      </c>
      <c r="AO62" s="223">
        <v>1933</v>
      </c>
      <c r="AP62" s="223">
        <v>261</v>
      </c>
      <c r="AQ62" s="223">
        <v>146</v>
      </c>
      <c r="AR62" s="223">
        <v>65</v>
      </c>
      <c r="AS62" s="223">
        <v>10</v>
      </c>
      <c r="AT62" s="223" t="s">
        <v>578</v>
      </c>
      <c r="AU62" s="223">
        <v>6</v>
      </c>
      <c r="AV62" s="223">
        <v>0</v>
      </c>
      <c r="AW62" s="223">
        <v>0.4</v>
      </c>
      <c r="AX62" s="223">
        <v>46</v>
      </c>
      <c r="AY62" s="223">
        <v>0</v>
      </c>
      <c r="AZ62" s="223">
        <v>46</v>
      </c>
      <c r="BA62" s="223">
        <v>0.4</v>
      </c>
      <c r="BB62" s="223">
        <v>2.4900000000000002</v>
      </c>
      <c r="BC62" s="223">
        <v>43.11</v>
      </c>
      <c r="BD62" s="223">
        <v>59.21</v>
      </c>
      <c r="BE62" s="223"/>
      <c r="BF62" s="223"/>
      <c r="BG62" s="223"/>
      <c r="BH62" s="223"/>
      <c r="BI62" s="223"/>
      <c r="BJ62" s="223"/>
      <c r="BK62" s="223"/>
      <c r="BL62" s="223"/>
      <c r="BM62" s="223"/>
      <c r="BN62" s="223"/>
      <c r="BO62" s="223">
        <v>28.07</v>
      </c>
      <c r="BP62" s="223">
        <v>0</v>
      </c>
      <c r="BQ62" s="223"/>
      <c r="BR62" s="223"/>
      <c r="BS62" s="223"/>
      <c r="BT62" s="223" t="s">
        <v>848</v>
      </c>
      <c r="BU62" s="223">
        <v>0</v>
      </c>
      <c r="BV62" s="223"/>
      <c r="BW62" s="223"/>
      <c r="BX62" s="223"/>
      <c r="BY62" s="223"/>
      <c r="BZ62" s="223"/>
      <c r="CA62" s="223"/>
      <c r="CB62" s="223"/>
      <c r="CC62" s="223">
        <v>0</v>
      </c>
      <c r="CD62" s="223"/>
      <c r="CE62" s="223"/>
      <c r="CF62" s="223"/>
      <c r="CG62" s="223"/>
      <c r="CH62" s="223"/>
      <c r="CI62" s="223"/>
      <c r="CJ62" s="223"/>
      <c r="CK62" s="223"/>
      <c r="CL62" s="223"/>
      <c r="CM62" s="223"/>
      <c r="CN62" s="223"/>
      <c r="CO62" s="223"/>
      <c r="CP62" s="223"/>
      <c r="CQ62" s="223"/>
      <c r="CR62" s="223"/>
      <c r="CS62" s="223"/>
      <c r="CT62" s="223" t="b">
        <v>1</v>
      </c>
      <c r="CU62" s="223"/>
      <c r="CV62" s="223"/>
      <c r="CW62" s="223"/>
      <c r="CX62" s="223" t="s">
        <v>598</v>
      </c>
      <c r="CY62" s="223" t="s">
        <v>574</v>
      </c>
      <c r="CZ62" s="223">
        <v>0</v>
      </c>
      <c r="DA62" s="223"/>
      <c r="DB62" s="223"/>
      <c r="DC62" s="223"/>
      <c r="DD62" s="223"/>
      <c r="DE62" s="223">
        <v>33</v>
      </c>
      <c r="DF62" s="223">
        <v>46</v>
      </c>
      <c r="DG62" s="223"/>
      <c r="DH62" s="223"/>
      <c r="DI62" s="223"/>
      <c r="DJ62" s="223"/>
      <c r="DK62" s="223"/>
      <c r="DL62" s="223"/>
      <c r="DM62" s="223"/>
      <c r="DN62" s="223">
        <v>20.48</v>
      </c>
      <c r="DO62" s="223"/>
      <c r="DP62" s="223"/>
      <c r="DQ62" s="223"/>
      <c r="DR62" s="223" t="s">
        <v>574</v>
      </c>
      <c r="DS62" s="223" t="s">
        <v>579</v>
      </c>
      <c r="DT62" s="223" t="b">
        <v>1</v>
      </c>
      <c r="DU62" s="223" t="s">
        <v>145</v>
      </c>
      <c r="DV62" s="223">
        <v>6</v>
      </c>
      <c r="DW62" s="223"/>
      <c r="DX62" s="223"/>
      <c r="DY62" s="223"/>
      <c r="DZ62" s="223"/>
      <c r="EA62" s="223">
        <v>739270</v>
      </c>
    </row>
    <row r="63" spans="1:131">
      <c r="A63" s="223" t="s">
        <v>783</v>
      </c>
      <c r="B63" s="223" t="s">
        <v>568</v>
      </c>
      <c r="C63" s="224">
        <v>43383</v>
      </c>
      <c r="D63" s="223" t="s">
        <v>805</v>
      </c>
      <c r="E63" s="223" t="s">
        <v>842</v>
      </c>
      <c r="F63" s="223" t="s">
        <v>843</v>
      </c>
      <c r="G63" s="223" t="s">
        <v>158</v>
      </c>
      <c r="H63" s="223" t="s">
        <v>808</v>
      </c>
      <c r="I63" s="223" t="s">
        <v>844</v>
      </c>
      <c r="J63" s="223" t="s">
        <v>845</v>
      </c>
      <c r="K63" s="223" t="s">
        <v>846</v>
      </c>
      <c r="L63" s="223">
        <v>0</v>
      </c>
      <c r="M63" s="223">
        <v>0</v>
      </c>
      <c r="N63" s="223" t="s">
        <v>836</v>
      </c>
      <c r="O63" s="223" t="s">
        <v>593</v>
      </c>
      <c r="P63" s="223"/>
      <c r="Q63" s="223" t="s">
        <v>847</v>
      </c>
      <c r="R63" s="223">
        <v>3</v>
      </c>
      <c r="S63" s="223" t="s">
        <v>584</v>
      </c>
      <c r="T63" s="223" t="s">
        <v>571</v>
      </c>
      <c r="U63" s="223" t="s">
        <v>838</v>
      </c>
      <c r="V63" s="223"/>
      <c r="W63" s="223">
        <v>1</v>
      </c>
      <c r="X63" s="223"/>
      <c r="Y63" s="223" t="s">
        <v>585</v>
      </c>
      <c r="Z63" s="223"/>
      <c r="AA63" s="223" t="s">
        <v>586</v>
      </c>
      <c r="AB63" s="223" t="s">
        <v>587</v>
      </c>
      <c r="AC63" s="223" t="s">
        <v>518</v>
      </c>
      <c r="AD63" s="223" t="s">
        <v>594</v>
      </c>
      <c r="AE63" s="223">
        <v>37</v>
      </c>
      <c r="AF63" s="225">
        <v>43319</v>
      </c>
      <c r="AG63" s="223">
        <v>1</v>
      </c>
      <c r="AH63" s="223">
        <v>0</v>
      </c>
      <c r="AI63" s="223">
        <v>29.28</v>
      </c>
      <c r="AJ63" s="223">
        <v>330</v>
      </c>
      <c r="AK63" s="223" t="s">
        <v>576</v>
      </c>
      <c r="AL63" s="223" t="s">
        <v>841</v>
      </c>
      <c r="AM63" s="223">
        <v>17.5</v>
      </c>
      <c r="AN63" s="223" t="s">
        <v>821</v>
      </c>
      <c r="AO63" s="223">
        <v>1442</v>
      </c>
      <c r="AP63" s="223">
        <v>155</v>
      </c>
      <c r="AQ63" s="223">
        <v>89</v>
      </c>
      <c r="AR63" s="223">
        <v>68</v>
      </c>
      <c r="AS63" s="223">
        <v>6.8</v>
      </c>
      <c r="AT63" s="223" t="s">
        <v>578</v>
      </c>
      <c r="AU63" s="223">
        <v>4</v>
      </c>
      <c r="AV63" s="223">
        <v>0</v>
      </c>
      <c r="AW63" s="223">
        <v>0.4</v>
      </c>
      <c r="AX63" s="223">
        <v>49</v>
      </c>
      <c r="AY63" s="223">
        <v>0</v>
      </c>
      <c r="AZ63" s="223">
        <v>49</v>
      </c>
      <c r="BA63" s="223">
        <v>0.3</v>
      </c>
      <c r="BB63" s="223">
        <v>3.13</v>
      </c>
      <c r="BC63" s="223">
        <v>45.07</v>
      </c>
      <c r="BD63" s="223">
        <v>62.57</v>
      </c>
      <c r="BE63" s="223"/>
      <c r="BF63" s="223"/>
      <c r="BG63" s="223"/>
      <c r="BH63" s="223"/>
      <c r="BI63" s="223"/>
      <c r="BJ63" s="223"/>
      <c r="BK63" s="223"/>
      <c r="BL63" s="223"/>
      <c r="BM63" s="223"/>
      <c r="BN63" s="223"/>
      <c r="BO63" s="223">
        <v>28.56</v>
      </c>
      <c r="BP63" s="223">
        <v>0</v>
      </c>
      <c r="BQ63" s="223"/>
      <c r="BR63" s="223"/>
      <c r="BS63" s="223"/>
      <c r="BT63" s="223" t="s">
        <v>848</v>
      </c>
      <c r="BU63" s="223">
        <v>0</v>
      </c>
      <c r="BV63" s="223"/>
      <c r="BW63" s="223"/>
      <c r="BX63" s="223"/>
      <c r="BY63" s="223"/>
      <c r="BZ63" s="223"/>
      <c r="CA63" s="223"/>
      <c r="CB63" s="223"/>
      <c r="CC63" s="223">
        <v>0</v>
      </c>
      <c r="CD63" s="223"/>
      <c r="CE63" s="223"/>
      <c r="CF63" s="223"/>
      <c r="CG63" s="223"/>
      <c r="CH63" s="223"/>
      <c r="CI63" s="223"/>
      <c r="CJ63" s="223"/>
      <c r="CK63" s="223"/>
      <c r="CL63" s="223"/>
      <c r="CM63" s="223"/>
      <c r="CN63" s="223"/>
      <c r="CO63" s="223"/>
      <c r="CP63" s="223"/>
      <c r="CQ63" s="223"/>
      <c r="CR63" s="223"/>
      <c r="CS63" s="223"/>
      <c r="CT63" s="223" t="b">
        <v>1</v>
      </c>
      <c r="CU63" s="223"/>
      <c r="CV63" s="223"/>
      <c r="CW63" s="223"/>
      <c r="CX63" s="226">
        <v>41671</v>
      </c>
      <c r="CY63" s="223" t="s">
        <v>574</v>
      </c>
      <c r="CZ63" s="223">
        <v>0</v>
      </c>
      <c r="DA63" s="223"/>
      <c r="DB63" s="223"/>
      <c r="DC63" s="223"/>
      <c r="DD63" s="223"/>
      <c r="DE63" s="223">
        <v>16.399999999999999</v>
      </c>
      <c r="DF63" s="223">
        <v>49</v>
      </c>
      <c r="DG63" s="223"/>
      <c r="DH63" s="223"/>
      <c r="DI63" s="223"/>
      <c r="DJ63" s="223"/>
      <c r="DK63" s="223"/>
      <c r="DL63" s="223"/>
      <c r="DM63" s="223"/>
      <c r="DN63" s="223">
        <v>32.159999999999997</v>
      </c>
      <c r="DO63" s="223"/>
      <c r="DP63" s="223"/>
      <c r="DQ63" s="223"/>
      <c r="DR63" s="223" t="s">
        <v>574</v>
      </c>
      <c r="DS63" s="223" t="s">
        <v>579</v>
      </c>
      <c r="DT63" s="223" t="b">
        <v>1</v>
      </c>
      <c r="DU63" s="223" t="s">
        <v>590</v>
      </c>
      <c r="DV63" s="223">
        <v>6</v>
      </c>
      <c r="DW63" s="223"/>
      <c r="DX63" s="223"/>
      <c r="DY63" s="223"/>
      <c r="DZ63" s="223"/>
      <c r="EA63" s="223">
        <v>739270</v>
      </c>
    </row>
    <row r="64" spans="1:131">
      <c r="A64" s="223" t="s">
        <v>689</v>
      </c>
      <c r="B64" s="223" t="s">
        <v>568</v>
      </c>
      <c r="C64" s="224">
        <v>43383</v>
      </c>
      <c r="D64" s="223" t="s">
        <v>805</v>
      </c>
      <c r="E64" s="223" t="s">
        <v>842</v>
      </c>
      <c r="F64" s="223" t="s">
        <v>843</v>
      </c>
      <c r="G64" s="223" t="s">
        <v>158</v>
      </c>
      <c r="H64" s="223" t="s">
        <v>808</v>
      </c>
      <c r="I64" s="223" t="s">
        <v>844</v>
      </c>
      <c r="J64" s="223" t="s">
        <v>845</v>
      </c>
      <c r="K64" s="223" t="s">
        <v>846</v>
      </c>
      <c r="L64" s="223">
        <v>0</v>
      </c>
      <c r="M64" s="223">
        <v>0</v>
      </c>
      <c r="N64" s="223" t="s">
        <v>836</v>
      </c>
      <c r="O64" s="223" t="s">
        <v>593</v>
      </c>
      <c r="P64" s="223"/>
      <c r="Q64" s="223" t="s">
        <v>847</v>
      </c>
      <c r="R64" s="223">
        <v>3</v>
      </c>
      <c r="S64" s="223" t="s">
        <v>579</v>
      </c>
      <c r="T64" s="223" t="s">
        <v>571</v>
      </c>
      <c r="U64" s="223" t="s">
        <v>838</v>
      </c>
      <c r="V64" s="223"/>
      <c r="W64" s="223">
        <v>4</v>
      </c>
      <c r="X64" s="223"/>
      <c r="Y64" s="223" t="s">
        <v>591</v>
      </c>
      <c r="Z64" s="223"/>
      <c r="AA64" s="223" t="s">
        <v>586</v>
      </c>
      <c r="AB64" s="223" t="s">
        <v>587</v>
      </c>
      <c r="AC64" s="223" t="s">
        <v>518</v>
      </c>
      <c r="AD64" s="223" t="s">
        <v>594</v>
      </c>
      <c r="AE64" s="223">
        <v>37</v>
      </c>
      <c r="AF64" s="225">
        <v>43319</v>
      </c>
      <c r="AG64" s="223" t="s">
        <v>582</v>
      </c>
      <c r="AH64" s="223">
        <v>0</v>
      </c>
      <c r="AI64" s="223">
        <v>29.28</v>
      </c>
      <c r="AJ64" s="223">
        <v>330</v>
      </c>
      <c r="AK64" s="223" t="s">
        <v>576</v>
      </c>
      <c r="AL64" s="223" t="s">
        <v>841</v>
      </c>
      <c r="AM64" s="223">
        <v>18</v>
      </c>
      <c r="AN64" s="223" t="s">
        <v>821</v>
      </c>
      <c r="AO64" s="223">
        <v>1442</v>
      </c>
      <c r="AP64" s="223">
        <v>155</v>
      </c>
      <c r="AQ64" s="223">
        <v>89</v>
      </c>
      <c r="AR64" s="223">
        <v>65</v>
      </c>
      <c r="AS64" s="223">
        <v>6.1</v>
      </c>
      <c r="AT64" s="223" t="s">
        <v>578</v>
      </c>
      <c r="AU64" s="223">
        <v>4</v>
      </c>
      <c r="AV64" s="223">
        <v>0</v>
      </c>
      <c r="AW64" s="223">
        <v>0.4</v>
      </c>
      <c r="AX64" s="223">
        <v>44</v>
      </c>
      <c r="AY64" s="223">
        <v>0</v>
      </c>
      <c r="AZ64" s="223">
        <v>44</v>
      </c>
      <c r="BA64" s="223">
        <v>0.3</v>
      </c>
      <c r="BB64" s="223">
        <v>3.33</v>
      </c>
      <c r="BC64" s="223">
        <v>39.869999999999997</v>
      </c>
      <c r="BD64" s="223">
        <v>57.87</v>
      </c>
      <c r="BE64" s="223"/>
      <c r="BF64" s="223"/>
      <c r="BG64" s="223"/>
      <c r="BH64" s="223"/>
      <c r="BI64" s="223"/>
      <c r="BJ64" s="223"/>
      <c r="BK64" s="223"/>
      <c r="BL64" s="223"/>
      <c r="BM64" s="223"/>
      <c r="BN64" s="223"/>
      <c r="BO64" s="223">
        <v>28.56</v>
      </c>
      <c r="BP64" s="223">
        <v>0</v>
      </c>
      <c r="BQ64" s="223"/>
      <c r="BR64" s="223"/>
      <c r="BS64" s="223"/>
      <c r="BT64" s="223" t="s">
        <v>848</v>
      </c>
      <c r="BU64" s="223">
        <v>0</v>
      </c>
      <c r="BV64" s="223"/>
      <c r="BW64" s="223"/>
      <c r="BX64" s="223"/>
      <c r="BY64" s="223"/>
      <c r="BZ64" s="223"/>
      <c r="CA64" s="223"/>
      <c r="CB64" s="223"/>
      <c r="CC64" s="223">
        <v>0</v>
      </c>
      <c r="CD64" s="223"/>
      <c r="CE64" s="223"/>
      <c r="CF64" s="223"/>
      <c r="CG64" s="223"/>
      <c r="CH64" s="223"/>
      <c r="CI64" s="223"/>
      <c r="CJ64" s="223"/>
      <c r="CK64" s="223"/>
      <c r="CL64" s="223"/>
      <c r="CM64" s="223"/>
      <c r="CN64" s="223"/>
      <c r="CO64" s="223"/>
      <c r="CP64" s="223"/>
      <c r="CQ64" s="223"/>
      <c r="CR64" s="223"/>
      <c r="CS64" s="223"/>
      <c r="CT64" s="223" t="b">
        <v>1</v>
      </c>
      <c r="CU64" s="223"/>
      <c r="CV64" s="223"/>
      <c r="CW64" s="223"/>
      <c r="CX64" s="226">
        <v>41671</v>
      </c>
      <c r="CY64" s="223" t="s">
        <v>574</v>
      </c>
      <c r="CZ64" s="223">
        <v>0</v>
      </c>
      <c r="DA64" s="223"/>
      <c r="DB64" s="223"/>
      <c r="DC64" s="223"/>
      <c r="DD64" s="223"/>
      <c r="DE64" s="223">
        <v>33</v>
      </c>
      <c r="DF64" s="223">
        <v>44</v>
      </c>
      <c r="DG64" s="223"/>
      <c r="DH64" s="223"/>
      <c r="DI64" s="223"/>
      <c r="DJ64" s="223"/>
      <c r="DK64" s="223"/>
      <c r="DL64" s="223"/>
      <c r="DM64" s="223"/>
      <c r="DN64" s="223">
        <v>9.7100000000000009</v>
      </c>
      <c r="DO64" s="223"/>
      <c r="DP64" s="223"/>
      <c r="DQ64" s="223"/>
      <c r="DR64" s="223" t="s">
        <v>574</v>
      </c>
      <c r="DS64" s="223" t="s">
        <v>579</v>
      </c>
      <c r="DT64" s="223" t="b">
        <v>1</v>
      </c>
      <c r="DU64" s="223" t="s">
        <v>590</v>
      </c>
      <c r="DV64" s="223">
        <v>6</v>
      </c>
      <c r="DW64" s="223"/>
      <c r="DX64" s="223"/>
      <c r="DY64" s="223"/>
      <c r="DZ64" s="223"/>
      <c r="EA64" s="223">
        <v>739270</v>
      </c>
    </row>
    <row r="65" spans="1:131">
      <c r="A65" s="223" t="s">
        <v>632</v>
      </c>
      <c r="B65" s="223" t="s">
        <v>568</v>
      </c>
      <c r="C65" s="224">
        <v>43384</v>
      </c>
      <c r="D65" s="223" t="s">
        <v>805</v>
      </c>
      <c r="E65" s="223" t="s">
        <v>849</v>
      </c>
      <c r="F65" s="223" t="s">
        <v>850</v>
      </c>
      <c r="G65" s="223" t="s">
        <v>569</v>
      </c>
      <c r="H65" s="223" t="s">
        <v>808</v>
      </c>
      <c r="I65" s="223" t="s">
        <v>851</v>
      </c>
      <c r="J65" s="223" t="s">
        <v>852</v>
      </c>
      <c r="K65" s="223" t="s">
        <v>853</v>
      </c>
      <c r="L65" s="223">
        <v>0</v>
      </c>
      <c r="M65" s="223">
        <v>0</v>
      </c>
      <c r="N65" s="223" t="s">
        <v>812</v>
      </c>
      <c r="O65" s="223" t="s">
        <v>596</v>
      </c>
      <c r="P65" s="223"/>
      <c r="Q65" s="223" t="s">
        <v>854</v>
      </c>
      <c r="R65" s="223">
        <v>1</v>
      </c>
      <c r="S65" s="223" t="s">
        <v>819</v>
      </c>
      <c r="T65" s="223" t="s">
        <v>571</v>
      </c>
      <c r="U65" s="223" t="s">
        <v>838</v>
      </c>
      <c r="V65" s="223"/>
      <c r="W65" s="223">
        <v>2</v>
      </c>
      <c r="X65" s="223"/>
      <c r="Y65" s="223" t="s">
        <v>585</v>
      </c>
      <c r="Z65" s="223"/>
      <c r="AA65" s="223" t="s">
        <v>586</v>
      </c>
      <c r="AB65" s="223" t="s">
        <v>587</v>
      </c>
      <c r="AC65" s="223" t="s">
        <v>518</v>
      </c>
      <c r="AD65" s="223" t="s">
        <v>588</v>
      </c>
      <c r="AE65" s="223">
        <v>15</v>
      </c>
      <c r="AF65" s="225">
        <v>43132</v>
      </c>
      <c r="AG65" s="223">
        <v>1</v>
      </c>
      <c r="AH65" s="223">
        <v>0</v>
      </c>
      <c r="AI65" s="223">
        <v>24</v>
      </c>
      <c r="AJ65" s="223">
        <v>90</v>
      </c>
      <c r="AK65" s="223" t="s">
        <v>576</v>
      </c>
      <c r="AL65" s="223" t="s">
        <v>855</v>
      </c>
      <c r="AM65" s="223">
        <v>17.5</v>
      </c>
      <c r="AN65" s="223" t="s">
        <v>602</v>
      </c>
      <c r="AO65" s="223">
        <v>1997</v>
      </c>
      <c r="AP65" s="223">
        <v>300</v>
      </c>
      <c r="AQ65" s="223">
        <v>152</v>
      </c>
      <c r="AR65" s="223">
        <v>62</v>
      </c>
      <c r="AS65" s="223">
        <v>4.9000000000000004</v>
      </c>
      <c r="AT65" s="223" t="s">
        <v>578</v>
      </c>
      <c r="AU65" s="223">
        <v>3</v>
      </c>
      <c r="AV65" s="223">
        <v>0</v>
      </c>
      <c r="AW65" s="223">
        <v>0</v>
      </c>
      <c r="AX65" s="223">
        <v>43</v>
      </c>
      <c r="AY65" s="223">
        <v>0</v>
      </c>
      <c r="AZ65" s="223">
        <v>43</v>
      </c>
      <c r="BA65" s="223">
        <v>0.6</v>
      </c>
      <c r="BB65" s="223">
        <v>1.51</v>
      </c>
      <c r="BC65" s="223">
        <v>40.380000000000003</v>
      </c>
      <c r="BD65" s="223">
        <v>57.88</v>
      </c>
      <c r="BE65" s="223"/>
      <c r="BF65" s="223"/>
      <c r="BG65" s="223"/>
      <c r="BH65" s="223"/>
      <c r="BI65" s="223"/>
      <c r="BJ65" s="223"/>
      <c r="BK65" s="223"/>
      <c r="BL65" s="223"/>
      <c r="BM65" s="223"/>
      <c r="BN65" s="223"/>
      <c r="BO65" s="223">
        <v>23</v>
      </c>
      <c r="BP65" s="223">
        <v>0</v>
      </c>
      <c r="BQ65" s="223"/>
      <c r="BR65" s="223"/>
      <c r="BS65" s="223"/>
      <c r="BT65" s="223" t="s">
        <v>856</v>
      </c>
      <c r="BU65" s="223">
        <v>0</v>
      </c>
      <c r="BV65" s="223"/>
      <c r="BW65" s="223"/>
      <c r="BX65" s="223"/>
      <c r="BY65" s="223"/>
      <c r="BZ65" s="223"/>
      <c r="CA65" s="223"/>
      <c r="CB65" s="223"/>
      <c r="CC65" s="223">
        <v>0</v>
      </c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3"/>
      <c r="CT65" s="223" t="b">
        <v>1</v>
      </c>
      <c r="CU65" s="223"/>
      <c r="CV65" s="223"/>
      <c r="CW65" s="223"/>
      <c r="CX65" s="225">
        <v>43314</v>
      </c>
      <c r="CY65" s="223" t="s">
        <v>574</v>
      </c>
      <c r="CZ65" s="223">
        <v>0</v>
      </c>
      <c r="DA65" s="223"/>
      <c r="DB65" s="223"/>
      <c r="DC65" s="223"/>
      <c r="DD65" s="223"/>
      <c r="DE65" s="223">
        <v>0</v>
      </c>
      <c r="DF65" s="223">
        <v>43</v>
      </c>
      <c r="DG65" s="223"/>
      <c r="DH65" s="223"/>
      <c r="DI65" s="223"/>
      <c r="DJ65" s="223"/>
      <c r="DK65" s="223"/>
      <c r="DL65" s="223"/>
      <c r="DM65" s="223"/>
      <c r="DN65" s="223">
        <v>10.93</v>
      </c>
      <c r="DO65" s="223"/>
      <c r="DP65" s="223"/>
      <c r="DQ65" s="223"/>
      <c r="DR65" s="223" t="s">
        <v>574</v>
      </c>
      <c r="DS65" s="223" t="s">
        <v>579</v>
      </c>
      <c r="DT65" s="223" t="b">
        <v>1</v>
      </c>
      <c r="DU65" s="223" t="s">
        <v>590</v>
      </c>
      <c r="DV65" s="223">
        <v>3</v>
      </c>
      <c r="DW65" s="223"/>
      <c r="DX65" s="223"/>
      <c r="DY65" s="223"/>
      <c r="DZ65" s="223"/>
      <c r="EA65" s="223">
        <v>427590</v>
      </c>
    </row>
    <row r="66" spans="1:131">
      <c r="A66" s="223" t="s">
        <v>784</v>
      </c>
      <c r="B66" s="223" t="s">
        <v>568</v>
      </c>
      <c r="C66" s="224">
        <v>43384</v>
      </c>
      <c r="D66" s="223" t="s">
        <v>805</v>
      </c>
      <c r="E66" s="223" t="s">
        <v>849</v>
      </c>
      <c r="F66" s="223" t="s">
        <v>850</v>
      </c>
      <c r="G66" s="223" t="s">
        <v>569</v>
      </c>
      <c r="H66" s="223" t="s">
        <v>808</v>
      </c>
      <c r="I66" s="223" t="s">
        <v>851</v>
      </c>
      <c r="J66" s="223" t="s">
        <v>852</v>
      </c>
      <c r="K66" s="223" t="s">
        <v>853</v>
      </c>
      <c r="L66" s="223">
        <v>0</v>
      </c>
      <c r="M66" s="223">
        <v>0</v>
      </c>
      <c r="N66" s="223" t="s">
        <v>812</v>
      </c>
      <c r="O66" s="223" t="s">
        <v>596</v>
      </c>
      <c r="P66" s="223"/>
      <c r="Q66" s="223" t="s">
        <v>854</v>
      </c>
      <c r="R66" s="223">
        <v>1</v>
      </c>
      <c r="S66" s="223" t="s">
        <v>584</v>
      </c>
      <c r="T66" s="223" t="s">
        <v>571</v>
      </c>
      <c r="U66" s="223" t="s">
        <v>838</v>
      </c>
      <c r="V66" s="223"/>
      <c r="W66" s="223">
        <v>1</v>
      </c>
      <c r="X66" s="223"/>
      <c r="Y66" s="223" t="s">
        <v>585</v>
      </c>
      <c r="Z66" s="223"/>
      <c r="AA66" s="223" t="s">
        <v>586</v>
      </c>
      <c r="AB66" s="223" t="s">
        <v>587</v>
      </c>
      <c r="AC66" s="223" t="s">
        <v>518</v>
      </c>
      <c r="AD66" s="223" t="s">
        <v>588</v>
      </c>
      <c r="AE66" s="223">
        <v>15</v>
      </c>
      <c r="AF66" s="225">
        <v>43132</v>
      </c>
      <c r="AG66" s="223" t="s">
        <v>582</v>
      </c>
      <c r="AH66" s="223">
        <v>0</v>
      </c>
      <c r="AI66" s="223">
        <v>24</v>
      </c>
      <c r="AJ66" s="223">
        <v>90</v>
      </c>
      <c r="AK66" s="223" t="s">
        <v>576</v>
      </c>
      <c r="AL66" s="223" t="s">
        <v>855</v>
      </c>
      <c r="AM66" s="223">
        <v>17.5</v>
      </c>
      <c r="AN66" s="223" t="s">
        <v>602</v>
      </c>
      <c r="AO66" s="223">
        <v>1997</v>
      </c>
      <c r="AP66" s="223">
        <v>300</v>
      </c>
      <c r="AQ66" s="223">
        <v>152</v>
      </c>
      <c r="AR66" s="223">
        <v>62</v>
      </c>
      <c r="AS66" s="223">
        <v>4.9000000000000004</v>
      </c>
      <c r="AT66" s="223" t="s">
        <v>578</v>
      </c>
      <c r="AU66" s="223">
        <v>3</v>
      </c>
      <c r="AV66" s="223">
        <v>0</v>
      </c>
      <c r="AW66" s="223">
        <v>0</v>
      </c>
      <c r="AX66" s="223">
        <v>49</v>
      </c>
      <c r="AY66" s="223">
        <v>0</v>
      </c>
      <c r="AZ66" s="223">
        <v>49</v>
      </c>
      <c r="BA66" s="223">
        <v>0.6</v>
      </c>
      <c r="BB66" s="223">
        <v>1.51</v>
      </c>
      <c r="BC66" s="223">
        <v>46.38</v>
      </c>
      <c r="BD66" s="223">
        <v>63.88</v>
      </c>
      <c r="BE66" s="223"/>
      <c r="BF66" s="223"/>
      <c r="BG66" s="223"/>
      <c r="BH66" s="223"/>
      <c r="BI66" s="223"/>
      <c r="BJ66" s="223"/>
      <c r="BK66" s="223"/>
      <c r="BL66" s="223"/>
      <c r="BM66" s="223"/>
      <c r="BN66" s="223"/>
      <c r="BO66" s="223">
        <v>23</v>
      </c>
      <c r="BP66" s="223">
        <v>0</v>
      </c>
      <c r="BQ66" s="223"/>
      <c r="BR66" s="223"/>
      <c r="BS66" s="223"/>
      <c r="BT66" s="223" t="s">
        <v>856</v>
      </c>
      <c r="BU66" s="223">
        <v>0</v>
      </c>
      <c r="BV66" s="223"/>
      <c r="BW66" s="223"/>
      <c r="BX66" s="223"/>
      <c r="BY66" s="223"/>
      <c r="BZ66" s="223"/>
      <c r="CA66" s="223"/>
      <c r="CB66" s="223"/>
      <c r="CC66" s="223">
        <v>0</v>
      </c>
      <c r="CD66" s="223"/>
      <c r="CE66" s="223"/>
      <c r="CF66" s="223"/>
      <c r="CG66" s="223"/>
      <c r="CH66" s="223"/>
      <c r="CI66" s="223"/>
      <c r="CJ66" s="223"/>
      <c r="CK66" s="223"/>
      <c r="CL66" s="223"/>
      <c r="CM66" s="223"/>
      <c r="CN66" s="223"/>
      <c r="CO66" s="223"/>
      <c r="CP66" s="223"/>
      <c r="CQ66" s="223"/>
      <c r="CR66" s="223"/>
      <c r="CS66" s="223"/>
      <c r="CT66" s="223" t="b">
        <v>1</v>
      </c>
      <c r="CU66" s="223"/>
      <c r="CV66" s="223"/>
      <c r="CW66" s="223"/>
      <c r="CX66" s="225">
        <v>43314</v>
      </c>
      <c r="CY66" s="223" t="s">
        <v>574</v>
      </c>
      <c r="CZ66" s="223">
        <v>0</v>
      </c>
      <c r="DA66" s="223"/>
      <c r="DB66" s="223"/>
      <c r="DC66" s="223"/>
      <c r="DD66" s="223"/>
      <c r="DE66" s="223">
        <v>16.399999999999999</v>
      </c>
      <c r="DF66" s="223">
        <v>49</v>
      </c>
      <c r="DG66" s="223"/>
      <c r="DH66" s="223"/>
      <c r="DI66" s="223"/>
      <c r="DJ66" s="223"/>
      <c r="DK66" s="223"/>
      <c r="DL66" s="223"/>
      <c r="DM66" s="223"/>
      <c r="DN66" s="223">
        <v>43.5</v>
      </c>
      <c r="DO66" s="223"/>
      <c r="DP66" s="223"/>
      <c r="DQ66" s="223"/>
      <c r="DR66" s="223" t="s">
        <v>574</v>
      </c>
      <c r="DS66" s="223" t="s">
        <v>579</v>
      </c>
      <c r="DT66" s="223" t="b">
        <v>1</v>
      </c>
      <c r="DU66" s="223" t="s">
        <v>590</v>
      </c>
      <c r="DV66" s="223">
        <v>3</v>
      </c>
      <c r="DW66" s="223"/>
      <c r="DX66" s="223"/>
      <c r="DY66" s="223"/>
      <c r="DZ66" s="223"/>
      <c r="EA66" s="223">
        <v>427590</v>
      </c>
    </row>
    <row r="67" spans="1:131">
      <c r="A67" s="223" t="s">
        <v>699</v>
      </c>
      <c r="B67" s="223" t="s">
        <v>568</v>
      </c>
      <c r="C67" s="224">
        <v>43384</v>
      </c>
      <c r="D67" s="223" t="s">
        <v>805</v>
      </c>
      <c r="E67" s="223" t="s">
        <v>849</v>
      </c>
      <c r="F67" s="223" t="s">
        <v>850</v>
      </c>
      <c r="G67" s="223" t="s">
        <v>569</v>
      </c>
      <c r="H67" s="223" t="s">
        <v>808</v>
      </c>
      <c r="I67" s="223" t="s">
        <v>851</v>
      </c>
      <c r="J67" s="223" t="s">
        <v>852</v>
      </c>
      <c r="K67" s="223" t="s">
        <v>853</v>
      </c>
      <c r="L67" s="223">
        <v>0</v>
      </c>
      <c r="M67" s="223">
        <v>0</v>
      </c>
      <c r="N67" s="223" t="s">
        <v>812</v>
      </c>
      <c r="O67" s="223" t="s">
        <v>596</v>
      </c>
      <c r="P67" s="223"/>
      <c r="Q67" s="223" t="s">
        <v>854</v>
      </c>
      <c r="R67" s="223">
        <v>1</v>
      </c>
      <c r="S67" s="223" t="s">
        <v>579</v>
      </c>
      <c r="T67" s="223" t="s">
        <v>571</v>
      </c>
      <c r="U67" s="223" t="s">
        <v>838</v>
      </c>
      <c r="V67" s="223"/>
      <c r="W67" s="223">
        <v>4</v>
      </c>
      <c r="X67" s="223"/>
      <c r="Y67" s="223" t="s">
        <v>591</v>
      </c>
      <c r="Z67" s="223"/>
      <c r="AA67" s="223" t="s">
        <v>586</v>
      </c>
      <c r="AB67" s="223" t="s">
        <v>587</v>
      </c>
      <c r="AC67" s="223" t="s">
        <v>518</v>
      </c>
      <c r="AD67" s="223" t="s">
        <v>588</v>
      </c>
      <c r="AE67" s="223">
        <v>15</v>
      </c>
      <c r="AF67" s="225">
        <v>43132</v>
      </c>
      <c r="AG67" s="223" t="s">
        <v>582</v>
      </c>
      <c r="AH67" s="223">
        <v>0</v>
      </c>
      <c r="AI67" s="223">
        <v>24</v>
      </c>
      <c r="AJ67" s="223">
        <v>90</v>
      </c>
      <c r="AK67" s="223" t="s">
        <v>576</v>
      </c>
      <c r="AL67" s="223" t="s">
        <v>855</v>
      </c>
      <c r="AM67" s="223">
        <v>17.8</v>
      </c>
      <c r="AN67" s="223" t="s">
        <v>602</v>
      </c>
      <c r="AO67" s="223">
        <v>1997</v>
      </c>
      <c r="AP67" s="223">
        <v>300</v>
      </c>
      <c r="AQ67" s="223">
        <v>152</v>
      </c>
      <c r="AR67" s="223">
        <v>63</v>
      </c>
      <c r="AS67" s="223">
        <v>4.3</v>
      </c>
      <c r="AT67" s="223" t="s">
        <v>578</v>
      </c>
      <c r="AU67" s="223">
        <v>4</v>
      </c>
      <c r="AV67" s="223">
        <v>0</v>
      </c>
      <c r="AW67" s="223">
        <v>0</v>
      </c>
      <c r="AX67" s="223">
        <v>44</v>
      </c>
      <c r="AY67" s="223">
        <v>0</v>
      </c>
      <c r="AZ67" s="223">
        <v>44</v>
      </c>
      <c r="BA67" s="223">
        <v>0.6</v>
      </c>
      <c r="BB67" s="223">
        <v>1.65</v>
      </c>
      <c r="BC67" s="223">
        <v>41.25</v>
      </c>
      <c r="BD67" s="223">
        <v>59.05</v>
      </c>
      <c r="BE67" s="223"/>
      <c r="BF67" s="223"/>
      <c r="BG67" s="223"/>
      <c r="BH67" s="223"/>
      <c r="BI67" s="223"/>
      <c r="BJ67" s="223"/>
      <c r="BK67" s="223"/>
      <c r="BL67" s="223"/>
      <c r="BM67" s="223"/>
      <c r="BN67" s="223"/>
      <c r="BO67" s="223">
        <v>23</v>
      </c>
      <c r="BP67" s="223">
        <v>0</v>
      </c>
      <c r="BQ67" s="223"/>
      <c r="BR67" s="223"/>
      <c r="BS67" s="223"/>
      <c r="BT67" s="223" t="s">
        <v>856</v>
      </c>
      <c r="BU67" s="223">
        <v>0</v>
      </c>
      <c r="BV67" s="223"/>
      <c r="BW67" s="223"/>
      <c r="BX67" s="223"/>
      <c r="BY67" s="223"/>
      <c r="BZ67" s="223"/>
      <c r="CA67" s="223"/>
      <c r="CB67" s="223"/>
      <c r="CC67" s="223">
        <v>0</v>
      </c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3"/>
      <c r="CT67" s="223" t="b">
        <v>1</v>
      </c>
      <c r="CU67" s="223"/>
      <c r="CV67" s="223"/>
      <c r="CW67" s="223"/>
      <c r="CX67" s="225">
        <v>43314</v>
      </c>
      <c r="CY67" s="223" t="s">
        <v>574</v>
      </c>
      <c r="CZ67" s="223">
        <v>0</v>
      </c>
      <c r="DA67" s="223"/>
      <c r="DB67" s="223"/>
      <c r="DC67" s="223"/>
      <c r="DD67" s="223"/>
      <c r="DE67" s="223">
        <v>33</v>
      </c>
      <c r="DF67" s="223">
        <v>44</v>
      </c>
      <c r="DG67" s="223"/>
      <c r="DH67" s="223"/>
      <c r="DI67" s="223"/>
      <c r="DJ67" s="223"/>
      <c r="DK67" s="223"/>
      <c r="DL67" s="223"/>
      <c r="DM67" s="223"/>
      <c r="DN67" s="223">
        <v>13.34</v>
      </c>
      <c r="DO67" s="223"/>
      <c r="DP67" s="223"/>
      <c r="DQ67" s="223"/>
      <c r="DR67" s="223" t="s">
        <v>574</v>
      </c>
      <c r="DS67" s="223" t="s">
        <v>579</v>
      </c>
      <c r="DT67" s="223" t="b">
        <v>1</v>
      </c>
      <c r="DU67" s="223" t="s">
        <v>592</v>
      </c>
      <c r="DV67" s="223">
        <v>3</v>
      </c>
      <c r="DW67" s="223"/>
      <c r="DX67" s="223"/>
      <c r="DY67" s="223"/>
      <c r="DZ67" s="223"/>
      <c r="EA67" s="223">
        <v>427590</v>
      </c>
    </row>
    <row r="68" spans="1:131">
      <c r="A68" s="223" t="s">
        <v>633</v>
      </c>
      <c r="B68" s="223" t="s">
        <v>568</v>
      </c>
      <c r="C68" s="224">
        <v>43384</v>
      </c>
      <c r="D68" s="223" t="s">
        <v>805</v>
      </c>
      <c r="E68" s="223" t="s">
        <v>849</v>
      </c>
      <c r="F68" s="223" t="s">
        <v>850</v>
      </c>
      <c r="G68" s="223" t="s">
        <v>569</v>
      </c>
      <c r="H68" s="223" t="s">
        <v>808</v>
      </c>
      <c r="I68" s="223" t="s">
        <v>851</v>
      </c>
      <c r="J68" s="223" t="s">
        <v>852</v>
      </c>
      <c r="K68" s="223" t="s">
        <v>853</v>
      </c>
      <c r="L68" s="223">
        <v>0</v>
      </c>
      <c r="M68" s="223">
        <v>0</v>
      </c>
      <c r="N68" s="223" t="s">
        <v>812</v>
      </c>
      <c r="O68" s="223" t="s">
        <v>596</v>
      </c>
      <c r="P68" s="223"/>
      <c r="Q68" s="223" t="s">
        <v>854</v>
      </c>
      <c r="R68" s="223">
        <v>2</v>
      </c>
      <c r="S68" s="223" t="s">
        <v>819</v>
      </c>
      <c r="T68" s="223" t="s">
        <v>571</v>
      </c>
      <c r="U68" s="223" t="s">
        <v>838</v>
      </c>
      <c r="V68" s="223"/>
      <c r="W68" s="223">
        <v>2</v>
      </c>
      <c r="X68" s="223"/>
      <c r="Y68" s="223" t="s">
        <v>585</v>
      </c>
      <c r="Z68" s="223"/>
      <c r="AA68" s="223" t="s">
        <v>586</v>
      </c>
      <c r="AB68" s="223" t="s">
        <v>587</v>
      </c>
      <c r="AC68" s="223" t="s">
        <v>518</v>
      </c>
      <c r="AD68" s="223" t="s">
        <v>588</v>
      </c>
      <c r="AE68" s="223">
        <v>15</v>
      </c>
      <c r="AF68" s="225">
        <v>43132</v>
      </c>
      <c r="AG68" s="223">
        <v>1</v>
      </c>
      <c r="AH68" s="223">
        <v>0</v>
      </c>
      <c r="AI68" s="223">
        <v>24</v>
      </c>
      <c r="AJ68" s="223">
        <v>230</v>
      </c>
      <c r="AK68" s="223" t="s">
        <v>576</v>
      </c>
      <c r="AL68" s="223" t="s">
        <v>855</v>
      </c>
      <c r="AM68" s="223">
        <v>17.5</v>
      </c>
      <c r="AN68" s="223" t="s">
        <v>602</v>
      </c>
      <c r="AO68" s="223">
        <v>1997</v>
      </c>
      <c r="AP68" s="223">
        <v>300</v>
      </c>
      <c r="AQ68" s="223">
        <v>152</v>
      </c>
      <c r="AR68" s="223">
        <v>62</v>
      </c>
      <c r="AS68" s="223">
        <v>4.9000000000000004</v>
      </c>
      <c r="AT68" s="223" t="s">
        <v>578</v>
      </c>
      <c r="AU68" s="223">
        <v>3</v>
      </c>
      <c r="AV68" s="223">
        <v>0</v>
      </c>
      <c r="AW68" s="223">
        <v>0</v>
      </c>
      <c r="AX68" s="223">
        <v>43</v>
      </c>
      <c r="AY68" s="223">
        <v>0</v>
      </c>
      <c r="AZ68" s="223">
        <v>43</v>
      </c>
      <c r="BA68" s="223">
        <v>0.6</v>
      </c>
      <c r="BB68" s="223">
        <v>1.51</v>
      </c>
      <c r="BC68" s="223">
        <v>40.380000000000003</v>
      </c>
      <c r="BD68" s="223">
        <v>57.88</v>
      </c>
      <c r="BE68" s="223"/>
      <c r="BF68" s="223"/>
      <c r="BG68" s="223"/>
      <c r="BH68" s="223"/>
      <c r="BI68" s="223"/>
      <c r="BJ68" s="223"/>
      <c r="BK68" s="223"/>
      <c r="BL68" s="223"/>
      <c r="BM68" s="223"/>
      <c r="BN68" s="223"/>
      <c r="BO68" s="223">
        <v>23</v>
      </c>
      <c r="BP68" s="223">
        <v>0</v>
      </c>
      <c r="BQ68" s="223"/>
      <c r="BR68" s="223"/>
      <c r="BS68" s="223"/>
      <c r="BT68" s="223" t="s">
        <v>856</v>
      </c>
      <c r="BU68" s="223">
        <v>0</v>
      </c>
      <c r="BV68" s="223"/>
      <c r="BW68" s="223"/>
      <c r="BX68" s="223"/>
      <c r="BY68" s="223"/>
      <c r="BZ68" s="223"/>
      <c r="CA68" s="223"/>
      <c r="CB68" s="223"/>
      <c r="CC68" s="223">
        <v>0</v>
      </c>
      <c r="CD68" s="223"/>
      <c r="CE68" s="223"/>
      <c r="CF68" s="223"/>
      <c r="CG68" s="223"/>
      <c r="CH68" s="223"/>
      <c r="CI68" s="223"/>
      <c r="CJ68" s="223"/>
      <c r="CK68" s="223"/>
      <c r="CL68" s="223"/>
      <c r="CM68" s="223"/>
      <c r="CN68" s="223"/>
      <c r="CO68" s="223"/>
      <c r="CP68" s="223"/>
      <c r="CQ68" s="223"/>
      <c r="CR68" s="223"/>
      <c r="CS68" s="223"/>
      <c r="CT68" s="223" t="b">
        <v>1</v>
      </c>
      <c r="CU68" s="223"/>
      <c r="CV68" s="223"/>
      <c r="CW68" s="223"/>
      <c r="CX68" s="225">
        <v>43314</v>
      </c>
      <c r="CY68" s="223" t="s">
        <v>574</v>
      </c>
      <c r="CZ68" s="223">
        <v>0</v>
      </c>
      <c r="DA68" s="223"/>
      <c r="DB68" s="223"/>
      <c r="DC68" s="223"/>
      <c r="DD68" s="223"/>
      <c r="DE68" s="223">
        <v>0</v>
      </c>
      <c r="DF68" s="223">
        <v>43</v>
      </c>
      <c r="DG68" s="223"/>
      <c r="DH68" s="223"/>
      <c r="DI68" s="223"/>
      <c r="DJ68" s="223"/>
      <c r="DK68" s="223"/>
      <c r="DL68" s="223"/>
      <c r="DM68" s="223"/>
      <c r="DN68" s="223">
        <v>10.93</v>
      </c>
      <c r="DO68" s="223"/>
      <c r="DP68" s="223"/>
      <c r="DQ68" s="223"/>
      <c r="DR68" s="223" t="s">
        <v>574</v>
      </c>
      <c r="DS68" s="223" t="s">
        <v>579</v>
      </c>
      <c r="DT68" s="223" t="b">
        <v>1</v>
      </c>
      <c r="DU68" s="223" t="s">
        <v>590</v>
      </c>
      <c r="DV68" s="223">
        <v>3</v>
      </c>
      <c r="DW68" s="223"/>
      <c r="DX68" s="223"/>
      <c r="DY68" s="223"/>
      <c r="DZ68" s="223"/>
      <c r="EA68" s="223">
        <v>427590</v>
      </c>
    </row>
    <row r="69" spans="1:131">
      <c r="A69" s="223" t="s">
        <v>785</v>
      </c>
      <c r="B69" s="223" t="s">
        <v>568</v>
      </c>
      <c r="C69" s="224">
        <v>43384</v>
      </c>
      <c r="D69" s="223" t="s">
        <v>805</v>
      </c>
      <c r="E69" s="223" t="s">
        <v>849</v>
      </c>
      <c r="F69" s="223" t="s">
        <v>850</v>
      </c>
      <c r="G69" s="223" t="s">
        <v>569</v>
      </c>
      <c r="H69" s="223" t="s">
        <v>808</v>
      </c>
      <c r="I69" s="223" t="s">
        <v>851</v>
      </c>
      <c r="J69" s="223" t="s">
        <v>852</v>
      </c>
      <c r="K69" s="223" t="s">
        <v>853</v>
      </c>
      <c r="L69" s="223">
        <v>0</v>
      </c>
      <c r="M69" s="223">
        <v>0</v>
      </c>
      <c r="N69" s="223" t="s">
        <v>812</v>
      </c>
      <c r="O69" s="223" t="s">
        <v>596</v>
      </c>
      <c r="P69" s="223"/>
      <c r="Q69" s="223" t="s">
        <v>854</v>
      </c>
      <c r="R69" s="223">
        <v>2</v>
      </c>
      <c r="S69" s="223" t="s">
        <v>584</v>
      </c>
      <c r="T69" s="223" t="s">
        <v>571</v>
      </c>
      <c r="U69" s="223" t="s">
        <v>838</v>
      </c>
      <c r="V69" s="223"/>
      <c r="W69" s="223">
        <v>1</v>
      </c>
      <c r="X69" s="223"/>
      <c r="Y69" s="223" t="s">
        <v>585</v>
      </c>
      <c r="Z69" s="223"/>
      <c r="AA69" s="223" t="s">
        <v>586</v>
      </c>
      <c r="AB69" s="223" t="s">
        <v>587</v>
      </c>
      <c r="AC69" s="223" t="s">
        <v>518</v>
      </c>
      <c r="AD69" s="223" t="s">
        <v>588</v>
      </c>
      <c r="AE69" s="223">
        <v>15</v>
      </c>
      <c r="AF69" s="225">
        <v>43132</v>
      </c>
      <c r="AG69" s="223" t="s">
        <v>582</v>
      </c>
      <c r="AH69" s="223">
        <v>0</v>
      </c>
      <c r="AI69" s="223">
        <v>24</v>
      </c>
      <c r="AJ69" s="223">
        <v>230</v>
      </c>
      <c r="AK69" s="223" t="s">
        <v>576</v>
      </c>
      <c r="AL69" s="223" t="s">
        <v>855</v>
      </c>
      <c r="AM69" s="223">
        <v>17.5</v>
      </c>
      <c r="AN69" s="223" t="s">
        <v>602</v>
      </c>
      <c r="AO69" s="223">
        <v>1997</v>
      </c>
      <c r="AP69" s="223">
        <v>300</v>
      </c>
      <c r="AQ69" s="223">
        <v>152</v>
      </c>
      <c r="AR69" s="223">
        <v>62</v>
      </c>
      <c r="AS69" s="223">
        <v>4.9000000000000004</v>
      </c>
      <c r="AT69" s="223" t="s">
        <v>578</v>
      </c>
      <c r="AU69" s="223">
        <v>3</v>
      </c>
      <c r="AV69" s="223">
        <v>0</v>
      </c>
      <c r="AW69" s="223">
        <v>0</v>
      </c>
      <c r="AX69" s="223">
        <v>49</v>
      </c>
      <c r="AY69" s="223">
        <v>0</v>
      </c>
      <c r="AZ69" s="223">
        <v>49</v>
      </c>
      <c r="BA69" s="223">
        <v>0.6</v>
      </c>
      <c r="BB69" s="223">
        <v>1.51</v>
      </c>
      <c r="BC69" s="223">
        <v>46.38</v>
      </c>
      <c r="BD69" s="223">
        <v>63.88</v>
      </c>
      <c r="BE69" s="223"/>
      <c r="BF69" s="223"/>
      <c r="BG69" s="223"/>
      <c r="BH69" s="223"/>
      <c r="BI69" s="223"/>
      <c r="BJ69" s="223"/>
      <c r="BK69" s="223"/>
      <c r="BL69" s="223"/>
      <c r="BM69" s="223"/>
      <c r="BN69" s="223"/>
      <c r="BO69" s="223">
        <v>23</v>
      </c>
      <c r="BP69" s="223">
        <v>0</v>
      </c>
      <c r="BQ69" s="223"/>
      <c r="BR69" s="223"/>
      <c r="BS69" s="223"/>
      <c r="BT69" s="223" t="s">
        <v>856</v>
      </c>
      <c r="BU69" s="223">
        <v>0</v>
      </c>
      <c r="BV69" s="223"/>
      <c r="BW69" s="223"/>
      <c r="BX69" s="223"/>
      <c r="BY69" s="223"/>
      <c r="BZ69" s="223"/>
      <c r="CA69" s="223"/>
      <c r="CB69" s="223"/>
      <c r="CC69" s="223">
        <v>0</v>
      </c>
      <c r="CD69" s="223"/>
      <c r="CE69" s="223"/>
      <c r="CF69" s="223"/>
      <c r="CG69" s="223"/>
      <c r="CH69" s="223"/>
      <c r="CI69" s="223"/>
      <c r="CJ69" s="223"/>
      <c r="CK69" s="223"/>
      <c r="CL69" s="223"/>
      <c r="CM69" s="223"/>
      <c r="CN69" s="223"/>
      <c r="CO69" s="223"/>
      <c r="CP69" s="223"/>
      <c r="CQ69" s="223"/>
      <c r="CR69" s="223"/>
      <c r="CS69" s="223"/>
      <c r="CT69" s="223" t="b">
        <v>1</v>
      </c>
      <c r="CU69" s="223"/>
      <c r="CV69" s="223"/>
      <c r="CW69" s="223"/>
      <c r="CX69" s="225">
        <v>43314</v>
      </c>
      <c r="CY69" s="223" t="s">
        <v>574</v>
      </c>
      <c r="CZ69" s="223">
        <v>0</v>
      </c>
      <c r="DA69" s="223"/>
      <c r="DB69" s="223"/>
      <c r="DC69" s="223"/>
      <c r="DD69" s="223"/>
      <c r="DE69" s="223">
        <v>16.399999999999999</v>
      </c>
      <c r="DF69" s="223">
        <v>49</v>
      </c>
      <c r="DG69" s="223"/>
      <c r="DH69" s="223"/>
      <c r="DI69" s="223"/>
      <c r="DJ69" s="223"/>
      <c r="DK69" s="223"/>
      <c r="DL69" s="223"/>
      <c r="DM69" s="223"/>
      <c r="DN69" s="223">
        <v>43.5</v>
      </c>
      <c r="DO69" s="223"/>
      <c r="DP69" s="223"/>
      <c r="DQ69" s="223"/>
      <c r="DR69" s="223" t="s">
        <v>574</v>
      </c>
      <c r="DS69" s="223" t="s">
        <v>579</v>
      </c>
      <c r="DT69" s="223" t="b">
        <v>1</v>
      </c>
      <c r="DU69" s="223" t="s">
        <v>590</v>
      </c>
      <c r="DV69" s="223">
        <v>3</v>
      </c>
      <c r="DW69" s="223"/>
      <c r="DX69" s="223"/>
      <c r="DY69" s="223"/>
      <c r="DZ69" s="223"/>
      <c r="EA69" s="223">
        <v>427590</v>
      </c>
    </row>
    <row r="70" spans="1:131">
      <c r="A70" s="223" t="s">
        <v>700</v>
      </c>
      <c r="B70" s="223" t="s">
        <v>568</v>
      </c>
      <c r="C70" s="224">
        <v>43384</v>
      </c>
      <c r="D70" s="223" t="s">
        <v>805</v>
      </c>
      <c r="E70" s="223" t="s">
        <v>849</v>
      </c>
      <c r="F70" s="223" t="s">
        <v>850</v>
      </c>
      <c r="G70" s="223" t="s">
        <v>569</v>
      </c>
      <c r="H70" s="223" t="s">
        <v>808</v>
      </c>
      <c r="I70" s="223" t="s">
        <v>851</v>
      </c>
      <c r="J70" s="223" t="s">
        <v>852</v>
      </c>
      <c r="K70" s="223" t="s">
        <v>853</v>
      </c>
      <c r="L70" s="223">
        <v>0</v>
      </c>
      <c r="M70" s="223">
        <v>0</v>
      </c>
      <c r="N70" s="223" t="s">
        <v>812</v>
      </c>
      <c r="O70" s="223" t="s">
        <v>596</v>
      </c>
      <c r="P70" s="223"/>
      <c r="Q70" s="223" t="s">
        <v>854</v>
      </c>
      <c r="R70" s="223">
        <v>2</v>
      </c>
      <c r="S70" s="223" t="s">
        <v>579</v>
      </c>
      <c r="T70" s="223" t="s">
        <v>571</v>
      </c>
      <c r="U70" s="223" t="s">
        <v>838</v>
      </c>
      <c r="V70" s="223"/>
      <c r="W70" s="223">
        <v>4</v>
      </c>
      <c r="X70" s="223"/>
      <c r="Y70" s="223" t="s">
        <v>591</v>
      </c>
      <c r="Z70" s="223"/>
      <c r="AA70" s="223" t="s">
        <v>586</v>
      </c>
      <c r="AB70" s="223" t="s">
        <v>587</v>
      </c>
      <c r="AC70" s="223" t="s">
        <v>518</v>
      </c>
      <c r="AD70" s="223" t="s">
        <v>588</v>
      </c>
      <c r="AE70" s="223">
        <v>15</v>
      </c>
      <c r="AF70" s="225">
        <v>43132</v>
      </c>
      <c r="AG70" s="223" t="s">
        <v>582</v>
      </c>
      <c r="AH70" s="223">
        <v>0</v>
      </c>
      <c r="AI70" s="223">
        <v>24</v>
      </c>
      <c r="AJ70" s="223">
        <v>230</v>
      </c>
      <c r="AK70" s="223" t="s">
        <v>576</v>
      </c>
      <c r="AL70" s="223" t="s">
        <v>855</v>
      </c>
      <c r="AM70" s="223">
        <v>17.8</v>
      </c>
      <c r="AN70" s="223" t="s">
        <v>602</v>
      </c>
      <c r="AO70" s="223">
        <v>1997</v>
      </c>
      <c r="AP70" s="223">
        <v>300</v>
      </c>
      <c r="AQ70" s="223">
        <v>152</v>
      </c>
      <c r="AR70" s="223">
        <v>63</v>
      </c>
      <c r="AS70" s="223">
        <v>4.3</v>
      </c>
      <c r="AT70" s="223" t="s">
        <v>578</v>
      </c>
      <c r="AU70" s="223">
        <v>4</v>
      </c>
      <c r="AV70" s="223">
        <v>0</v>
      </c>
      <c r="AW70" s="223">
        <v>0</v>
      </c>
      <c r="AX70" s="223">
        <v>44</v>
      </c>
      <c r="AY70" s="223">
        <v>0</v>
      </c>
      <c r="AZ70" s="223">
        <v>44</v>
      </c>
      <c r="BA70" s="223">
        <v>0.6</v>
      </c>
      <c r="BB70" s="223">
        <v>1.65</v>
      </c>
      <c r="BC70" s="223">
        <v>41.25</v>
      </c>
      <c r="BD70" s="223">
        <v>59.05</v>
      </c>
      <c r="BE70" s="223"/>
      <c r="BF70" s="223"/>
      <c r="BG70" s="223"/>
      <c r="BH70" s="223"/>
      <c r="BI70" s="223"/>
      <c r="BJ70" s="223"/>
      <c r="BK70" s="223"/>
      <c r="BL70" s="223"/>
      <c r="BM70" s="223"/>
      <c r="BN70" s="223"/>
      <c r="BO70" s="223">
        <v>23</v>
      </c>
      <c r="BP70" s="223">
        <v>0</v>
      </c>
      <c r="BQ70" s="223"/>
      <c r="BR70" s="223"/>
      <c r="BS70" s="223"/>
      <c r="BT70" s="223" t="s">
        <v>856</v>
      </c>
      <c r="BU70" s="223">
        <v>0</v>
      </c>
      <c r="BV70" s="223"/>
      <c r="BW70" s="223"/>
      <c r="BX70" s="223"/>
      <c r="BY70" s="223"/>
      <c r="BZ70" s="223"/>
      <c r="CA70" s="223"/>
      <c r="CB70" s="223"/>
      <c r="CC70" s="223">
        <v>0</v>
      </c>
      <c r="CD70" s="223"/>
      <c r="CE70" s="223"/>
      <c r="CF70" s="223"/>
      <c r="CG70" s="223"/>
      <c r="CH70" s="223"/>
      <c r="CI70" s="223"/>
      <c r="CJ70" s="223"/>
      <c r="CK70" s="223"/>
      <c r="CL70" s="223"/>
      <c r="CM70" s="223"/>
      <c r="CN70" s="223"/>
      <c r="CO70" s="223"/>
      <c r="CP70" s="223"/>
      <c r="CQ70" s="223"/>
      <c r="CR70" s="223"/>
      <c r="CS70" s="223"/>
      <c r="CT70" s="223" t="b">
        <v>1</v>
      </c>
      <c r="CU70" s="223"/>
      <c r="CV70" s="223"/>
      <c r="CW70" s="223"/>
      <c r="CX70" s="225">
        <v>43314</v>
      </c>
      <c r="CY70" s="223" t="s">
        <v>574</v>
      </c>
      <c r="CZ70" s="223">
        <v>0</v>
      </c>
      <c r="DA70" s="223"/>
      <c r="DB70" s="223"/>
      <c r="DC70" s="223"/>
      <c r="DD70" s="223"/>
      <c r="DE70" s="223">
        <v>33</v>
      </c>
      <c r="DF70" s="223">
        <v>44</v>
      </c>
      <c r="DG70" s="223"/>
      <c r="DH70" s="223"/>
      <c r="DI70" s="223"/>
      <c r="DJ70" s="223"/>
      <c r="DK70" s="223"/>
      <c r="DL70" s="223"/>
      <c r="DM70" s="223"/>
      <c r="DN70" s="223">
        <v>13.34</v>
      </c>
      <c r="DO70" s="223"/>
      <c r="DP70" s="223"/>
      <c r="DQ70" s="223"/>
      <c r="DR70" s="223" t="s">
        <v>574</v>
      </c>
      <c r="DS70" s="223" t="s">
        <v>579</v>
      </c>
      <c r="DT70" s="223" t="b">
        <v>1</v>
      </c>
      <c r="DU70" s="223" t="s">
        <v>592</v>
      </c>
      <c r="DV70" s="223">
        <v>3</v>
      </c>
      <c r="DW70" s="223"/>
      <c r="DX70" s="223"/>
      <c r="DY70" s="223"/>
      <c r="DZ70" s="223"/>
      <c r="EA70" s="223">
        <v>427590</v>
      </c>
    </row>
    <row r="71" spans="1:131">
      <c r="A71" s="223" t="s">
        <v>634</v>
      </c>
      <c r="B71" s="223" t="s">
        <v>568</v>
      </c>
      <c r="C71" s="224">
        <v>43384</v>
      </c>
      <c r="D71" s="223" t="s">
        <v>805</v>
      </c>
      <c r="E71" s="223" t="s">
        <v>849</v>
      </c>
      <c r="F71" s="223" t="s">
        <v>850</v>
      </c>
      <c r="G71" s="223" t="s">
        <v>569</v>
      </c>
      <c r="H71" s="223" t="s">
        <v>808</v>
      </c>
      <c r="I71" s="223" t="s">
        <v>851</v>
      </c>
      <c r="J71" s="223" t="s">
        <v>852</v>
      </c>
      <c r="K71" s="223" t="s">
        <v>853</v>
      </c>
      <c r="L71" s="223">
        <v>0</v>
      </c>
      <c r="M71" s="223">
        <v>0</v>
      </c>
      <c r="N71" s="223" t="s">
        <v>812</v>
      </c>
      <c r="O71" s="223" t="s">
        <v>596</v>
      </c>
      <c r="P71" s="223"/>
      <c r="Q71" s="223" t="s">
        <v>854</v>
      </c>
      <c r="R71" s="223">
        <v>3</v>
      </c>
      <c r="S71" s="223" t="s">
        <v>819</v>
      </c>
      <c r="T71" s="223" t="s">
        <v>571</v>
      </c>
      <c r="U71" s="223" t="s">
        <v>838</v>
      </c>
      <c r="V71" s="223"/>
      <c r="W71" s="223">
        <v>2</v>
      </c>
      <c r="X71" s="223"/>
      <c r="Y71" s="223" t="s">
        <v>585</v>
      </c>
      <c r="Z71" s="223"/>
      <c r="AA71" s="223" t="s">
        <v>586</v>
      </c>
      <c r="AB71" s="223" t="s">
        <v>587</v>
      </c>
      <c r="AC71" s="223" t="s">
        <v>518</v>
      </c>
      <c r="AD71" s="223" t="s">
        <v>588</v>
      </c>
      <c r="AE71" s="223">
        <v>15</v>
      </c>
      <c r="AF71" s="225">
        <v>43132</v>
      </c>
      <c r="AG71" s="223">
        <v>1</v>
      </c>
      <c r="AH71" s="223">
        <v>0</v>
      </c>
      <c r="AI71" s="223">
        <v>24</v>
      </c>
      <c r="AJ71" s="223">
        <v>340</v>
      </c>
      <c r="AK71" s="223" t="s">
        <v>576</v>
      </c>
      <c r="AL71" s="223" t="s">
        <v>855</v>
      </c>
      <c r="AM71" s="223">
        <v>17.5</v>
      </c>
      <c r="AN71" s="223" t="s">
        <v>602</v>
      </c>
      <c r="AO71" s="223">
        <v>1997</v>
      </c>
      <c r="AP71" s="223">
        <v>300</v>
      </c>
      <c r="AQ71" s="223">
        <v>152</v>
      </c>
      <c r="AR71" s="223">
        <v>62</v>
      </c>
      <c r="AS71" s="223">
        <v>4.9000000000000004</v>
      </c>
      <c r="AT71" s="223" t="s">
        <v>578</v>
      </c>
      <c r="AU71" s="223">
        <v>3</v>
      </c>
      <c r="AV71" s="223">
        <v>0</v>
      </c>
      <c r="AW71" s="223">
        <v>0</v>
      </c>
      <c r="AX71" s="223">
        <v>43</v>
      </c>
      <c r="AY71" s="223">
        <v>0</v>
      </c>
      <c r="AZ71" s="223">
        <v>43</v>
      </c>
      <c r="BA71" s="223">
        <v>0.6</v>
      </c>
      <c r="BB71" s="223">
        <v>1.51</v>
      </c>
      <c r="BC71" s="223">
        <v>40.380000000000003</v>
      </c>
      <c r="BD71" s="223">
        <v>57.88</v>
      </c>
      <c r="BE71" s="223"/>
      <c r="BF71" s="223"/>
      <c r="BG71" s="223"/>
      <c r="BH71" s="223"/>
      <c r="BI71" s="223"/>
      <c r="BJ71" s="223"/>
      <c r="BK71" s="223"/>
      <c r="BL71" s="223"/>
      <c r="BM71" s="223"/>
      <c r="BN71" s="223"/>
      <c r="BO71" s="223">
        <v>23</v>
      </c>
      <c r="BP71" s="223">
        <v>0</v>
      </c>
      <c r="BQ71" s="223"/>
      <c r="BR71" s="223"/>
      <c r="BS71" s="223"/>
      <c r="BT71" s="223" t="s">
        <v>856</v>
      </c>
      <c r="BU71" s="223">
        <v>0</v>
      </c>
      <c r="BV71" s="223"/>
      <c r="BW71" s="223"/>
      <c r="BX71" s="223"/>
      <c r="BY71" s="223"/>
      <c r="BZ71" s="223"/>
      <c r="CA71" s="223"/>
      <c r="CB71" s="223"/>
      <c r="CC71" s="223">
        <v>0</v>
      </c>
      <c r="CD71" s="223"/>
      <c r="CE71" s="223"/>
      <c r="CF71" s="223"/>
      <c r="CG71" s="223"/>
      <c r="CH71" s="223"/>
      <c r="CI71" s="223"/>
      <c r="CJ71" s="223"/>
      <c r="CK71" s="223"/>
      <c r="CL71" s="223"/>
      <c r="CM71" s="223"/>
      <c r="CN71" s="223"/>
      <c r="CO71" s="223"/>
      <c r="CP71" s="223"/>
      <c r="CQ71" s="223"/>
      <c r="CR71" s="223"/>
      <c r="CS71" s="223"/>
      <c r="CT71" s="223" t="b">
        <v>1</v>
      </c>
      <c r="CU71" s="223"/>
      <c r="CV71" s="223"/>
      <c r="CW71" s="223"/>
      <c r="CX71" s="225">
        <v>43314</v>
      </c>
      <c r="CY71" s="223" t="s">
        <v>574</v>
      </c>
      <c r="CZ71" s="223">
        <v>0</v>
      </c>
      <c r="DA71" s="223"/>
      <c r="DB71" s="223"/>
      <c r="DC71" s="223"/>
      <c r="DD71" s="223"/>
      <c r="DE71" s="223">
        <v>0</v>
      </c>
      <c r="DF71" s="223">
        <v>43</v>
      </c>
      <c r="DG71" s="223"/>
      <c r="DH71" s="223"/>
      <c r="DI71" s="223"/>
      <c r="DJ71" s="223"/>
      <c r="DK71" s="223"/>
      <c r="DL71" s="223"/>
      <c r="DM71" s="223"/>
      <c r="DN71" s="223">
        <v>10.93</v>
      </c>
      <c r="DO71" s="223"/>
      <c r="DP71" s="223"/>
      <c r="DQ71" s="223"/>
      <c r="DR71" s="223" t="s">
        <v>574</v>
      </c>
      <c r="DS71" s="223" t="s">
        <v>579</v>
      </c>
      <c r="DT71" s="223" t="b">
        <v>1</v>
      </c>
      <c r="DU71" s="223" t="s">
        <v>590</v>
      </c>
      <c r="DV71" s="223">
        <v>3</v>
      </c>
      <c r="DW71" s="223"/>
      <c r="DX71" s="223"/>
      <c r="DY71" s="223"/>
      <c r="DZ71" s="223"/>
      <c r="EA71" s="223">
        <v>427590</v>
      </c>
    </row>
    <row r="72" spans="1:131">
      <c r="A72" s="223" t="s">
        <v>786</v>
      </c>
      <c r="B72" s="223" t="s">
        <v>568</v>
      </c>
      <c r="C72" s="224">
        <v>43384</v>
      </c>
      <c r="D72" s="223" t="s">
        <v>805</v>
      </c>
      <c r="E72" s="223" t="s">
        <v>849</v>
      </c>
      <c r="F72" s="223" t="s">
        <v>850</v>
      </c>
      <c r="G72" s="223" t="s">
        <v>569</v>
      </c>
      <c r="H72" s="223" t="s">
        <v>808</v>
      </c>
      <c r="I72" s="223" t="s">
        <v>851</v>
      </c>
      <c r="J72" s="223" t="s">
        <v>852</v>
      </c>
      <c r="K72" s="223" t="s">
        <v>853</v>
      </c>
      <c r="L72" s="223">
        <v>0</v>
      </c>
      <c r="M72" s="223">
        <v>0</v>
      </c>
      <c r="N72" s="223" t="s">
        <v>812</v>
      </c>
      <c r="O72" s="223" t="s">
        <v>596</v>
      </c>
      <c r="P72" s="223"/>
      <c r="Q72" s="223" t="s">
        <v>854</v>
      </c>
      <c r="R72" s="223">
        <v>3</v>
      </c>
      <c r="S72" s="223" t="s">
        <v>584</v>
      </c>
      <c r="T72" s="223" t="s">
        <v>571</v>
      </c>
      <c r="U72" s="223" t="s">
        <v>838</v>
      </c>
      <c r="V72" s="223"/>
      <c r="W72" s="223">
        <v>1</v>
      </c>
      <c r="X72" s="223"/>
      <c r="Y72" s="223" t="s">
        <v>585</v>
      </c>
      <c r="Z72" s="223"/>
      <c r="AA72" s="223" t="s">
        <v>586</v>
      </c>
      <c r="AB72" s="223" t="s">
        <v>587</v>
      </c>
      <c r="AC72" s="223" t="s">
        <v>518</v>
      </c>
      <c r="AD72" s="223" t="s">
        <v>588</v>
      </c>
      <c r="AE72" s="223">
        <v>15</v>
      </c>
      <c r="AF72" s="225">
        <v>43132</v>
      </c>
      <c r="AG72" s="223" t="s">
        <v>582</v>
      </c>
      <c r="AH72" s="223">
        <v>0</v>
      </c>
      <c r="AI72" s="223">
        <v>24</v>
      </c>
      <c r="AJ72" s="223">
        <v>340</v>
      </c>
      <c r="AK72" s="223" t="s">
        <v>576</v>
      </c>
      <c r="AL72" s="223" t="s">
        <v>855</v>
      </c>
      <c r="AM72" s="223">
        <v>17.5</v>
      </c>
      <c r="AN72" s="223" t="s">
        <v>602</v>
      </c>
      <c r="AO72" s="223">
        <v>1997</v>
      </c>
      <c r="AP72" s="223">
        <v>300</v>
      </c>
      <c r="AQ72" s="223">
        <v>152</v>
      </c>
      <c r="AR72" s="223">
        <v>62</v>
      </c>
      <c r="AS72" s="223">
        <v>4.9000000000000004</v>
      </c>
      <c r="AT72" s="223" t="s">
        <v>578</v>
      </c>
      <c r="AU72" s="223">
        <v>3</v>
      </c>
      <c r="AV72" s="223">
        <v>0</v>
      </c>
      <c r="AW72" s="223">
        <v>0</v>
      </c>
      <c r="AX72" s="223">
        <v>49</v>
      </c>
      <c r="AY72" s="223">
        <v>0</v>
      </c>
      <c r="AZ72" s="223">
        <v>49</v>
      </c>
      <c r="BA72" s="223">
        <v>0.6</v>
      </c>
      <c r="BB72" s="223">
        <v>1.51</v>
      </c>
      <c r="BC72" s="223">
        <v>46.38</v>
      </c>
      <c r="BD72" s="223">
        <v>63.88</v>
      </c>
      <c r="BE72" s="223"/>
      <c r="BF72" s="223"/>
      <c r="BG72" s="223"/>
      <c r="BH72" s="223"/>
      <c r="BI72" s="223"/>
      <c r="BJ72" s="223"/>
      <c r="BK72" s="223"/>
      <c r="BL72" s="223"/>
      <c r="BM72" s="223"/>
      <c r="BN72" s="223"/>
      <c r="BO72" s="223">
        <v>23</v>
      </c>
      <c r="BP72" s="223">
        <v>0</v>
      </c>
      <c r="BQ72" s="223"/>
      <c r="BR72" s="223"/>
      <c r="BS72" s="223"/>
      <c r="BT72" s="223" t="s">
        <v>856</v>
      </c>
      <c r="BU72" s="223">
        <v>0</v>
      </c>
      <c r="BV72" s="223"/>
      <c r="BW72" s="223"/>
      <c r="BX72" s="223"/>
      <c r="BY72" s="223"/>
      <c r="BZ72" s="223"/>
      <c r="CA72" s="223"/>
      <c r="CB72" s="223"/>
      <c r="CC72" s="223">
        <v>0</v>
      </c>
      <c r="CD72" s="223"/>
      <c r="CE72" s="223"/>
      <c r="CF72" s="223"/>
      <c r="CG72" s="223"/>
      <c r="CH72" s="223"/>
      <c r="CI72" s="223"/>
      <c r="CJ72" s="223"/>
      <c r="CK72" s="223"/>
      <c r="CL72" s="223"/>
      <c r="CM72" s="223"/>
      <c r="CN72" s="223"/>
      <c r="CO72" s="223"/>
      <c r="CP72" s="223"/>
      <c r="CQ72" s="223"/>
      <c r="CR72" s="223"/>
      <c r="CS72" s="223"/>
      <c r="CT72" s="223" t="b">
        <v>1</v>
      </c>
      <c r="CU72" s="223"/>
      <c r="CV72" s="223"/>
      <c r="CW72" s="223"/>
      <c r="CX72" s="225">
        <v>43314</v>
      </c>
      <c r="CY72" s="223" t="s">
        <v>574</v>
      </c>
      <c r="CZ72" s="223">
        <v>0</v>
      </c>
      <c r="DA72" s="223"/>
      <c r="DB72" s="223"/>
      <c r="DC72" s="223"/>
      <c r="DD72" s="223"/>
      <c r="DE72" s="223">
        <v>16.399999999999999</v>
      </c>
      <c r="DF72" s="223">
        <v>49</v>
      </c>
      <c r="DG72" s="223"/>
      <c r="DH72" s="223"/>
      <c r="DI72" s="223"/>
      <c r="DJ72" s="223"/>
      <c r="DK72" s="223"/>
      <c r="DL72" s="223"/>
      <c r="DM72" s="223"/>
      <c r="DN72" s="223">
        <v>43.5</v>
      </c>
      <c r="DO72" s="223"/>
      <c r="DP72" s="223"/>
      <c r="DQ72" s="223"/>
      <c r="DR72" s="223" t="s">
        <v>574</v>
      </c>
      <c r="DS72" s="223" t="s">
        <v>579</v>
      </c>
      <c r="DT72" s="223" t="b">
        <v>1</v>
      </c>
      <c r="DU72" s="223" t="s">
        <v>590</v>
      </c>
      <c r="DV72" s="223">
        <v>3</v>
      </c>
      <c r="DW72" s="223"/>
      <c r="DX72" s="223"/>
      <c r="DY72" s="223"/>
      <c r="DZ72" s="223"/>
      <c r="EA72" s="223">
        <v>427590</v>
      </c>
    </row>
    <row r="73" spans="1:131">
      <c r="A73" s="223" t="s">
        <v>701</v>
      </c>
      <c r="B73" s="223" t="s">
        <v>568</v>
      </c>
      <c r="C73" s="224">
        <v>43384</v>
      </c>
      <c r="D73" s="223" t="s">
        <v>805</v>
      </c>
      <c r="E73" s="223" t="s">
        <v>849</v>
      </c>
      <c r="F73" s="223" t="s">
        <v>850</v>
      </c>
      <c r="G73" s="223" t="s">
        <v>569</v>
      </c>
      <c r="H73" s="223" t="s">
        <v>808</v>
      </c>
      <c r="I73" s="223" t="s">
        <v>851</v>
      </c>
      <c r="J73" s="223" t="s">
        <v>852</v>
      </c>
      <c r="K73" s="223" t="s">
        <v>853</v>
      </c>
      <c r="L73" s="223">
        <v>0</v>
      </c>
      <c r="M73" s="223">
        <v>0</v>
      </c>
      <c r="N73" s="223" t="s">
        <v>812</v>
      </c>
      <c r="O73" s="223" t="s">
        <v>596</v>
      </c>
      <c r="P73" s="223"/>
      <c r="Q73" s="223" t="s">
        <v>854</v>
      </c>
      <c r="R73" s="223">
        <v>3</v>
      </c>
      <c r="S73" s="223" t="s">
        <v>579</v>
      </c>
      <c r="T73" s="223" t="s">
        <v>571</v>
      </c>
      <c r="U73" s="223" t="s">
        <v>838</v>
      </c>
      <c r="V73" s="223"/>
      <c r="W73" s="223">
        <v>4</v>
      </c>
      <c r="X73" s="223"/>
      <c r="Y73" s="223" t="s">
        <v>591</v>
      </c>
      <c r="Z73" s="223"/>
      <c r="AA73" s="223" t="s">
        <v>586</v>
      </c>
      <c r="AB73" s="223" t="s">
        <v>587</v>
      </c>
      <c r="AC73" s="223" t="s">
        <v>518</v>
      </c>
      <c r="AD73" s="223" t="s">
        <v>588</v>
      </c>
      <c r="AE73" s="223">
        <v>15</v>
      </c>
      <c r="AF73" s="225">
        <v>43132</v>
      </c>
      <c r="AG73" s="223" t="s">
        <v>582</v>
      </c>
      <c r="AH73" s="223">
        <v>0</v>
      </c>
      <c r="AI73" s="223">
        <v>24</v>
      </c>
      <c r="AJ73" s="223">
        <v>340</v>
      </c>
      <c r="AK73" s="223" t="s">
        <v>576</v>
      </c>
      <c r="AL73" s="223" t="s">
        <v>855</v>
      </c>
      <c r="AM73" s="223">
        <v>17.8</v>
      </c>
      <c r="AN73" s="223" t="s">
        <v>602</v>
      </c>
      <c r="AO73" s="223">
        <v>1997</v>
      </c>
      <c r="AP73" s="223">
        <v>300</v>
      </c>
      <c r="AQ73" s="223">
        <v>152</v>
      </c>
      <c r="AR73" s="223">
        <v>63</v>
      </c>
      <c r="AS73" s="223">
        <v>4.3</v>
      </c>
      <c r="AT73" s="223" t="s">
        <v>578</v>
      </c>
      <c r="AU73" s="223">
        <v>4</v>
      </c>
      <c r="AV73" s="223">
        <v>0</v>
      </c>
      <c r="AW73" s="223">
        <v>0</v>
      </c>
      <c r="AX73" s="223">
        <v>44</v>
      </c>
      <c r="AY73" s="223">
        <v>0</v>
      </c>
      <c r="AZ73" s="223">
        <v>44</v>
      </c>
      <c r="BA73" s="223">
        <v>0.6</v>
      </c>
      <c r="BB73" s="223">
        <v>1.65</v>
      </c>
      <c r="BC73" s="223">
        <v>41.25</v>
      </c>
      <c r="BD73" s="223">
        <v>59.05</v>
      </c>
      <c r="BE73" s="223"/>
      <c r="BF73" s="223"/>
      <c r="BG73" s="223"/>
      <c r="BH73" s="223"/>
      <c r="BI73" s="223"/>
      <c r="BJ73" s="223"/>
      <c r="BK73" s="223"/>
      <c r="BL73" s="223"/>
      <c r="BM73" s="223"/>
      <c r="BN73" s="223"/>
      <c r="BO73" s="223">
        <v>23</v>
      </c>
      <c r="BP73" s="223">
        <v>0</v>
      </c>
      <c r="BQ73" s="223"/>
      <c r="BR73" s="223"/>
      <c r="BS73" s="223"/>
      <c r="BT73" s="223" t="s">
        <v>856</v>
      </c>
      <c r="BU73" s="223">
        <v>0</v>
      </c>
      <c r="BV73" s="223"/>
      <c r="BW73" s="223"/>
      <c r="BX73" s="223"/>
      <c r="BY73" s="223"/>
      <c r="BZ73" s="223"/>
      <c r="CA73" s="223"/>
      <c r="CB73" s="223"/>
      <c r="CC73" s="223">
        <v>0</v>
      </c>
      <c r="CD73" s="223"/>
      <c r="CE73" s="223"/>
      <c r="CF73" s="223"/>
      <c r="CG73" s="223"/>
      <c r="CH73" s="223"/>
      <c r="CI73" s="223"/>
      <c r="CJ73" s="223"/>
      <c r="CK73" s="223"/>
      <c r="CL73" s="223"/>
      <c r="CM73" s="223"/>
      <c r="CN73" s="223"/>
      <c r="CO73" s="223"/>
      <c r="CP73" s="223"/>
      <c r="CQ73" s="223"/>
      <c r="CR73" s="223"/>
      <c r="CS73" s="223"/>
      <c r="CT73" s="223" t="b">
        <v>1</v>
      </c>
      <c r="CU73" s="223"/>
      <c r="CV73" s="223"/>
      <c r="CW73" s="223"/>
      <c r="CX73" s="225">
        <v>43314</v>
      </c>
      <c r="CY73" s="223" t="s">
        <v>574</v>
      </c>
      <c r="CZ73" s="223">
        <v>0</v>
      </c>
      <c r="DA73" s="223"/>
      <c r="DB73" s="223"/>
      <c r="DC73" s="223"/>
      <c r="DD73" s="223"/>
      <c r="DE73" s="223">
        <v>33</v>
      </c>
      <c r="DF73" s="223">
        <v>44</v>
      </c>
      <c r="DG73" s="223"/>
      <c r="DH73" s="223"/>
      <c r="DI73" s="223"/>
      <c r="DJ73" s="223"/>
      <c r="DK73" s="223"/>
      <c r="DL73" s="223"/>
      <c r="DM73" s="223"/>
      <c r="DN73" s="223">
        <v>13.34</v>
      </c>
      <c r="DO73" s="223"/>
      <c r="DP73" s="223"/>
      <c r="DQ73" s="223"/>
      <c r="DR73" s="223" t="s">
        <v>574</v>
      </c>
      <c r="DS73" s="223" t="s">
        <v>579</v>
      </c>
      <c r="DT73" s="223" t="b">
        <v>1</v>
      </c>
      <c r="DU73" s="223" t="s">
        <v>592</v>
      </c>
      <c r="DV73" s="223">
        <v>3</v>
      </c>
      <c r="DW73" s="223"/>
      <c r="DX73" s="223"/>
      <c r="DY73" s="223"/>
      <c r="DZ73" s="223"/>
      <c r="EA73" s="223">
        <v>427590</v>
      </c>
    </row>
    <row r="74" spans="1:131">
      <c r="A74" s="223" t="s">
        <v>787</v>
      </c>
      <c r="B74" s="223" t="s">
        <v>568</v>
      </c>
      <c r="C74" s="224">
        <v>43385</v>
      </c>
      <c r="D74" s="223" t="s">
        <v>805</v>
      </c>
      <c r="E74" s="223" t="s">
        <v>857</v>
      </c>
      <c r="F74" s="223" t="s">
        <v>858</v>
      </c>
      <c r="G74" s="223" t="s">
        <v>569</v>
      </c>
      <c r="H74" s="223" t="s">
        <v>808</v>
      </c>
      <c r="I74" s="223" t="s">
        <v>859</v>
      </c>
      <c r="J74" s="223" t="s">
        <v>860</v>
      </c>
      <c r="K74" s="223" t="s">
        <v>861</v>
      </c>
      <c r="L74" s="223">
        <v>0</v>
      </c>
      <c r="M74" s="223">
        <v>0</v>
      </c>
      <c r="N74" s="223" t="s">
        <v>836</v>
      </c>
      <c r="O74" s="223" t="s">
        <v>593</v>
      </c>
      <c r="P74" s="223"/>
      <c r="Q74" s="223" t="s">
        <v>862</v>
      </c>
      <c r="R74" s="223">
        <v>1</v>
      </c>
      <c r="S74" s="223" t="s">
        <v>584</v>
      </c>
      <c r="T74" s="223" t="s">
        <v>571</v>
      </c>
      <c r="U74" s="223" t="s">
        <v>838</v>
      </c>
      <c r="V74" s="223"/>
      <c r="W74" s="223">
        <v>1</v>
      </c>
      <c r="X74" s="223"/>
      <c r="Y74" s="223" t="s">
        <v>585</v>
      </c>
      <c r="Z74" s="223"/>
      <c r="AA74" s="223" t="s">
        <v>586</v>
      </c>
      <c r="AB74" s="223" t="s">
        <v>587</v>
      </c>
      <c r="AC74" s="223" t="s">
        <v>518</v>
      </c>
      <c r="AD74" s="223" t="s">
        <v>863</v>
      </c>
      <c r="AE74" s="223">
        <v>40</v>
      </c>
      <c r="AF74" s="225">
        <v>43319</v>
      </c>
      <c r="AG74" s="223" t="s">
        <v>582</v>
      </c>
      <c r="AH74" s="223">
        <v>0</v>
      </c>
      <c r="AI74" s="223">
        <v>34.15</v>
      </c>
      <c r="AJ74" s="223">
        <v>40</v>
      </c>
      <c r="AK74" s="223" t="s">
        <v>576</v>
      </c>
      <c r="AL74" s="223">
        <v>742212</v>
      </c>
      <c r="AM74" s="223">
        <v>17.5</v>
      </c>
      <c r="AN74" s="223" t="s">
        <v>817</v>
      </c>
      <c r="AO74" s="223">
        <v>1302</v>
      </c>
      <c r="AP74" s="223">
        <v>155</v>
      </c>
      <c r="AQ74" s="223">
        <v>69</v>
      </c>
      <c r="AR74" s="223">
        <v>65</v>
      </c>
      <c r="AS74" s="223">
        <v>7</v>
      </c>
      <c r="AT74" s="223" t="s">
        <v>578</v>
      </c>
      <c r="AU74" s="223">
        <v>6</v>
      </c>
      <c r="AV74" s="223">
        <v>0</v>
      </c>
      <c r="AW74" s="223">
        <v>0</v>
      </c>
      <c r="AX74" s="223">
        <v>49</v>
      </c>
      <c r="AY74" s="223">
        <v>0</v>
      </c>
      <c r="AZ74" s="223">
        <v>49</v>
      </c>
      <c r="BA74" s="223">
        <v>0.3</v>
      </c>
      <c r="BB74" s="223">
        <v>3.3</v>
      </c>
      <c r="BC74" s="223">
        <v>44.9</v>
      </c>
      <c r="BD74" s="223">
        <v>62.4</v>
      </c>
      <c r="BE74" s="223"/>
      <c r="BF74" s="223"/>
      <c r="BG74" s="223"/>
      <c r="BH74" s="223"/>
      <c r="BI74" s="223"/>
      <c r="BJ74" s="223"/>
      <c r="BK74" s="223"/>
      <c r="BL74" s="223"/>
      <c r="BM74" s="223"/>
      <c r="BN74" s="223"/>
      <c r="BO74" s="223">
        <v>33.5</v>
      </c>
      <c r="BP74" s="223">
        <v>0</v>
      </c>
      <c r="BQ74" s="223"/>
      <c r="BR74" s="223"/>
      <c r="BS74" s="223"/>
      <c r="BT74" s="223" t="s">
        <v>864</v>
      </c>
      <c r="BU74" s="223">
        <v>0</v>
      </c>
      <c r="BV74" s="223"/>
      <c r="BW74" s="223"/>
      <c r="BX74" s="223"/>
      <c r="BY74" s="223"/>
      <c r="BZ74" s="223"/>
      <c r="CA74" s="223"/>
      <c r="CB74" s="223"/>
      <c r="CC74" s="223">
        <v>0</v>
      </c>
      <c r="CD74" s="223"/>
      <c r="CE74" s="223"/>
      <c r="CF74" s="223"/>
      <c r="CG74" s="223"/>
      <c r="CH74" s="223"/>
      <c r="CI74" s="223"/>
      <c r="CJ74" s="223"/>
      <c r="CK74" s="223"/>
      <c r="CL74" s="223"/>
      <c r="CM74" s="223"/>
      <c r="CN74" s="223"/>
      <c r="CO74" s="223"/>
      <c r="CP74" s="223"/>
      <c r="CQ74" s="223"/>
      <c r="CR74" s="223"/>
      <c r="CS74" s="223"/>
      <c r="CT74" s="223" t="b">
        <v>1</v>
      </c>
      <c r="CU74" s="223"/>
      <c r="CV74" s="223"/>
      <c r="CW74" s="223"/>
      <c r="CX74" s="223" t="s">
        <v>589</v>
      </c>
      <c r="CY74" s="223" t="s">
        <v>574</v>
      </c>
      <c r="CZ74" s="223">
        <v>0</v>
      </c>
      <c r="DA74" s="223"/>
      <c r="DB74" s="223"/>
      <c r="DC74" s="223"/>
      <c r="DD74" s="223"/>
      <c r="DE74" s="223">
        <v>16.399999999999999</v>
      </c>
      <c r="DF74" s="223">
        <v>49</v>
      </c>
      <c r="DG74" s="223"/>
      <c r="DH74" s="223"/>
      <c r="DI74" s="223"/>
      <c r="DJ74" s="223"/>
      <c r="DK74" s="223"/>
      <c r="DL74" s="223"/>
      <c r="DM74" s="223"/>
      <c r="DN74" s="223">
        <v>30.9</v>
      </c>
      <c r="DO74" s="223"/>
      <c r="DP74" s="223"/>
      <c r="DQ74" s="223"/>
      <c r="DR74" s="223" t="s">
        <v>574</v>
      </c>
      <c r="DS74" s="223" t="s">
        <v>579</v>
      </c>
      <c r="DT74" s="223" t="b">
        <v>0</v>
      </c>
      <c r="DU74" s="223" t="s">
        <v>574</v>
      </c>
      <c r="DV74" s="223">
        <v>3</v>
      </c>
      <c r="DW74" s="223"/>
      <c r="DX74" s="223"/>
      <c r="DY74" s="223"/>
      <c r="DZ74" s="223"/>
      <c r="EA74" s="223">
        <v>264301</v>
      </c>
    </row>
    <row r="75" spans="1:131">
      <c r="A75" s="223" t="s">
        <v>712</v>
      </c>
      <c r="B75" s="223" t="s">
        <v>568</v>
      </c>
      <c r="C75" s="224">
        <v>43385</v>
      </c>
      <c r="D75" s="223" t="s">
        <v>805</v>
      </c>
      <c r="E75" s="223" t="s">
        <v>857</v>
      </c>
      <c r="F75" s="223" t="s">
        <v>858</v>
      </c>
      <c r="G75" s="223" t="s">
        <v>569</v>
      </c>
      <c r="H75" s="223" t="s">
        <v>808</v>
      </c>
      <c r="I75" s="223" t="s">
        <v>859</v>
      </c>
      <c r="J75" s="223" t="s">
        <v>860</v>
      </c>
      <c r="K75" s="223" t="s">
        <v>861</v>
      </c>
      <c r="L75" s="223">
        <v>0</v>
      </c>
      <c r="M75" s="223">
        <v>0</v>
      </c>
      <c r="N75" s="223" t="s">
        <v>836</v>
      </c>
      <c r="O75" s="223" t="s">
        <v>593</v>
      </c>
      <c r="P75" s="223"/>
      <c r="Q75" s="223" t="s">
        <v>862</v>
      </c>
      <c r="R75" s="223">
        <v>1</v>
      </c>
      <c r="S75" s="223" t="s">
        <v>579</v>
      </c>
      <c r="T75" s="223" t="s">
        <v>571</v>
      </c>
      <c r="U75" s="223" t="s">
        <v>838</v>
      </c>
      <c r="V75" s="223"/>
      <c r="W75" s="223">
        <v>4</v>
      </c>
      <c r="X75" s="223"/>
      <c r="Y75" s="223" t="s">
        <v>591</v>
      </c>
      <c r="Z75" s="223"/>
      <c r="AA75" s="223" t="s">
        <v>586</v>
      </c>
      <c r="AB75" s="223" t="s">
        <v>587</v>
      </c>
      <c r="AC75" s="223" t="s">
        <v>518</v>
      </c>
      <c r="AD75" s="223" t="s">
        <v>863</v>
      </c>
      <c r="AE75" s="223">
        <v>40</v>
      </c>
      <c r="AF75" s="225">
        <v>43319</v>
      </c>
      <c r="AG75" s="223">
        <v>1</v>
      </c>
      <c r="AH75" s="223">
        <v>0</v>
      </c>
      <c r="AI75" s="223">
        <v>34.15</v>
      </c>
      <c r="AJ75" s="223">
        <v>40</v>
      </c>
      <c r="AK75" s="223" t="s">
        <v>576</v>
      </c>
      <c r="AL75" s="223">
        <v>742212</v>
      </c>
      <c r="AM75" s="223">
        <v>18</v>
      </c>
      <c r="AN75" s="223" t="s">
        <v>817</v>
      </c>
      <c r="AO75" s="223">
        <v>1302</v>
      </c>
      <c r="AP75" s="223">
        <v>155</v>
      </c>
      <c r="AQ75" s="223">
        <v>69</v>
      </c>
      <c r="AR75" s="223">
        <v>63</v>
      </c>
      <c r="AS75" s="223">
        <v>6.5</v>
      </c>
      <c r="AT75" s="223" t="s">
        <v>578</v>
      </c>
      <c r="AU75" s="223">
        <v>6</v>
      </c>
      <c r="AV75" s="223">
        <v>0</v>
      </c>
      <c r="AW75" s="223">
        <v>0</v>
      </c>
      <c r="AX75" s="223">
        <v>44</v>
      </c>
      <c r="AY75" s="223">
        <v>0</v>
      </c>
      <c r="AZ75" s="223">
        <v>44</v>
      </c>
      <c r="BA75" s="223">
        <v>0.3</v>
      </c>
      <c r="BB75" s="223">
        <v>3.52</v>
      </c>
      <c r="BC75" s="223">
        <v>39.68</v>
      </c>
      <c r="BD75" s="223">
        <v>57.68</v>
      </c>
      <c r="BE75" s="223"/>
      <c r="BF75" s="223"/>
      <c r="BG75" s="223"/>
      <c r="BH75" s="223"/>
      <c r="BI75" s="223"/>
      <c r="BJ75" s="223"/>
      <c r="BK75" s="223"/>
      <c r="BL75" s="223"/>
      <c r="BM75" s="223"/>
      <c r="BN75" s="223"/>
      <c r="BO75" s="223">
        <v>33.5</v>
      </c>
      <c r="BP75" s="223">
        <v>0</v>
      </c>
      <c r="BQ75" s="223"/>
      <c r="BR75" s="223"/>
      <c r="BS75" s="223"/>
      <c r="BT75" s="223" t="s">
        <v>864</v>
      </c>
      <c r="BU75" s="223">
        <v>0</v>
      </c>
      <c r="BV75" s="223"/>
      <c r="BW75" s="223"/>
      <c r="BX75" s="223"/>
      <c r="BY75" s="223"/>
      <c r="BZ75" s="223"/>
      <c r="CA75" s="223"/>
      <c r="CB75" s="223"/>
      <c r="CC75" s="223">
        <v>0</v>
      </c>
      <c r="CD75" s="223"/>
      <c r="CE75" s="223"/>
      <c r="CF75" s="223"/>
      <c r="CG75" s="223"/>
      <c r="CH75" s="223"/>
      <c r="CI75" s="223"/>
      <c r="CJ75" s="223"/>
      <c r="CK75" s="223"/>
      <c r="CL75" s="223"/>
      <c r="CM75" s="223"/>
      <c r="CN75" s="223"/>
      <c r="CO75" s="223"/>
      <c r="CP75" s="223"/>
      <c r="CQ75" s="223"/>
      <c r="CR75" s="223"/>
      <c r="CS75" s="223"/>
      <c r="CT75" s="223" t="b">
        <v>1</v>
      </c>
      <c r="CU75" s="223"/>
      <c r="CV75" s="223"/>
      <c r="CW75" s="223"/>
      <c r="CX75" s="223" t="s">
        <v>589</v>
      </c>
      <c r="CY75" s="223" t="s">
        <v>574</v>
      </c>
      <c r="CZ75" s="223">
        <v>0</v>
      </c>
      <c r="DA75" s="223"/>
      <c r="DB75" s="223"/>
      <c r="DC75" s="223"/>
      <c r="DD75" s="223"/>
      <c r="DE75" s="223">
        <v>33</v>
      </c>
      <c r="DF75" s="223">
        <v>44</v>
      </c>
      <c r="DG75" s="223"/>
      <c r="DH75" s="223"/>
      <c r="DI75" s="223"/>
      <c r="DJ75" s="223"/>
      <c r="DK75" s="223"/>
      <c r="DL75" s="223"/>
      <c r="DM75" s="223"/>
      <c r="DN75" s="223">
        <v>9.3000000000000007</v>
      </c>
      <c r="DO75" s="223"/>
      <c r="DP75" s="223"/>
      <c r="DQ75" s="223"/>
      <c r="DR75" s="223" t="s">
        <v>574</v>
      </c>
      <c r="DS75" s="223" t="s">
        <v>579</v>
      </c>
      <c r="DT75" s="223" t="b">
        <v>0</v>
      </c>
      <c r="DU75" s="223" t="s">
        <v>574</v>
      </c>
      <c r="DV75" s="223">
        <v>3</v>
      </c>
      <c r="DW75" s="223"/>
      <c r="DX75" s="223"/>
      <c r="DY75" s="223"/>
      <c r="DZ75" s="223"/>
      <c r="EA75" s="223">
        <v>264301</v>
      </c>
    </row>
    <row r="76" spans="1:131">
      <c r="A76" s="223" t="s">
        <v>788</v>
      </c>
      <c r="B76" s="223" t="s">
        <v>568</v>
      </c>
      <c r="C76" s="224">
        <v>43385</v>
      </c>
      <c r="D76" s="223" t="s">
        <v>805</v>
      </c>
      <c r="E76" s="223" t="s">
        <v>857</v>
      </c>
      <c r="F76" s="223" t="s">
        <v>858</v>
      </c>
      <c r="G76" s="223" t="s">
        <v>569</v>
      </c>
      <c r="H76" s="223" t="s">
        <v>808</v>
      </c>
      <c r="I76" s="223" t="s">
        <v>859</v>
      </c>
      <c r="J76" s="223" t="s">
        <v>860</v>
      </c>
      <c r="K76" s="223" t="s">
        <v>861</v>
      </c>
      <c r="L76" s="223">
        <v>0</v>
      </c>
      <c r="M76" s="223">
        <v>0</v>
      </c>
      <c r="N76" s="223" t="s">
        <v>836</v>
      </c>
      <c r="O76" s="223" t="s">
        <v>593</v>
      </c>
      <c r="P76" s="223"/>
      <c r="Q76" s="223" t="s">
        <v>862</v>
      </c>
      <c r="R76" s="223">
        <v>2</v>
      </c>
      <c r="S76" s="223" t="s">
        <v>584</v>
      </c>
      <c r="T76" s="223" t="s">
        <v>571</v>
      </c>
      <c r="U76" s="223" t="s">
        <v>838</v>
      </c>
      <c r="V76" s="223"/>
      <c r="W76" s="223">
        <v>1</v>
      </c>
      <c r="X76" s="223"/>
      <c r="Y76" s="223" t="s">
        <v>585</v>
      </c>
      <c r="Z76" s="223"/>
      <c r="AA76" s="223" t="s">
        <v>586</v>
      </c>
      <c r="AB76" s="223" t="s">
        <v>587</v>
      </c>
      <c r="AC76" s="223" t="s">
        <v>518</v>
      </c>
      <c r="AD76" s="223" t="s">
        <v>863</v>
      </c>
      <c r="AE76" s="223">
        <v>40</v>
      </c>
      <c r="AF76" s="225">
        <v>43319</v>
      </c>
      <c r="AG76" s="223" t="s">
        <v>582</v>
      </c>
      <c r="AH76" s="223">
        <v>0</v>
      </c>
      <c r="AI76" s="223">
        <v>34.15</v>
      </c>
      <c r="AJ76" s="223">
        <v>120</v>
      </c>
      <c r="AK76" s="223" t="s">
        <v>576</v>
      </c>
      <c r="AL76" s="223">
        <v>742212</v>
      </c>
      <c r="AM76" s="223">
        <v>17.5</v>
      </c>
      <c r="AN76" s="223" t="s">
        <v>817</v>
      </c>
      <c r="AO76" s="223">
        <v>1302</v>
      </c>
      <c r="AP76" s="223">
        <v>155</v>
      </c>
      <c r="AQ76" s="223">
        <v>69</v>
      </c>
      <c r="AR76" s="223">
        <v>65</v>
      </c>
      <c r="AS76" s="223">
        <v>7</v>
      </c>
      <c r="AT76" s="223" t="s">
        <v>578</v>
      </c>
      <c r="AU76" s="223">
        <v>6</v>
      </c>
      <c r="AV76" s="223">
        <v>0</v>
      </c>
      <c r="AW76" s="223">
        <v>0</v>
      </c>
      <c r="AX76" s="223">
        <v>49</v>
      </c>
      <c r="AY76" s="223">
        <v>0</v>
      </c>
      <c r="AZ76" s="223">
        <v>49</v>
      </c>
      <c r="BA76" s="223">
        <v>0.3</v>
      </c>
      <c r="BB76" s="223">
        <v>3.3</v>
      </c>
      <c r="BC76" s="223">
        <v>44.9</v>
      </c>
      <c r="BD76" s="223">
        <v>62.4</v>
      </c>
      <c r="BE76" s="223"/>
      <c r="BF76" s="223"/>
      <c r="BG76" s="223"/>
      <c r="BH76" s="223"/>
      <c r="BI76" s="223"/>
      <c r="BJ76" s="223"/>
      <c r="BK76" s="223"/>
      <c r="BL76" s="223"/>
      <c r="BM76" s="223"/>
      <c r="BN76" s="223"/>
      <c r="BO76" s="223">
        <v>33.5</v>
      </c>
      <c r="BP76" s="223">
        <v>0</v>
      </c>
      <c r="BQ76" s="223"/>
      <c r="BR76" s="223"/>
      <c r="BS76" s="223"/>
      <c r="BT76" s="223" t="s">
        <v>864</v>
      </c>
      <c r="BU76" s="223">
        <v>0</v>
      </c>
      <c r="BV76" s="223"/>
      <c r="BW76" s="223"/>
      <c r="BX76" s="223"/>
      <c r="BY76" s="223"/>
      <c r="BZ76" s="223"/>
      <c r="CA76" s="223"/>
      <c r="CB76" s="223"/>
      <c r="CC76" s="223">
        <v>0</v>
      </c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3"/>
      <c r="CT76" s="223" t="b">
        <v>1</v>
      </c>
      <c r="CU76" s="223"/>
      <c r="CV76" s="223"/>
      <c r="CW76" s="223"/>
      <c r="CX76" s="223" t="s">
        <v>589</v>
      </c>
      <c r="CY76" s="223" t="s">
        <v>574</v>
      </c>
      <c r="CZ76" s="223">
        <v>0</v>
      </c>
      <c r="DA76" s="223"/>
      <c r="DB76" s="223"/>
      <c r="DC76" s="223"/>
      <c r="DD76" s="223"/>
      <c r="DE76" s="223">
        <v>16.399999999999999</v>
      </c>
      <c r="DF76" s="223">
        <v>49</v>
      </c>
      <c r="DG76" s="223"/>
      <c r="DH76" s="223"/>
      <c r="DI76" s="223"/>
      <c r="DJ76" s="223"/>
      <c r="DK76" s="223"/>
      <c r="DL76" s="223"/>
      <c r="DM76" s="223"/>
      <c r="DN76" s="223">
        <v>30.9</v>
      </c>
      <c r="DO76" s="223"/>
      <c r="DP76" s="223"/>
      <c r="DQ76" s="223"/>
      <c r="DR76" s="223" t="s">
        <v>574</v>
      </c>
      <c r="DS76" s="223" t="s">
        <v>579</v>
      </c>
      <c r="DT76" s="223" t="b">
        <v>0</v>
      </c>
      <c r="DU76" s="223" t="s">
        <v>574</v>
      </c>
      <c r="DV76" s="223">
        <v>3</v>
      </c>
      <c r="DW76" s="223"/>
      <c r="DX76" s="223"/>
      <c r="DY76" s="223"/>
      <c r="DZ76" s="223"/>
      <c r="EA76" s="223">
        <v>264301</v>
      </c>
    </row>
    <row r="77" spans="1:131">
      <c r="A77" s="223" t="s">
        <v>713</v>
      </c>
      <c r="B77" s="223" t="s">
        <v>568</v>
      </c>
      <c r="C77" s="224">
        <v>43385</v>
      </c>
      <c r="D77" s="223" t="s">
        <v>805</v>
      </c>
      <c r="E77" s="223" t="s">
        <v>857</v>
      </c>
      <c r="F77" s="223" t="s">
        <v>858</v>
      </c>
      <c r="G77" s="223" t="s">
        <v>569</v>
      </c>
      <c r="H77" s="223" t="s">
        <v>808</v>
      </c>
      <c r="I77" s="223" t="s">
        <v>859</v>
      </c>
      <c r="J77" s="223" t="s">
        <v>860</v>
      </c>
      <c r="K77" s="223" t="s">
        <v>861</v>
      </c>
      <c r="L77" s="223">
        <v>0</v>
      </c>
      <c r="M77" s="223">
        <v>0</v>
      </c>
      <c r="N77" s="223" t="s">
        <v>836</v>
      </c>
      <c r="O77" s="223" t="s">
        <v>593</v>
      </c>
      <c r="P77" s="223"/>
      <c r="Q77" s="223" t="s">
        <v>862</v>
      </c>
      <c r="R77" s="223">
        <v>2</v>
      </c>
      <c r="S77" s="223" t="s">
        <v>579</v>
      </c>
      <c r="T77" s="223" t="s">
        <v>571</v>
      </c>
      <c r="U77" s="223" t="s">
        <v>838</v>
      </c>
      <c r="V77" s="223"/>
      <c r="W77" s="223">
        <v>4</v>
      </c>
      <c r="X77" s="223"/>
      <c r="Y77" s="223" t="s">
        <v>591</v>
      </c>
      <c r="Z77" s="223"/>
      <c r="AA77" s="223" t="s">
        <v>586</v>
      </c>
      <c r="AB77" s="223" t="s">
        <v>587</v>
      </c>
      <c r="AC77" s="223" t="s">
        <v>518</v>
      </c>
      <c r="AD77" s="223" t="s">
        <v>863</v>
      </c>
      <c r="AE77" s="223">
        <v>40</v>
      </c>
      <c r="AF77" s="225">
        <v>43319</v>
      </c>
      <c r="AG77" s="223">
        <v>1</v>
      </c>
      <c r="AH77" s="223">
        <v>0</v>
      </c>
      <c r="AI77" s="223">
        <v>34.15</v>
      </c>
      <c r="AJ77" s="223">
        <v>120</v>
      </c>
      <c r="AK77" s="223" t="s">
        <v>576</v>
      </c>
      <c r="AL77" s="223">
        <v>742212</v>
      </c>
      <c r="AM77" s="223">
        <v>18</v>
      </c>
      <c r="AN77" s="223" t="s">
        <v>817</v>
      </c>
      <c r="AO77" s="223">
        <v>1302</v>
      </c>
      <c r="AP77" s="223">
        <v>155</v>
      </c>
      <c r="AQ77" s="223">
        <v>69</v>
      </c>
      <c r="AR77" s="223">
        <v>63</v>
      </c>
      <c r="AS77" s="223">
        <v>6.5</v>
      </c>
      <c r="AT77" s="223" t="s">
        <v>578</v>
      </c>
      <c r="AU77" s="223">
        <v>6</v>
      </c>
      <c r="AV77" s="223">
        <v>0</v>
      </c>
      <c r="AW77" s="223">
        <v>0</v>
      </c>
      <c r="AX77" s="223">
        <v>44</v>
      </c>
      <c r="AY77" s="223">
        <v>0</v>
      </c>
      <c r="AZ77" s="223">
        <v>44</v>
      </c>
      <c r="BA77" s="223">
        <v>0.3</v>
      </c>
      <c r="BB77" s="223">
        <v>3.52</v>
      </c>
      <c r="BC77" s="223">
        <v>39.68</v>
      </c>
      <c r="BD77" s="223">
        <v>57.68</v>
      </c>
      <c r="BE77" s="223"/>
      <c r="BF77" s="223"/>
      <c r="BG77" s="223"/>
      <c r="BH77" s="223"/>
      <c r="BI77" s="223"/>
      <c r="BJ77" s="223"/>
      <c r="BK77" s="223"/>
      <c r="BL77" s="223"/>
      <c r="BM77" s="223"/>
      <c r="BN77" s="223"/>
      <c r="BO77" s="223">
        <v>33.5</v>
      </c>
      <c r="BP77" s="223">
        <v>0</v>
      </c>
      <c r="BQ77" s="223"/>
      <c r="BR77" s="223"/>
      <c r="BS77" s="223"/>
      <c r="BT77" s="223" t="s">
        <v>864</v>
      </c>
      <c r="BU77" s="223">
        <v>0</v>
      </c>
      <c r="BV77" s="223"/>
      <c r="BW77" s="223"/>
      <c r="BX77" s="223"/>
      <c r="BY77" s="223"/>
      <c r="BZ77" s="223"/>
      <c r="CA77" s="223"/>
      <c r="CB77" s="223"/>
      <c r="CC77" s="223">
        <v>0</v>
      </c>
      <c r="CD77" s="223"/>
      <c r="CE77" s="223"/>
      <c r="CF77" s="223"/>
      <c r="CG77" s="223"/>
      <c r="CH77" s="223"/>
      <c r="CI77" s="223"/>
      <c r="CJ77" s="223"/>
      <c r="CK77" s="223"/>
      <c r="CL77" s="223"/>
      <c r="CM77" s="223"/>
      <c r="CN77" s="223"/>
      <c r="CO77" s="223"/>
      <c r="CP77" s="223"/>
      <c r="CQ77" s="223"/>
      <c r="CR77" s="223"/>
      <c r="CS77" s="223"/>
      <c r="CT77" s="223" t="b">
        <v>1</v>
      </c>
      <c r="CU77" s="223"/>
      <c r="CV77" s="223"/>
      <c r="CW77" s="223"/>
      <c r="CX77" s="223" t="s">
        <v>589</v>
      </c>
      <c r="CY77" s="223" t="s">
        <v>574</v>
      </c>
      <c r="CZ77" s="223">
        <v>0</v>
      </c>
      <c r="DA77" s="223"/>
      <c r="DB77" s="223"/>
      <c r="DC77" s="223"/>
      <c r="DD77" s="223"/>
      <c r="DE77" s="223">
        <v>33</v>
      </c>
      <c r="DF77" s="223">
        <v>44</v>
      </c>
      <c r="DG77" s="223"/>
      <c r="DH77" s="223"/>
      <c r="DI77" s="223"/>
      <c r="DJ77" s="223"/>
      <c r="DK77" s="223"/>
      <c r="DL77" s="223"/>
      <c r="DM77" s="223"/>
      <c r="DN77" s="223">
        <v>9.3000000000000007</v>
      </c>
      <c r="DO77" s="223"/>
      <c r="DP77" s="223"/>
      <c r="DQ77" s="223"/>
      <c r="DR77" s="223" t="s">
        <v>574</v>
      </c>
      <c r="DS77" s="223" t="s">
        <v>579</v>
      </c>
      <c r="DT77" s="223" t="b">
        <v>0</v>
      </c>
      <c r="DU77" s="223" t="s">
        <v>574</v>
      </c>
      <c r="DV77" s="223">
        <v>3</v>
      </c>
      <c r="DW77" s="223"/>
      <c r="DX77" s="223"/>
      <c r="DY77" s="223"/>
      <c r="DZ77" s="223"/>
      <c r="EA77" s="223">
        <v>264301</v>
      </c>
    </row>
    <row r="78" spans="1:131">
      <c r="A78" s="223" t="s">
        <v>789</v>
      </c>
      <c r="B78" s="223" t="s">
        <v>568</v>
      </c>
      <c r="C78" s="224">
        <v>43385</v>
      </c>
      <c r="D78" s="223" t="s">
        <v>805</v>
      </c>
      <c r="E78" s="223" t="s">
        <v>857</v>
      </c>
      <c r="F78" s="223" t="s">
        <v>858</v>
      </c>
      <c r="G78" s="223" t="s">
        <v>569</v>
      </c>
      <c r="H78" s="223" t="s">
        <v>808</v>
      </c>
      <c r="I78" s="223" t="s">
        <v>859</v>
      </c>
      <c r="J78" s="223" t="s">
        <v>860</v>
      </c>
      <c r="K78" s="223" t="s">
        <v>861</v>
      </c>
      <c r="L78" s="223">
        <v>0</v>
      </c>
      <c r="M78" s="223">
        <v>0</v>
      </c>
      <c r="N78" s="223" t="s">
        <v>836</v>
      </c>
      <c r="O78" s="223" t="s">
        <v>593</v>
      </c>
      <c r="P78" s="223"/>
      <c r="Q78" s="223" t="s">
        <v>862</v>
      </c>
      <c r="R78" s="223">
        <v>3</v>
      </c>
      <c r="S78" s="223" t="s">
        <v>584</v>
      </c>
      <c r="T78" s="223" t="s">
        <v>571</v>
      </c>
      <c r="U78" s="223" t="s">
        <v>838</v>
      </c>
      <c r="V78" s="223"/>
      <c r="W78" s="223">
        <v>1</v>
      </c>
      <c r="X78" s="223"/>
      <c r="Y78" s="223" t="s">
        <v>585</v>
      </c>
      <c r="Z78" s="223"/>
      <c r="AA78" s="223" t="s">
        <v>586</v>
      </c>
      <c r="AB78" s="223" t="s">
        <v>587</v>
      </c>
      <c r="AC78" s="223" t="s">
        <v>518</v>
      </c>
      <c r="AD78" s="223" t="s">
        <v>863</v>
      </c>
      <c r="AE78" s="223">
        <v>40</v>
      </c>
      <c r="AF78" s="225">
        <v>43319</v>
      </c>
      <c r="AG78" s="223" t="s">
        <v>582</v>
      </c>
      <c r="AH78" s="223">
        <v>0</v>
      </c>
      <c r="AI78" s="223">
        <v>34.15</v>
      </c>
      <c r="AJ78" s="223">
        <v>300</v>
      </c>
      <c r="AK78" s="223" t="s">
        <v>576</v>
      </c>
      <c r="AL78" s="223">
        <v>742212</v>
      </c>
      <c r="AM78" s="223">
        <v>17.5</v>
      </c>
      <c r="AN78" s="223" t="s">
        <v>817</v>
      </c>
      <c r="AO78" s="223">
        <v>1302</v>
      </c>
      <c r="AP78" s="223">
        <v>155</v>
      </c>
      <c r="AQ78" s="223">
        <v>69</v>
      </c>
      <c r="AR78" s="223">
        <v>65</v>
      </c>
      <c r="AS78" s="223">
        <v>7</v>
      </c>
      <c r="AT78" s="223" t="s">
        <v>578</v>
      </c>
      <c r="AU78" s="223">
        <v>4</v>
      </c>
      <c r="AV78" s="223">
        <v>0</v>
      </c>
      <c r="AW78" s="223">
        <v>0</v>
      </c>
      <c r="AX78" s="223">
        <v>49</v>
      </c>
      <c r="AY78" s="223">
        <v>0</v>
      </c>
      <c r="AZ78" s="223">
        <v>49</v>
      </c>
      <c r="BA78" s="223">
        <v>0.3</v>
      </c>
      <c r="BB78" s="223">
        <v>3.3</v>
      </c>
      <c r="BC78" s="223">
        <v>44.9</v>
      </c>
      <c r="BD78" s="223">
        <v>62.4</v>
      </c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>
        <v>33.5</v>
      </c>
      <c r="BP78" s="223">
        <v>0</v>
      </c>
      <c r="BQ78" s="223"/>
      <c r="BR78" s="223"/>
      <c r="BS78" s="223"/>
      <c r="BT78" s="223" t="s">
        <v>864</v>
      </c>
      <c r="BU78" s="223">
        <v>0</v>
      </c>
      <c r="BV78" s="223"/>
      <c r="BW78" s="223"/>
      <c r="BX78" s="223"/>
      <c r="BY78" s="223"/>
      <c r="BZ78" s="223"/>
      <c r="CA78" s="223"/>
      <c r="CB78" s="223"/>
      <c r="CC78" s="223">
        <v>0</v>
      </c>
      <c r="CD78" s="223"/>
      <c r="CE78" s="223"/>
      <c r="CF78" s="223"/>
      <c r="CG78" s="223"/>
      <c r="CH78" s="223"/>
      <c r="CI78" s="223"/>
      <c r="CJ78" s="223"/>
      <c r="CK78" s="223"/>
      <c r="CL78" s="223"/>
      <c r="CM78" s="223"/>
      <c r="CN78" s="223"/>
      <c r="CO78" s="223"/>
      <c r="CP78" s="223"/>
      <c r="CQ78" s="223"/>
      <c r="CR78" s="223"/>
      <c r="CS78" s="223"/>
      <c r="CT78" s="223" t="b">
        <v>1</v>
      </c>
      <c r="CU78" s="223"/>
      <c r="CV78" s="223"/>
      <c r="CW78" s="223"/>
      <c r="CX78" s="223" t="s">
        <v>589</v>
      </c>
      <c r="CY78" s="223" t="s">
        <v>574</v>
      </c>
      <c r="CZ78" s="223">
        <v>0</v>
      </c>
      <c r="DA78" s="223"/>
      <c r="DB78" s="223"/>
      <c r="DC78" s="223"/>
      <c r="DD78" s="223"/>
      <c r="DE78" s="223">
        <v>16.399999999999999</v>
      </c>
      <c r="DF78" s="223">
        <v>49</v>
      </c>
      <c r="DG78" s="223"/>
      <c r="DH78" s="223"/>
      <c r="DI78" s="223"/>
      <c r="DJ78" s="223"/>
      <c r="DK78" s="223"/>
      <c r="DL78" s="223"/>
      <c r="DM78" s="223"/>
      <c r="DN78" s="223">
        <v>30.9</v>
      </c>
      <c r="DO78" s="223"/>
      <c r="DP78" s="223"/>
      <c r="DQ78" s="223"/>
      <c r="DR78" s="223" t="s">
        <v>574</v>
      </c>
      <c r="DS78" s="223" t="s">
        <v>579</v>
      </c>
      <c r="DT78" s="223" t="b">
        <v>0</v>
      </c>
      <c r="DU78" s="223" t="s">
        <v>574</v>
      </c>
      <c r="DV78" s="223">
        <v>3</v>
      </c>
      <c r="DW78" s="223"/>
      <c r="DX78" s="223"/>
      <c r="DY78" s="223"/>
      <c r="DZ78" s="223"/>
      <c r="EA78" s="223">
        <v>264301</v>
      </c>
    </row>
    <row r="79" spans="1:131">
      <c r="A79" s="223" t="s">
        <v>714</v>
      </c>
      <c r="B79" s="223" t="s">
        <v>568</v>
      </c>
      <c r="C79" s="224">
        <v>43385</v>
      </c>
      <c r="D79" s="223" t="s">
        <v>805</v>
      </c>
      <c r="E79" s="223" t="s">
        <v>857</v>
      </c>
      <c r="F79" s="223" t="s">
        <v>858</v>
      </c>
      <c r="G79" s="223" t="s">
        <v>569</v>
      </c>
      <c r="H79" s="223" t="s">
        <v>808</v>
      </c>
      <c r="I79" s="223" t="s">
        <v>859</v>
      </c>
      <c r="J79" s="223" t="s">
        <v>860</v>
      </c>
      <c r="K79" s="223" t="s">
        <v>861</v>
      </c>
      <c r="L79" s="223">
        <v>0</v>
      </c>
      <c r="M79" s="223">
        <v>0</v>
      </c>
      <c r="N79" s="223" t="s">
        <v>836</v>
      </c>
      <c r="O79" s="223" t="s">
        <v>593</v>
      </c>
      <c r="P79" s="223"/>
      <c r="Q79" s="223" t="s">
        <v>862</v>
      </c>
      <c r="R79" s="223">
        <v>3</v>
      </c>
      <c r="S79" s="223" t="s">
        <v>579</v>
      </c>
      <c r="T79" s="223" t="s">
        <v>571</v>
      </c>
      <c r="U79" s="223" t="s">
        <v>838</v>
      </c>
      <c r="V79" s="223"/>
      <c r="W79" s="223">
        <v>4</v>
      </c>
      <c r="X79" s="223"/>
      <c r="Y79" s="223" t="s">
        <v>591</v>
      </c>
      <c r="Z79" s="223"/>
      <c r="AA79" s="223" t="s">
        <v>586</v>
      </c>
      <c r="AB79" s="223" t="s">
        <v>587</v>
      </c>
      <c r="AC79" s="223" t="s">
        <v>518</v>
      </c>
      <c r="AD79" s="223" t="s">
        <v>863</v>
      </c>
      <c r="AE79" s="223">
        <v>40</v>
      </c>
      <c r="AF79" s="225">
        <v>43319</v>
      </c>
      <c r="AG79" s="223">
        <v>1</v>
      </c>
      <c r="AH79" s="223">
        <v>0</v>
      </c>
      <c r="AI79" s="223">
        <v>34.15</v>
      </c>
      <c r="AJ79" s="223">
        <v>300</v>
      </c>
      <c r="AK79" s="223" t="s">
        <v>576</v>
      </c>
      <c r="AL79" s="223">
        <v>742212</v>
      </c>
      <c r="AM79" s="223">
        <v>18</v>
      </c>
      <c r="AN79" s="223" t="s">
        <v>817</v>
      </c>
      <c r="AO79" s="223">
        <v>1302</v>
      </c>
      <c r="AP79" s="223">
        <v>155</v>
      </c>
      <c r="AQ79" s="223">
        <v>69</v>
      </c>
      <c r="AR79" s="223">
        <v>63</v>
      </c>
      <c r="AS79" s="223">
        <v>6.5</v>
      </c>
      <c r="AT79" s="223" t="s">
        <v>578</v>
      </c>
      <c r="AU79" s="223">
        <v>4</v>
      </c>
      <c r="AV79" s="223">
        <v>0</v>
      </c>
      <c r="AW79" s="223">
        <v>0</v>
      </c>
      <c r="AX79" s="223">
        <v>44</v>
      </c>
      <c r="AY79" s="223">
        <v>0</v>
      </c>
      <c r="AZ79" s="223">
        <v>44</v>
      </c>
      <c r="BA79" s="223">
        <v>0.3</v>
      </c>
      <c r="BB79" s="223">
        <v>3.52</v>
      </c>
      <c r="BC79" s="223">
        <v>39.68</v>
      </c>
      <c r="BD79" s="223">
        <v>57.68</v>
      </c>
      <c r="BE79" s="223"/>
      <c r="BF79" s="223"/>
      <c r="BG79" s="223"/>
      <c r="BH79" s="223"/>
      <c r="BI79" s="223"/>
      <c r="BJ79" s="223"/>
      <c r="BK79" s="223"/>
      <c r="BL79" s="223"/>
      <c r="BM79" s="223"/>
      <c r="BN79" s="223"/>
      <c r="BO79" s="223">
        <v>33.5</v>
      </c>
      <c r="BP79" s="223">
        <v>0</v>
      </c>
      <c r="BQ79" s="223"/>
      <c r="BR79" s="223"/>
      <c r="BS79" s="223"/>
      <c r="BT79" s="223" t="s">
        <v>864</v>
      </c>
      <c r="BU79" s="223">
        <v>0</v>
      </c>
      <c r="BV79" s="223"/>
      <c r="BW79" s="223"/>
      <c r="BX79" s="223"/>
      <c r="BY79" s="223"/>
      <c r="BZ79" s="223"/>
      <c r="CA79" s="223"/>
      <c r="CB79" s="223"/>
      <c r="CC79" s="223">
        <v>0</v>
      </c>
      <c r="CD79" s="223"/>
      <c r="CE79" s="223"/>
      <c r="CF79" s="223"/>
      <c r="CG79" s="223"/>
      <c r="CH79" s="223"/>
      <c r="CI79" s="223"/>
      <c r="CJ79" s="223"/>
      <c r="CK79" s="223"/>
      <c r="CL79" s="223"/>
      <c r="CM79" s="223"/>
      <c r="CN79" s="223"/>
      <c r="CO79" s="223"/>
      <c r="CP79" s="223"/>
      <c r="CQ79" s="223"/>
      <c r="CR79" s="223"/>
      <c r="CS79" s="223"/>
      <c r="CT79" s="223" t="b">
        <v>1</v>
      </c>
      <c r="CU79" s="223"/>
      <c r="CV79" s="223"/>
      <c r="CW79" s="223"/>
      <c r="CX79" s="223" t="s">
        <v>589</v>
      </c>
      <c r="CY79" s="223" t="s">
        <v>574</v>
      </c>
      <c r="CZ79" s="223">
        <v>0</v>
      </c>
      <c r="DA79" s="223"/>
      <c r="DB79" s="223"/>
      <c r="DC79" s="223"/>
      <c r="DD79" s="223"/>
      <c r="DE79" s="223">
        <v>33</v>
      </c>
      <c r="DF79" s="223">
        <v>44</v>
      </c>
      <c r="DG79" s="223"/>
      <c r="DH79" s="223"/>
      <c r="DI79" s="223"/>
      <c r="DJ79" s="223"/>
      <c r="DK79" s="223"/>
      <c r="DL79" s="223"/>
      <c r="DM79" s="223"/>
      <c r="DN79" s="223">
        <v>9.3000000000000007</v>
      </c>
      <c r="DO79" s="223"/>
      <c r="DP79" s="223"/>
      <c r="DQ79" s="223"/>
      <c r="DR79" s="223" t="s">
        <v>574</v>
      </c>
      <c r="DS79" s="223" t="s">
        <v>579</v>
      </c>
      <c r="DT79" s="223" t="b">
        <v>0</v>
      </c>
      <c r="DU79" s="223" t="s">
        <v>574</v>
      </c>
      <c r="DV79" s="223">
        <v>3</v>
      </c>
      <c r="DW79" s="223"/>
      <c r="DX79" s="223"/>
      <c r="DY79" s="223"/>
      <c r="DZ79" s="223"/>
      <c r="EA79" s="223">
        <v>264301</v>
      </c>
    </row>
    <row r="80" spans="1:131">
      <c r="A80" s="223" t="s">
        <v>790</v>
      </c>
      <c r="B80" s="223" t="s">
        <v>568</v>
      </c>
      <c r="C80" s="224">
        <v>43385</v>
      </c>
      <c r="D80" s="223" t="s">
        <v>805</v>
      </c>
      <c r="E80" s="223" t="s">
        <v>865</v>
      </c>
      <c r="F80" s="223" t="s">
        <v>866</v>
      </c>
      <c r="G80" s="223" t="s">
        <v>569</v>
      </c>
      <c r="H80" s="223" t="s">
        <v>808</v>
      </c>
      <c r="I80" s="223" t="s">
        <v>867</v>
      </c>
      <c r="J80" s="223" t="s">
        <v>868</v>
      </c>
      <c r="K80" s="223" t="s">
        <v>869</v>
      </c>
      <c r="L80" s="223">
        <v>0</v>
      </c>
      <c r="M80" s="223">
        <v>0</v>
      </c>
      <c r="N80" s="223" t="s">
        <v>870</v>
      </c>
      <c r="O80" s="223" t="s">
        <v>593</v>
      </c>
      <c r="P80" s="223"/>
      <c r="Q80" s="223" t="s">
        <v>871</v>
      </c>
      <c r="R80" s="223">
        <v>1</v>
      </c>
      <c r="S80" s="223" t="s">
        <v>570</v>
      </c>
      <c r="T80" s="223" t="s">
        <v>571</v>
      </c>
      <c r="U80" s="223" t="s">
        <v>572</v>
      </c>
      <c r="V80" s="223"/>
      <c r="W80" s="223">
        <v>1</v>
      </c>
      <c r="X80" s="223"/>
      <c r="Y80" s="223" t="s">
        <v>573</v>
      </c>
      <c r="Z80" s="223"/>
      <c r="AA80" s="223" t="b">
        <v>0</v>
      </c>
      <c r="AB80" s="223" t="s">
        <v>574</v>
      </c>
      <c r="AC80" s="223" t="s">
        <v>574</v>
      </c>
      <c r="AD80" s="223" t="s">
        <v>575</v>
      </c>
      <c r="AE80" s="223">
        <v>30</v>
      </c>
      <c r="AF80" s="225">
        <v>43319</v>
      </c>
      <c r="AG80" s="223">
        <v>1</v>
      </c>
      <c r="AH80" s="223">
        <v>0</v>
      </c>
      <c r="AI80" s="223">
        <v>26.7</v>
      </c>
      <c r="AJ80" s="223">
        <v>90</v>
      </c>
      <c r="AK80" s="223" t="s">
        <v>872</v>
      </c>
      <c r="AL80" s="223" t="s">
        <v>873</v>
      </c>
      <c r="AM80" s="223">
        <v>16.2</v>
      </c>
      <c r="AN80" s="223" t="s">
        <v>821</v>
      </c>
      <c r="AO80" s="223">
        <v>2050</v>
      </c>
      <c r="AP80" s="223">
        <v>499</v>
      </c>
      <c r="AQ80" s="223">
        <v>199</v>
      </c>
      <c r="AR80" s="223">
        <v>65</v>
      </c>
      <c r="AS80" s="223">
        <v>10</v>
      </c>
      <c r="AT80" s="223" t="s">
        <v>874</v>
      </c>
      <c r="AU80" s="223">
        <v>7</v>
      </c>
      <c r="AV80" s="223">
        <v>0</v>
      </c>
      <c r="AW80" s="223">
        <v>0.5</v>
      </c>
      <c r="AX80" s="223">
        <v>46</v>
      </c>
      <c r="AY80" s="223">
        <v>0</v>
      </c>
      <c r="AZ80" s="223">
        <v>46</v>
      </c>
      <c r="BA80" s="223">
        <v>0.4</v>
      </c>
      <c r="BB80" s="223">
        <v>2.09</v>
      </c>
      <c r="BC80" s="223">
        <v>43.51</v>
      </c>
      <c r="BD80" s="223">
        <v>59.71</v>
      </c>
      <c r="BE80" s="223"/>
      <c r="BF80" s="223"/>
      <c r="BG80" s="223"/>
      <c r="BH80" s="223"/>
      <c r="BI80" s="223"/>
      <c r="BJ80" s="223"/>
      <c r="BK80" s="223"/>
      <c r="BL80" s="223"/>
      <c r="BM80" s="223"/>
      <c r="BN80" s="223"/>
      <c r="BO80" s="223">
        <v>25.67</v>
      </c>
      <c r="BP80" s="223">
        <v>0</v>
      </c>
      <c r="BQ80" s="223"/>
      <c r="BR80" s="223"/>
      <c r="BS80" s="223"/>
      <c r="BT80" s="223" t="s">
        <v>875</v>
      </c>
      <c r="BU80" s="223">
        <v>0</v>
      </c>
      <c r="BV80" s="223"/>
      <c r="BW80" s="223"/>
      <c r="BX80" s="223"/>
      <c r="BY80" s="223"/>
      <c r="BZ80" s="223"/>
      <c r="CA80" s="223"/>
      <c r="CB80" s="223"/>
      <c r="CC80" s="223">
        <v>0</v>
      </c>
      <c r="CD80" s="223"/>
      <c r="CE80" s="223"/>
      <c r="CF80" s="223"/>
      <c r="CG80" s="223"/>
      <c r="CH80" s="223"/>
      <c r="CI80" s="223"/>
      <c r="CJ80" s="223"/>
      <c r="CK80" s="223"/>
      <c r="CL80" s="223"/>
      <c r="CM80" s="223"/>
      <c r="CN80" s="223"/>
      <c r="CO80" s="223"/>
      <c r="CP80" s="223"/>
      <c r="CQ80" s="223"/>
      <c r="CR80" s="223"/>
      <c r="CS80" s="223"/>
      <c r="CT80" s="223" t="b">
        <v>1</v>
      </c>
      <c r="CU80" s="223"/>
      <c r="CV80" s="223"/>
      <c r="CW80" s="223"/>
      <c r="CX80" s="225">
        <v>43436</v>
      </c>
      <c r="CY80" s="223" t="s">
        <v>574</v>
      </c>
      <c r="CZ80" s="223">
        <v>0</v>
      </c>
      <c r="DA80" s="223"/>
      <c r="DB80" s="223"/>
      <c r="DC80" s="223"/>
      <c r="DD80" s="223"/>
      <c r="DE80" s="223">
        <v>15.2</v>
      </c>
      <c r="DF80" s="223">
        <v>46</v>
      </c>
      <c r="DG80" s="223"/>
      <c r="DH80" s="223"/>
      <c r="DI80" s="223"/>
      <c r="DJ80" s="223"/>
      <c r="DK80" s="223"/>
      <c r="DL80" s="223"/>
      <c r="DM80" s="223"/>
      <c r="DN80" s="223">
        <v>22.44</v>
      </c>
      <c r="DO80" s="223"/>
      <c r="DP80" s="223"/>
      <c r="DQ80" s="223"/>
      <c r="DR80" s="223" t="s">
        <v>574</v>
      </c>
      <c r="DS80" s="223" t="s">
        <v>579</v>
      </c>
      <c r="DT80" s="223" t="b">
        <v>1</v>
      </c>
      <c r="DU80" s="223" t="s">
        <v>145</v>
      </c>
      <c r="DV80" s="223">
        <v>6</v>
      </c>
      <c r="DW80" s="223"/>
      <c r="DX80" s="223"/>
      <c r="DY80" s="223"/>
      <c r="DZ80" s="223"/>
      <c r="EA80" s="223">
        <v>539787</v>
      </c>
    </row>
    <row r="81" spans="1:131">
      <c r="A81" s="223" t="s">
        <v>724</v>
      </c>
      <c r="B81" s="223" t="s">
        <v>568</v>
      </c>
      <c r="C81" s="224">
        <v>43385</v>
      </c>
      <c r="D81" s="223" t="s">
        <v>805</v>
      </c>
      <c r="E81" s="223" t="s">
        <v>865</v>
      </c>
      <c r="F81" s="223" t="s">
        <v>866</v>
      </c>
      <c r="G81" s="223" t="s">
        <v>569</v>
      </c>
      <c r="H81" s="223" t="s">
        <v>808</v>
      </c>
      <c r="I81" s="223" t="s">
        <v>867</v>
      </c>
      <c r="J81" s="223" t="s">
        <v>868</v>
      </c>
      <c r="K81" s="223" t="s">
        <v>869</v>
      </c>
      <c r="L81" s="223">
        <v>0</v>
      </c>
      <c r="M81" s="223">
        <v>0</v>
      </c>
      <c r="N81" s="223" t="s">
        <v>870</v>
      </c>
      <c r="O81" s="223" t="s">
        <v>593</v>
      </c>
      <c r="P81" s="223"/>
      <c r="Q81" s="223" t="s">
        <v>871</v>
      </c>
      <c r="R81" s="223">
        <v>1</v>
      </c>
      <c r="S81" s="223" t="s">
        <v>583</v>
      </c>
      <c r="T81" s="223" t="s">
        <v>571</v>
      </c>
      <c r="U81" s="223" t="s">
        <v>572</v>
      </c>
      <c r="V81" s="223"/>
      <c r="W81" s="223">
        <v>1</v>
      </c>
      <c r="X81" s="223"/>
      <c r="Y81" s="223" t="s">
        <v>581</v>
      </c>
      <c r="Z81" s="223"/>
      <c r="AA81" s="223" t="b">
        <v>0</v>
      </c>
      <c r="AB81" s="223" t="s">
        <v>574</v>
      </c>
      <c r="AC81" s="223" t="s">
        <v>574</v>
      </c>
      <c r="AD81" s="223" t="s">
        <v>575</v>
      </c>
      <c r="AE81" s="223">
        <v>30</v>
      </c>
      <c r="AF81" s="225">
        <v>43319</v>
      </c>
      <c r="AG81" s="223" t="s">
        <v>582</v>
      </c>
      <c r="AH81" s="223">
        <v>0</v>
      </c>
      <c r="AI81" s="223">
        <v>26.7</v>
      </c>
      <c r="AJ81" s="223">
        <v>90</v>
      </c>
      <c r="AK81" s="223" t="s">
        <v>872</v>
      </c>
      <c r="AL81" s="223" t="s">
        <v>873</v>
      </c>
      <c r="AM81" s="223">
        <v>16.5</v>
      </c>
      <c r="AN81" s="223" t="s">
        <v>821</v>
      </c>
      <c r="AO81" s="223">
        <v>2050</v>
      </c>
      <c r="AP81" s="223">
        <v>499</v>
      </c>
      <c r="AQ81" s="223">
        <v>199</v>
      </c>
      <c r="AR81" s="223">
        <v>63</v>
      </c>
      <c r="AS81" s="223">
        <v>9</v>
      </c>
      <c r="AT81" s="223" t="s">
        <v>874</v>
      </c>
      <c r="AU81" s="223">
        <v>7</v>
      </c>
      <c r="AV81" s="223">
        <v>0</v>
      </c>
      <c r="AW81" s="223">
        <v>0.5</v>
      </c>
      <c r="AX81" s="223">
        <v>46</v>
      </c>
      <c r="AY81" s="223">
        <v>0</v>
      </c>
      <c r="AZ81" s="223">
        <v>46</v>
      </c>
      <c r="BA81" s="223">
        <v>0.4</v>
      </c>
      <c r="BB81" s="223">
        <v>2.21</v>
      </c>
      <c r="BC81" s="223">
        <v>43.39</v>
      </c>
      <c r="BD81" s="223">
        <v>59.89</v>
      </c>
      <c r="BE81" s="223"/>
      <c r="BF81" s="223"/>
      <c r="BG81" s="223"/>
      <c r="BH81" s="223"/>
      <c r="BI81" s="223"/>
      <c r="BJ81" s="223"/>
      <c r="BK81" s="223"/>
      <c r="BL81" s="223"/>
      <c r="BM81" s="223"/>
      <c r="BN81" s="223"/>
      <c r="BO81" s="223">
        <v>25.67</v>
      </c>
      <c r="BP81" s="223">
        <v>0</v>
      </c>
      <c r="BQ81" s="223"/>
      <c r="BR81" s="223"/>
      <c r="BS81" s="223"/>
      <c r="BT81" s="223" t="s">
        <v>875</v>
      </c>
      <c r="BU81" s="223">
        <v>0</v>
      </c>
      <c r="BV81" s="223"/>
      <c r="BW81" s="223"/>
      <c r="BX81" s="223"/>
      <c r="BY81" s="223"/>
      <c r="BZ81" s="223"/>
      <c r="CA81" s="223"/>
      <c r="CB81" s="223"/>
      <c r="CC81" s="223">
        <v>0</v>
      </c>
      <c r="CD81" s="223"/>
      <c r="CE81" s="223"/>
      <c r="CF81" s="223"/>
      <c r="CG81" s="223"/>
      <c r="CH81" s="223"/>
      <c r="CI81" s="223"/>
      <c r="CJ81" s="223"/>
      <c r="CK81" s="223"/>
      <c r="CL81" s="223"/>
      <c r="CM81" s="223"/>
      <c r="CN81" s="223"/>
      <c r="CO81" s="223"/>
      <c r="CP81" s="223"/>
      <c r="CQ81" s="223"/>
      <c r="CR81" s="223"/>
      <c r="CS81" s="223"/>
      <c r="CT81" s="223" t="b">
        <v>1</v>
      </c>
      <c r="CU81" s="223"/>
      <c r="CV81" s="223"/>
      <c r="CW81" s="223"/>
      <c r="CX81" s="225">
        <v>43436</v>
      </c>
      <c r="CY81" s="223" t="s">
        <v>574</v>
      </c>
      <c r="CZ81" s="223">
        <v>0</v>
      </c>
      <c r="DA81" s="223"/>
      <c r="DB81" s="223"/>
      <c r="DC81" s="223"/>
      <c r="DD81" s="223"/>
      <c r="DE81" s="223">
        <v>33</v>
      </c>
      <c r="DF81" s="223">
        <v>46</v>
      </c>
      <c r="DG81" s="223"/>
      <c r="DH81" s="223"/>
      <c r="DI81" s="223"/>
      <c r="DJ81" s="223"/>
      <c r="DK81" s="223"/>
      <c r="DL81" s="223"/>
      <c r="DM81" s="223"/>
      <c r="DN81" s="223">
        <v>21.85</v>
      </c>
      <c r="DO81" s="223"/>
      <c r="DP81" s="223"/>
      <c r="DQ81" s="223"/>
      <c r="DR81" s="223" t="s">
        <v>574</v>
      </c>
      <c r="DS81" s="223" t="s">
        <v>579</v>
      </c>
      <c r="DT81" s="223" t="b">
        <v>1</v>
      </c>
      <c r="DU81" s="223" t="s">
        <v>145</v>
      </c>
      <c r="DV81" s="223">
        <v>6</v>
      </c>
      <c r="DW81" s="223"/>
      <c r="DX81" s="223"/>
      <c r="DY81" s="223"/>
      <c r="DZ81" s="223"/>
      <c r="EA81" s="223">
        <v>539787</v>
      </c>
    </row>
    <row r="82" spans="1:131">
      <c r="A82" s="223" t="s">
        <v>793</v>
      </c>
      <c r="B82" s="223" t="s">
        <v>568</v>
      </c>
      <c r="C82" s="224">
        <v>43385</v>
      </c>
      <c r="D82" s="223" t="s">
        <v>805</v>
      </c>
      <c r="E82" s="223" t="s">
        <v>865</v>
      </c>
      <c r="F82" s="223" t="s">
        <v>866</v>
      </c>
      <c r="G82" s="223" t="s">
        <v>569</v>
      </c>
      <c r="H82" s="223" t="s">
        <v>808</v>
      </c>
      <c r="I82" s="223" t="s">
        <v>867</v>
      </c>
      <c r="J82" s="223" t="s">
        <v>868</v>
      </c>
      <c r="K82" s="223" t="s">
        <v>869</v>
      </c>
      <c r="L82" s="223">
        <v>0</v>
      </c>
      <c r="M82" s="223">
        <v>0</v>
      </c>
      <c r="N82" s="223" t="s">
        <v>870</v>
      </c>
      <c r="O82" s="223" t="s">
        <v>593</v>
      </c>
      <c r="P82" s="223"/>
      <c r="Q82" s="223" t="s">
        <v>871</v>
      </c>
      <c r="R82" s="223">
        <v>1</v>
      </c>
      <c r="S82" s="223" t="s">
        <v>584</v>
      </c>
      <c r="T82" s="223" t="s">
        <v>571</v>
      </c>
      <c r="U82" s="223" t="s">
        <v>572</v>
      </c>
      <c r="V82" s="223"/>
      <c r="W82" s="223">
        <v>1</v>
      </c>
      <c r="X82" s="223"/>
      <c r="Y82" s="223" t="s">
        <v>585</v>
      </c>
      <c r="Z82" s="223"/>
      <c r="AA82" s="223" t="b">
        <v>0</v>
      </c>
      <c r="AB82" s="223" t="s">
        <v>574</v>
      </c>
      <c r="AC82" s="223" t="s">
        <v>574</v>
      </c>
      <c r="AD82" s="223" t="s">
        <v>600</v>
      </c>
      <c r="AE82" s="223">
        <v>6</v>
      </c>
      <c r="AF82" s="225">
        <v>43132</v>
      </c>
      <c r="AG82" s="223">
        <v>1</v>
      </c>
      <c r="AH82" s="223">
        <v>0</v>
      </c>
      <c r="AI82" s="223">
        <v>26.7</v>
      </c>
      <c r="AJ82" s="223">
        <v>90</v>
      </c>
      <c r="AK82" s="223" t="s">
        <v>876</v>
      </c>
      <c r="AL82" s="223" t="s">
        <v>877</v>
      </c>
      <c r="AM82" s="223">
        <v>20.2</v>
      </c>
      <c r="AN82" s="223" t="s">
        <v>821</v>
      </c>
      <c r="AO82" s="223">
        <v>1830</v>
      </c>
      <c r="AP82" s="223">
        <v>284</v>
      </c>
      <c r="AQ82" s="223">
        <v>135</v>
      </c>
      <c r="AR82" s="223">
        <v>66</v>
      </c>
      <c r="AS82" s="223">
        <v>4.9000000000000004</v>
      </c>
      <c r="AT82" s="223" t="s">
        <v>874</v>
      </c>
      <c r="AU82" s="223">
        <v>5</v>
      </c>
      <c r="AV82" s="223">
        <v>0</v>
      </c>
      <c r="AW82" s="223">
        <v>0.5</v>
      </c>
      <c r="AX82" s="223">
        <v>49</v>
      </c>
      <c r="AY82" s="223">
        <v>0</v>
      </c>
      <c r="AZ82" s="223">
        <v>49</v>
      </c>
      <c r="BA82" s="223">
        <v>0</v>
      </c>
      <c r="BB82" s="223">
        <v>0.61</v>
      </c>
      <c r="BC82" s="223">
        <v>48.39</v>
      </c>
      <c r="BD82" s="223">
        <v>68.59</v>
      </c>
      <c r="BE82" s="223"/>
      <c r="BF82" s="223"/>
      <c r="BG82" s="223"/>
      <c r="BH82" s="223"/>
      <c r="BI82" s="223"/>
      <c r="BJ82" s="223"/>
      <c r="BK82" s="223"/>
      <c r="BL82" s="223"/>
      <c r="BM82" s="223"/>
      <c r="BN82" s="223"/>
      <c r="BO82" s="223">
        <v>25.78</v>
      </c>
      <c r="BP82" s="223">
        <v>0</v>
      </c>
      <c r="BQ82" s="223"/>
      <c r="BR82" s="223"/>
      <c r="BS82" s="223"/>
      <c r="BT82" s="223" t="s">
        <v>875</v>
      </c>
      <c r="BU82" s="223">
        <v>0</v>
      </c>
      <c r="BV82" s="223"/>
      <c r="BW82" s="223"/>
      <c r="BX82" s="223"/>
      <c r="BY82" s="223"/>
      <c r="BZ82" s="223"/>
      <c r="CA82" s="223"/>
      <c r="CB82" s="223"/>
      <c r="CC82" s="223">
        <v>0</v>
      </c>
      <c r="CD82" s="223"/>
      <c r="CE82" s="223"/>
      <c r="CF82" s="223"/>
      <c r="CG82" s="223"/>
      <c r="CH82" s="223"/>
      <c r="CI82" s="223"/>
      <c r="CJ82" s="223"/>
      <c r="CK82" s="223"/>
      <c r="CL82" s="223"/>
      <c r="CM82" s="223"/>
      <c r="CN82" s="223"/>
      <c r="CO82" s="223"/>
      <c r="CP82" s="223"/>
      <c r="CQ82" s="223"/>
      <c r="CR82" s="223"/>
      <c r="CS82" s="223"/>
      <c r="CT82" s="223" t="b">
        <v>1</v>
      </c>
      <c r="CU82" s="223"/>
      <c r="CV82" s="223"/>
      <c r="CW82" s="223"/>
      <c r="CX82" s="225">
        <v>43374</v>
      </c>
      <c r="CY82" s="223" t="s">
        <v>574</v>
      </c>
      <c r="CZ82" s="223">
        <v>0</v>
      </c>
      <c r="DA82" s="223"/>
      <c r="DB82" s="223"/>
      <c r="DC82" s="223"/>
      <c r="DD82" s="223"/>
      <c r="DE82" s="223">
        <v>16.399999999999999</v>
      </c>
      <c r="DF82" s="223">
        <v>49</v>
      </c>
      <c r="DG82" s="223"/>
      <c r="DH82" s="223"/>
      <c r="DI82" s="223"/>
      <c r="DJ82" s="223"/>
      <c r="DK82" s="223"/>
      <c r="DL82" s="223"/>
      <c r="DM82" s="223"/>
      <c r="DN82" s="223">
        <v>69.09</v>
      </c>
      <c r="DO82" s="223"/>
      <c r="DP82" s="223"/>
      <c r="DQ82" s="223"/>
      <c r="DR82" s="223" t="s">
        <v>574</v>
      </c>
      <c r="DS82" s="223" t="s">
        <v>579</v>
      </c>
      <c r="DT82" s="223" t="b">
        <v>1</v>
      </c>
      <c r="DU82" s="223" t="s">
        <v>601</v>
      </c>
      <c r="DV82" s="223">
        <v>6</v>
      </c>
      <c r="DW82" s="223"/>
      <c r="DX82" s="223"/>
      <c r="DY82" s="223"/>
      <c r="DZ82" s="223"/>
      <c r="EA82" s="223">
        <v>539787</v>
      </c>
    </row>
    <row r="83" spans="1:131">
      <c r="A83" s="223" t="s">
        <v>727</v>
      </c>
      <c r="B83" s="223" t="s">
        <v>568</v>
      </c>
      <c r="C83" s="224">
        <v>43385</v>
      </c>
      <c r="D83" s="223" t="s">
        <v>805</v>
      </c>
      <c r="E83" s="223" t="s">
        <v>865</v>
      </c>
      <c r="F83" s="223" t="s">
        <v>866</v>
      </c>
      <c r="G83" s="223" t="s">
        <v>569</v>
      </c>
      <c r="H83" s="223" t="s">
        <v>808</v>
      </c>
      <c r="I83" s="223" t="s">
        <v>867</v>
      </c>
      <c r="J83" s="223" t="s">
        <v>868</v>
      </c>
      <c r="K83" s="223" t="s">
        <v>869</v>
      </c>
      <c r="L83" s="223">
        <v>0</v>
      </c>
      <c r="M83" s="223">
        <v>0</v>
      </c>
      <c r="N83" s="223" t="s">
        <v>870</v>
      </c>
      <c r="O83" s="223" t="s">
        <v>593</v>
      </c>
      <c r="P83" s="223"/>
      <c r="Q83" s="223" t="s">
        <v>871</v>
      </c>
      <c r="R83" s="223">
        <v>1</v>
      </c>
      <c r="S83" s="223" t="s">
        <v>579</v>
      </c>
      <c r="T83" s="223" t="s">
        <v>571</v>
      </c>
      <c r="U83" s="223" t="s">
        <v>572</v>
      </c>
      <c r="V83" s="223"/>
      <c r="W83" s="223">
        <v>4</v>
      </c>
      <c r="X83" s="223"/>
      <c r="Y83" s="223" t="s">
        <v>591</v>
      </c>
      <c r="Z83" s="223"/>
      <c r="AA83" s="223" t="b">
        <v>0</v>
      </c>
      <c r="AB83" s="223" t="s">
        <v>574</v>
      </c>
      <c r="AC83" s="223" t="s">
        <v>574</v>
      </c>
      <c r="AD83" s="223" t="s">
        <v>600</v>
      </c>
      <c r="AE83" s="223">
        <v>6</v>
      </c>
      <c r="AF83" s="225">
        <v>43132</v>
      </c>
      <c r="AG83" s="223" t="s">
        <v>582</v>
      </c>
      <c r="AH83" s="223">
        <v>0</v>
      </c>
      <c r="AI83" s="223">
        <v>26.7</v>
      </c>
      <c r="AJ83" s="223">
        <v>90</v>
      </c>
      <c r="AK83" s="223" t="s">
        <v>876</v>
      </c>
      <c r="AL83" s="223" t="s">
        <v>877</v>
      </c>
      <c r="AM83" s="223">
        <v>20.5</v>
      </c>
      <c r="AN83" s="223" t="s">
        <v>821</v>
      </c>
      <c r="AO83" s="223">
        <v>1830</v>
      </c>
      <c r="AP83" s="223">
        <v>284</v>
      </c>
      <c r="AQ83" s="223">
        <v>135</v>
      </c>
      <c r="AR83" s="223">
        <v>62</v>
      </c>
      <c r="AS83" s="223">
        <v>4.4000000000000004</v>
      </c>
      <c r="AT83" s="223" t="s">
        <v>874</v>
      </c>
      <c r="AU83" s="223">
        <v>5</v>
      </c>
      <c r="AV83" s="223">
        <v>0</v>
      </c>
      <c r="AW83" s="223">
        <v>0.5</v>
      </c>
      <c r="AX83" s="223">
        <v>43.6</v>
      </c>
      <c r="AY83" s="223">
        <v>0</v>
      </c>
      <c r="AZ83" s="223">
        <v>43.6</v>
      </c>
      <c r="BA83" s="223">
        <v>0</v>
      </c>
      <c r="BB83" s="223">
        <v>0.66</v>
      </c>
      <c r="BC83" s="223">
        <v>42.94</v>
      </c>
      <c r="BD83" s="223">
        <v>63.44</v>
      </c>
      <c r="BE83" s="223"/>
      <c r="BF83" s="223"/>
      <c r="BG83" s="223"/>
      <c r="BH83" s="223"/>
      <c r="BI83" s="223"/>
      <c r="BJ83" s="223"/>
      <c r="BK83" s="223"/>
      <c r="BL83" s="223"/>
      <c r="BM83" s="223"/>
      <c r="BN83" s="223"/>
      <c r="BO83" s="223">
        <v>25.78</v>
      </c>
      <c r="BP83" s="223">
        <v>0</v>
      </c>
      <c r="BQ83" s="223"/>
      <c r="BR83" s="223"/>
      <c r="BS83" s="223"/>
      <c r="BT83" s="223" t="s">
        <v>875</v>
      </c>
      <c r="BU83" s="223">
        <v>0</v>
      </c>
      <c r="BV83" s="223"/>
      <c r="BW83" s="223"/>
      <c r="BX83" s="223"/>
      <c r="BY83" s="223"/>
      <c r="BZ83" s="223"/>
      <c r="CA83" s="223"/>
      <c r="CB83" s="223"/>
      <c r="CC83" s="223">
        <v>0</v>
      </c>
      <c r="CD83" s="223"/>
      <c r="CE83" s="223"/>
      <c r="CF83" s="223"/>
      <c r="CG83" s="223"/>
      <c r="CH83" s="223"/>
      <c r="CI83" s="223"/>
      <c r="CJ83" s="223"/>
      <c r="CK83" s="223"/>
      <c r="CL83" s="223"/>
      <c r="CM83" s="223"/>
      <c r="CN83" s="223"/>
      <c r="CO83" s="223"/>
      <c r="CP83" s="223"/>
      <c r="CQ83" s="223"/>
      <c r="CR83" s="223"/>
      <c r="CS83" s="223"/>
      <c r="CT83" s="223" t="b">
        <v>1</v>
      </c>
      <c r="CU83" s="223"/>
      <c r="CV83" s="223"/>
      <c r="CW83" s="223"/>
      <c r="CX83" s="225">
        <v>43374</v>
      </c>
      <c r="CY83" s="223" t="s">
        <v>574</v>
      </c>
      <c r="CZ83" s="223">
        <v>0</v>
      </c>
      <c r="DA83" s="223"/>
      <c r="DB83" s="223"/>
      <c r="DC83" s="223"/>
      <c r="DD83" s="223"/>
      <c r="DE83" s="223">
        <v>33</v>
      </c>
      <c r="DF83" s="223">
        <v>43.6</v>
      </c>
      <c r="DG83" s="223"/>
      <c r="DH83" s="223"/>
      <c r="DI83" s="223"/>
      <c r="DJ83" s="223"/>
      <c r="DK83" s="223"/>
      <c r="DL83" s="223"/>
      <c r="DM83" s="223"/>
      <c r="DN83" s="223">
        <v>19.68</v>
      </c>
      <c r="DO83" s="223"/>
      <c r="DP83" s="223"/>
      <c r="DQ83" s="223"/>
      <c r="DR83" s="223" t="s">
        <v>574</v>
      </c>
      <c r="DS83" s="223" t="s">
        <v>579</v>
      </c>
      <c r="DT83" s="223" t="b">
        <v>1</v>
      </c>
      <c r="DU83" s="223" t="s">
        <v>595</v>
      </c>
      <c r="DV83" s="223">
        <v>6</v>
      </c>
      <c r="DW83" s="223"/>
      <c r="DX83" s="223"/>
      <c r="DY83" s="223"/>
      <c r="DZ83" s="223"/>
      <c r="EA83" s="223">
        <v>539787</v>
      </c>
    </row>
    <row r="84" spans="1:131">
      <c r="A84" s="223" t="s">
        <v>791</v>
      </c>
      <c r="B84" s="223" t="s">
        <v>568</v>
      </c>
      <c r="C84" s="224">
        <v>43385</v>
      </c>
      <c r="D84" s="223" t="s">
        <v>805</v>
      </c>
      <c r="E84" s="223" t="s">
        <v>865</v>
      </c>
      <c r="F84" s="223" t="s">
        <v>866</v>
      </c>
      <c r="G84" s="223" t="s">
        <v>569</v>
      </c>
      <c r="H84" s="223" t="s">
        <v>808</v>
      </c>
      <c r="I84" s="223" t="s">
        <v>867</v>
      </c>
      <c r="J84" s="223" t="s">
        <v>868</v>
      </c>
      <c r="K84" s="223" t="s">
        <v>869</v>
      </c>
      <c r="L84" s="223">
        <v>0</v>
      </c>
      <c r="M84" s="223">
        <v>0</v>
      </c>
      <c r="N84" s="223" t="s">
        <v>870</v>
      </c>
      <c r="O84" s="223" t="s">
        <v>593</v>
      </c>
      <c r="P84" s="223"/>
      <c r="Q84" s="223" t="s">
        <v>871</v>
      </c>
      <c r="R84" s="223">
        <v>2</v>
      </c>
      <c r="S84" s="223" t="s">
        <v>570</v>
      </c>
      <c r="T84" s="223" t="s">
        <v>571</v>
      </c>
      <c r="U84" s="223" t="s">
        <v>572</v>
      </c>
      <c r="V84" s="223"/>
      <c r="W84" s="223">
        <v>1</v>
      </c>
      <c r="X84" s="223"/>
      <c r="Y84" s="223" t="s">
        <v>573</v>
      </c>
      <c r="Z84" s="223"/>
      <c r="AA84" s="223" t="b">
        <v>0</v>
      </c>
      <c r="AB84" s="223" t="s">
        <v>574</v>
      </c>
      <c r="AC84" s="223" t="s">
        <v>574</v>
      </c>
      <c r="AD84" s="223" t="s">
        <v>575</v>
      </c>
      <c r="AE84" s="223">
        <v>30</v>
      </c>
      <c r="AF84" s="225">
        <v>43319</v>
      </c>
      <c r="AG84" s="223">
        <v>1</v>
      </c>
      <c r="AH84" s="223">
        <v>0</v>
      </c>
      <c r="AI84" s="223">
        <v>26.7</v>
      </c>
      <c r="AJ84" s="223">
        <v>190</v>
      </c>
      <c r="AK84" s="223" t="s">
        <v>872</v>
      </c>
      <c r="AL84" s="223" t="s">
        <v>873</v>
      </c>
      <c r="AM84" s="223">
        <v>16.2</v>
      </c>
      <c r="AN84" s="223" t="s">
        <v>821</v>
      </c>
      <c r="AO84" s="223">
        <v>2050</v>
      </c>
      <c r="AP84" s="223">
        <v>499</v>
      </c>
      <c r="AQ84" s="223">
        <v>199</v>
      </c>
      <c r="AR84" s="223">
        <v>65</v>
      </c>
      <c r="AS84" s="223">
        <v>10</v>
      </c>
      <c r="AT84" s="223" t="s">
        <v>874</v>
      </c>
      <c r="AU84" s="223">
        <v>7</v>
      </c>
      <c r="AV84" s="223">
        <v>0</v>
      </c>
      <c r="AW84" s="223">
        <v>0.5</v>
      </c>
      <c r="AX84" s="223">
        <v>46</v>
      </c>
      <c r="AY84" s="223">
        <v>0</v>
      </c>
      <c r="AZ84" s="223">
        <v>46</v>
      </c>
      <c r="BA84" s="223">
        <v>0.4</v>
      </c>
      <c r="BB84" s="223">
        <v>2.09</v>
      </c>
      <c r="BC84" s="223">
        <v>43.51</v>
      </c>
      <c r="BD84" s="223">
        <v>59.71</v>
      </c>
      <c r="BE84" s="223"/>
      <c r="BF84" s="223"/>
      <c r="BG84" s="223"/>
      <c r="BH84" s="223"/>
      <c r="BI84" s="223"/>
      <c r="BJ84" s="223"/>
      <c r="BK84" s="223"/>
      <c r="BL84" s="223"/>
      <c r="BM84" s="223"/>
      <c r="BN84" s="223"/>
      <c r="BO84" s="223">
        <v>25.67</v>
      </c>
      <c r="BP84" s="223">
        <v>0</v>
      </c>
      <c r="BQ84" s="223"/>
      <c r="BR84" s="223"/>
      <c r="BS84" s="223"/>
      <c r="BT84" s="223" t="s">
        <v>875</v>
      </c>
      <c r="BU84" s="223">
        <v>0</v>
      </c>
      <c r="BV84" s="223"/>
      <c r="BW84" s="223"/>
      <c r="BX84" s="223"/>
      <c r="BY84" s="223"/>
      <c r="BZ84" s="223"/>
      <c r="CA84" s="223"/>
      <c r="CB84" s="223"/>
      <c r="CC84" s="223">
        <v>0</v>
      </c>
      <c r="CD84" s="223"/>
      <c r="CE84" s="223"/>
      <c r="CF84" s="223"/>
      <c r="CG84" s="223"/>
      <c r="CH84" s="223"/>
      <c r="CI84" s="223"/>
      <c r="CJ84" s="223"/>
      <c r="CK84" s="223"/>
      <c r="CL84" s="223"/>
      <c r="CM84" s="223"/>
      <c r="CN84" s="223"/>
      <c r="CO84" s="223"/>
      <c r="CP84" s="223"/>
      <c r="CQ84" s="223"/>
      <c r="CR84" s="223"/>
      <c r="CS84" s="223"/>
      <c r="CT84" s="223" t="b">
        <v>1</v>
      </c>
      <c r="CU84" s="223"/>
      <c r="CV84" s="223"/>
      <c r="CW84" s="223"/>
      <c r="CX84" s="225">
        <v>43436</v>
      </c>
      <c r="CY84" s="223" t="s">
        <v>574</v>
      </c>
      <c r="CZ84" s="223">
        <v>0</v>
      </c>
      <c r="DA84" s="223"/>
      <c r="DB84" s="223"/>
      <c r="DC84" s="223"/>
      <c r="DD84" s="223"/>
      <c r="DE84" s="223">
        <v>15.2</v>
      </c>
      <c r="DF84" s="223">
        <v>46</v>
      </c>
      <c r="DG84" s="223"/>
      <c r="DH84" s="223"/>
      <c r="DI84" s="223"/>
      <c r="DJ84" s="223"/>
      <c r="DK84" s="223"/>
      <c r="DL84" s="223"/>
      <c r="DM84" s="223"/>
      <c r="DN84" s="223">
        <v>22.44</v>
      </c>
      <c r="DO84" s="223"/>
      <c r="DP84" s="223"/>
      <c r="DQ84" s="223"/>
      <c r="DR84" s="223" t="s">
        <v>574</v>
      </c>
      <c r="DS84" s="223" t="s">
        <v>579</v>
      </c>
      <c r="DT84" s="223" t="b">
        <v>1</v>
      </c>
      <c r="DU84" s="223" t="s">
        <v>145</v>
      </c>
      <c r="DV84" s="223">
        <v>6</v>
      </c>
      <c r="DW84" s="223"/>
      <c r="DX84" s="223"/>
      <c r="DY84" s="223"/>
      <c r="DZ84" s="223"/>
      <c r="EA84" s="223">
        <v>539787</v>
      </c>
    </row>
    <row r="85" spans="1:131">
      <c r="A85" s="223" t="s">
        <v>725</v>
      </c>
      <c r="B85" s="223" t="s">
        <v>568</v>
      </c>
      <c r="C85" s="224">
        <v>43385</v>
      </c>
      <c r="D85" s="223" t="s">
        <v>805</v>
      </c>
      <c r="E85" s="223" t="s">
        <v>865</v>
      </c>
      <c r="F85" s="223" t="s">
        <v>866</v>
      </c>
      <c r="G85" s="223" t="s">
        <v>569</v>
      </c>
      <c r="H85" s="223" t="s">
        <v>808</v>
      </c>
      <c r="I85" s="223" t="s">
        <v>867</v>
      </c>
      <c r="J85" s="223" t="s">
        <v>868</v>
      </c>
      <c r="K85" s="223" t="s">
        <v>869</v>
      </c>
      <c r="L85" s="223">
        <v>0</v>
      </c>
      <c r="M85" s="223">
        <v>0</v>
      </c>
      <c r="N85" s="223" t="s">
        <v>870</v>
      </c>
      <c r="O85" s="223" t="s">
        <v>593</v>
      </c>
      <c r="P85" s="223"/>
      <c r="Q85" s="223" t="s">
        <v>871</v>
      </c>
      <c r="R85" s="223">
        <v>2</v>
      </c>
      <c r="S85" s="223" t="s">
        <v>583</v>
      </c>
      <c r="T85" s="223" t="s">
        <v>571</v>
      </c>
      <c r="U85" s="223" t="s">
        <v>572</v>
      </c>
      <c r="V85" s="223"/>
      <c r="W85" s="223">
        <v>1</v>
      </c>
      <c r="X85" s="223"/>
      <c r="Y85" s="223" t="s">
        <v>581</v>
      </c>
      <c r="Z85" s="223"/>
      <c r="AA85" s="223" t="b">
        <v>0</v>
      </c>
      <c r="AB85" s="223" t="s">
        <v>574</v>
      </c>
      <c r="AC85" s="223" t="s">
        <v>574</v>
      </c>
      <c r="AD85" s="223" t="s">
        <v>575</v>
      </c>
      <c r="AE85" s="223">
        <v>30</v>
      </c>
      <c r="AF85" s="225">
        <v>43319</v>
      </c>
      <c r="AG85" s="223" t="s">
        <v>582</v>
      </c>
      <c r="AH85" s="223">
        <v>0</v>
      </c>
      <c r="AI85" s="223">
        <v>26.7</v>
      </c>
      <c r="AJ85" s="223">
        <v>190</v>
      </c>
      <c r="AK85" s="223" t="s">
        <v>872</v>
      </c>
      <c r="AL85" s="223" t="s">
        <v>873</v>
      </c>
      <c r="AM85" s="223">
        <v>16.5</v>
      </c>
      <c r="AN85" s="223" t="s">
        <v>821</v>
      </c>
      <c r="AO85" s="223">
        <v>2050</v>
      </c>
      <c r="AP85" s="223">
        <v>499</v>
      </c>
      <c r="AQ85" s="223">
        <v>199</v>
      </c>
      <c r="AR85" s="223">
        <v>63</v>
      </c>
      <c r="AS85" s="223">
        <v>9</v>
      </c>
      <c r="AT85" s="223" t="s">
        <v>874</v>
      </c>
      <c r="AU85" s="223">
        <v>7</v>
      </c>
      <c r="AV85" s="223">
        <v>0</v>
      </c>
      <c r="AW85" s="223">
        <v>0.5</v>
      </c>
      <c r="AX85" s="223">
        <v>46</v>
      </c>
      <c r="AY85" s="223">
        <v>0</v>
      </c>
      <c r="AZ85" s="223">
        <v>46</v>
      </c>
      <c r="BA85" s="223">
        <v>0.4</v>
      </c>
      <c r="BB85" s="223">
        <v>2.21</v>
      </c>
      <c r="BC85" s="223">
        <v>43.39</v>
      </c>
      <c r="BD85" s="223">
        <v>59.89</v>
      </c>
      <c r="BE85" s="223"/>
      <c r="BF85" s="223"/>
      <c r="BG85" s="223"/>
      <c r="BH85" s="223"/>
      <c r="BI85" s="223"/>
      <c r="BJ85" s="223"/>
      <c r="BK85" s="223"/>
      <c r="BL85" s="223"/>
      <c r="BM85" s="223"/>
      <c r="BN85" s="223"/>
      <c r="BO85" s="223">
        <v>25.67</v>
      </c>
      <c r="BP85" s="223">
        <v>0</v>
      </c>
      <c r="BQ85" s="223"/>
      <c r="BR85" s="223"/>
      <c r="BS85" s="223"/>
      <c r="BT85" s="223" t="s">
        <v>875</v>
      </c>
      <c r="BU85" s="223">
        <v>0</v>
      </c>
      <c r="BV85" s="223"/>
      <c r="BW85" s="223"/>
      <c r="BX85" s="223"/>
      <c r="BY85" s="223"/>
      <c r="BZ85" s="223"/>
      <c r="CA85" s="223"/>
      <c r="CB85" s="223"/>
      <c r="CC85" s="223">
        <v>0</v>
      </c>
      <c r="CD85" s="223"/>
      <c r="CE85" s="223"/>
      <c r="CF85" s="223"/>
      <c r="CG85" s="223"/>
      <c r="CH85" s="223"/>
      <c r="CI85" s="223"/>
      <c r="CJ85" s="223"/>
      <c r="CK85" s="223"/>
      <c r="CL85" s="223"/>
      <c r="CM85" s="223"/>
      <c r="CN85" s="223"/>
      <c r="CO85" s="223"/>
      <c r="CP85" s="223"/>
      <c r="CQ85" s="223"/>
      <c r="CR85" s="223"/>
      <c r="CS85" s="223"/>
      <c r="CT85" s="223" t="b">
        <v>1</v>
      </c>
      <c r="CU85" s="223"/>
      <c r="CV85" s="223"/>
      <c r="CW85" s="223"/>
      <c r="CX85" s="225">
        <v>43436</v>
      </c>
      <c r="CY85" s="223" t="s">
        <v>574</v>
      </c>
      <c r="CZ85" s="223">
        <v>0</v>
      </c>
      <c r="DA85" s="223"/>
      <c r="DB85" s="223"/>
      <c r="DC85" s="223"/>
      <c r="DD85" s="223"/>
      <c r="DE85" s="223">
        <v>33</v>
      </c>
      <c r="DF85" s="223">
        <v>46</v>
      </c>
      <c r="DG85" s="223"/>
      <c r="DH85" s="223"/>
      <c r="DI85" s="223"/>
      <c r="DJ85" s="223"/>
      <c r="DK85" s="223"/>
      <c r="DL85" s="223"/>
      <c r="DM85" s="223"/>
      <c r="DN85" s="223">
        <v>21.85</v>
      </c>
      <c r="DO85" s="223"/>
      <c r="DP85" s="223"/>
      <c r="DQ85" s="223"/>
      <c r="DR85" s="223" t="s">
        <v>574</v>
      </c>
      <c r="DS85" s="223" t="s">
        <v>579</v>
      </c>
      <c r="DT85" s="223" t="b">
        <v>1</v>
      </c>
      <c r="DU85" s="223" t="s">
        <v>145</v>
      </c>
      <c r="DV85" s="223">
        <v>6</v>
      </c>
      <c r="DW85" s="223"/>
      <c r="DX85" s="223"/>
      <c r="DY85" s="223"/>
      <c r="DZ85" s="223"/>
      <c r="EA85" s="223">
        <v>539787</v>
      </c>
    </row>
    <row r="86" spans="1:131">
      <c r="A86" s="223" t="s">
        <v>794</v>
      </c>
      <c r="B86" s="223" t="s">
        <v>568</v>
      </c>
      <c r="C86" s="224">
        <v>43385</v>
      </c>
      <c r="D86" s="223" t="s">
        <v>805</v>
      </c>
      <c r="E86" s="223" t="s">
        <v>865</v>
      </c>
      <c r="F86" s="223" t="s">
        <v>866</v>
      </c>
      <c r="G86" s="223" t="s">
        <v>569</v>
      </c>
      <c r="H86" s="223" t="s">
        <v>808</v>
      </c>
      <c r="I86" s="223" t="s">
        <v>867</v>
      </c>
      <c r="J86" s="223" t="s">
        <v>868</v>
      </c>
      <c r="K86" s="223" t="s">
        <v>869</v>
      </c>
      <c r="L86" s="223">
        <v>0</v>
      </c>
      <c r="M86" s="223">
        <v>0</v>
      </c>
      <c r="N86" s="223" t="s">
        <v>870</v>
      </c>
      <c r="O86" s="223" t="s">
        <v>593</v>
      </c>
      <c r="P86" s="223"/>
      <c r="Q86" s="223" t="s">
        <v>871</v>
      </c>
      <c r="R86" s="223">
        <v>2</v>
      </c>
      <c r="S86" s="223" t="s">
        <v>584</v>
      </c>
      <c r="T86" s="223" t="s">
        <v>571</v>
      </c>
      <c r="U86" s="223" t="s">
        <v>572</v>
      </c>
      <c r="V86" s="223"/>
      <c r="W86" s="223">
        <v>1</v>
      </c>
      <c r="X86" s="223"/>
      <c r="Y86" s="223" t="s">
        <v>585</v>
      </c>
      <c r="Z86" s="223"/>
      <c r="AA86" s="223" t="b">
        <v>0</v>
      </c>
      <c r="AB86" s="223" t="s">
        <v>574</v>
      </c>
      <c r="AC86" s="223" t="s">
        <v>574</v>
      </c>
      <c r="AD86" s="223" t="s">
        <v>600</v>
      </c>
      <c r="AE86" s="223">
        <v>6</v>
      </c>
      <c r="AF86" s="225">
        <v>43132</v>
      </c>
      <c r="AG86" s="223">
        <v>1</v>
      </c>
      <c r="AH86" s="223">
        <v>0</v>
      </c>
      <c r="AI86" s="223">
        <v>26.7</v>
      </c>
      <c r="AJ86" s="223">
        <v>190</v>
      </c>
      <c r="AK86" s="223" t="s">
        <v>876</v>
      </c>
      <c r="AL86" s="223" t="s">
        <v>877</v>
      </c>
      <c r="AM86" s="223">
        <v>20.2</v>
      </c>
      <c r="AN86" s="223" t="s">
        <v>821</v>
      </c>
      <c r="AO86" s="223">
        <v>1830</v>
      </c>
      <c r="AP86" s="223">
        <v>284</v>
      </c>
      <c r="AQ86" s="223">
        <v>135</v>
      </c>
      <c r="AR86" s="223">
        <v>66</v>
      </c>
      <c r="AS86" s="223">
        <v>4.9000000000000004</v>
      </c>
      <c r="AT86" s="223" t="s">
        <v>874</v>
      </c>
      <c r="AU86" s="223">
        <v>5</v>
      </c>
      <c r="AV86" s="223">
        <v>0</v>
      </c>
      <c r="AW86" s="223">
        <v>0.5</v>
      </c>
      <c r="AX86" s="223">
        <v>49</v>
      </c>
      <c r="AY86" s="223">
        <v>0</v>
      </c>
      <c r="AZ86" s="223">
        <v>49</v>
      </c>
      <c r="BA86" s="223">
        <v>0</v>
      </c>
      <c r="BB86" s="223">
        <v>0.61</v>
      </c>
      <c r="BC86" s="223">
        <v>48.39</v>
      </c>
      <c r="BD86" s="223">
        <v>68.59</v>
      </c>
      <c r="BE86" s="223"/>
      <c r="BF86" s="223"/>
      <c r="BG86" s="223"/>
      <c r="BH86" s="223"/>
      <c r="BI86" s="223"/>
      <c r="BJ86" s="223"/>
      <c r="BK86" s="223"/>
      <c r="BL86" s="223"/>
      <c r="BM86" s="223"/>
      <c r="BN86" s="223"/>
      <c r="BO86" s="223">
        <v>25.78</v>
      </c>
      <c r="BP86" s="223">
        <v>0</v>
      </c>
      <c r="BQ86" s="223"/>
      <c r="BR86" s="223"/>
      <c r="BS86" s="223"/>
      <c r="BT86" s="223" t="s">
        <v>875</v>
      </c>
      <c r="BU86" s="223">
        <v>0</v>
      </c>
      <c r="BV86" s="223"/>
      <c r="BW86" s="223"/>
      <c r="BX86" s="223"/>
      <c r="BY86" s="223"/>
      <c r="BZ86" s="223"/>
      <c r="CA86" s="223"/>
      <c r="CB86" s="223"/>
      <c r="CC86" s="223">
        <v>0</v>
      </c>
      <c r="CD86" s="223"/>
      <c r="CE86" s="223"/>
      <c r="CF86" s="223"/>
      <c r="CG86" s="223"/>
      <c r="CH86" s="223"/>
      <c r="CI86" s="223"/>
      <c r="CJ86" s="223"/>
      <c r="CK86" s="223"/>
      <c r="CL86" s="223"/>
      <c r="CM86" s="223"/>
      <c r="CN86" s="223"/>
      <c r="CO86" s="223"/>
      <c r="CP86" s="223"/>
      <c r="CQ86" s="223"/>
      <c r="CR86" s="223"/>
      <c r="CS86" s="223"/>
      <c r="CT86" s="223" t="b">
        <v>1</v>
      </c>
      <c r="CU86" s="223"/>
      <c r="CV86" s="223"/>
      <c r="CW86" s="223"/>
      <c r="CX86" s="225">
        <v>43374</v>
      </c>
      <c r="CY86" s="223" t="s">
        <v>574</v>
      </c>
      <c r="CZ86" s="223">
        <v>0</v>
      </c>
      <c r="DA86" s="223"/>
      <c r="DB86" s="223"/>
      <c r="DC86" s="223"/>
      <c r="DD86" s="223"/>
      <c r="DE86" s="223">
        <v>16.399999999999999</v>
      </c>
      <c r="DF86" s="223">
        <v>49</v>
      </c>
      <c r="DG86" s="223"/>
      <c r="DH86" s="223"/>
      <c r="DI86" s="223"/>
      <c r="DJ86" s="223"/>
      <c r="DK86" s="223"/>
      <c r="DL86" s="223"/>
      <c r="DM86" s="223"/>
      <c r="DN86" s="223">
        <v>69.09</v>
      </c>
      <c r="DO86" s="223"/>
      <c r="DP86" s="223"/>
      <c r="DQ86" s="223"/>
      <c r="DR86" s="223" t="s">
        <v>574</v>
      </c>
      <c r="DS86" s="223" t="s">
        <v>579</v>
      </c>
      <c r="DT86" s="223" t="b">
        <v>1</v>
      </c>
      <c r="DU86" s="223" t="s">
        <v>601</v>
      </c>
      <c r="DV86" s="223">
        <v>6</v>
      </c>
      <c r="DW86" s="223"/>
      <c r="DX86" s="223"/>
      <c r="DY86" s="223"/>
      <c r="DZ86" s="223"/>
      <c r="EA86" s="223">
        <v>539787</v>
      </c>
    </row>
    <row r="87" spans="1:131">
      <c r="A87" s="223" t="s">
        <v>728</v>
      </c>
      <c r="B87" s="223" t="s">
        <v>568</v>
      </c>
      <c r="C87" s="224">
        <v>43385</v>
      </c>
      <c r="D87" s="223" t="s">
        <v>805</v>
      </c>
      <c r="E87" s="223" t="s">
        <v>865</v>
      </c>
      <c r="F87" s="223" t="s">
        <v>866</v>
      </c>
      <c r="G87" s="223" t="s">
        <v>569</v>
      </c>
      <c r="H87" s="223" t="s">
        <v>808</v>
      </c>
      <c r="I87" s="223" t="s">
        <v>867</v>
      </c>
      <c r="J87" s="223" t="s">
        <v>868</v>
      </c>
      <c r="K87" s="223" t="s">
        <v>869</v>
      </c>
      <c r="L87" s="223">
        <v>0</v>
      </c>
      <c r="M87" s="223">
        <v>0</v>
      </c>
      <c r="N87" s="223" t="s">
        <v>870</v>
      </c>
      <c r="O87" s="223" t="s">
        <v>593</v>
      </c>
      <c r="P87" s="223"/>
      <c r="Q87" s="223" t="s">
        <v>871</v>
      </c>
      <c r="R87" s="223">
        <v>2</v>
      </c>
      <c r="S87" s="223" t="s">
        <v>579</v>
      </c>
      <c r="T87" s="223" t="s">
        <v>571</v>
      </c>
      <c r="U87" s="223" t="s">
        <v>572</v>
      </c>
      <c r="V87" s="223"/>
      <c r="W87" s="223">
        <v>4</v>
      </c>
      <c r="X87" s="223"/>
      <c r="Y87" s="223" t="s">
        <v>591</v>
      </c>
      <c r="Z87" s="223"/>
      <c r="AA87" s="223" t="b">
        <v>0</v>
      </c>
      <c r="AB87" s="223" t="s">
        <v>574</v>
      </c>
      <c r="AC87" s="223" t="s">
        <v>574</v>
      </c>
      <c r="AD87" s="223" t="s">
        <v>600</v>
      </c>
      <c r="AE87" s="223">
        <v>6</v>
      </c>
      <c r="AF87" s="225">
        <v>43132</v>
      </c>
      <c r="AG87" s="223" t="s">
        <v>582</v>
      </c>
      <c r="AH87" s="223">
        <v>0</v>
      </c>
      <c r="AI87" s="223">
        <v>26.7</v>
      </c>
      <c r="AJ87" s="223">
        <v>190</v>
      </c>
      <c r="AK87" s="223" t="s">
        <v>876</v>
      </c>
      <c r="AL87" s="223" t="s">
        <v>877</v>
      </c>
      <c r="AM87" s="223">
        <v>20.5</v>
      </c>
      <c r="AN87" s="223" t="s">
        <v>821</v>
      </c>
      <c r="AO87" s="223">
        <v>1830</v>
      </c>
      <c r="AP87" s="223">
        <v>284</v>
      </c>
      <c r="AQ87" s="223">
        <v>135</v>
      </c>
      <c r="AR87" s="223">
        <v>62</v>
      </c>
      <c r="AS87" s="223">
        <v>4.4000000000000004</v>
      </c>
      <c r="AT87" s="223" t="s">
        <v>874</v>
      </c>
      <c r="AU87" s="223">
        <v>5</v>
      </c>
      <c r="AV87" s="223">
        <v>0</v>
      </c>
      <c r="AW87" s="223">
        <v>0.5</v>
      </c>
      <c r="AX87" s="223">
        <v>43.6</v>
      </c>
      <c r="AY87" s="223">
        <v>0</v>
      </c>
      <c r="AZ87" s="223">
        <v>43.6</v>
      </c>
      <c r="BA87" s="223">
        <v>0</v>
      </c>
      <c r="BB87" s="223">
        <v>0.66</v>
      </c>
      <c r="BC87" s="223">
        <v>42.94</v>
      </c>
      <c r="BD87" s="223">
        <v>63.44</v>
      </c>
      <c r="BE87" s="223"/>
      <c r="BF87" s="223"/>
      <c r="BG87" s="223"/>
      <c r="BH87" s="223"/>
      <c r="BI87" s="223"/>
      <c r="BJ87" s="223"/>
      <c r="BK87" s="223"/>
      <c r="BL87" s="223"/>
      <c r="BM87" s="223"/>
      <c r="BN87" s="223"/>
      <c r="BO87" s="223">
        <v>25.78</v>
      </c>
      <c r="BP87" s="223">
        <v>0</v>
      </c>
      <c r="BQ87" s="223"/>
      <c r="BR87" s="223"/>
      <c r="BS87" s="223"/>
      <c r="BT87" s="223" t="s">
        <v>875</v>
      </c>
      <c r="BU87" s="223">
        <v>0</v>
      </c>
      <c r="BV87" s="223"/>
      <c r="BW87" s="223"/>
      <c r="BX87" s="223"/>
      <c r="BY87" s="223"/>
      <c r="BZ87" s="223"/>
      <c r="CA87" s="223"/>
      <c r="CB87" s="223"/>
      <c r="CC87" s="223">
        <v>0</v>
      </c>
      <c r="CD87" s="223"/>
      <c r="CE87" s="223"/>
      <c r="CF87" s="223"/>
      <c r="CG87" s="223"/>
      <c r="CH87" s="223"/>
      <c r="CI87" s="223"/>
      <c r="CJ87" s="223"/>
      <c r="CK87" s="223"/>
      <c r="CL87" s="223"/>
      <c r="CM87" s="223"/>
      <c r="CN87" s="223"/>
      <c r="CO87" s="223"/>
      <c r="CP87" s="223"/>
      <c r="CQ87" s="223"/>
      <c r="CR87" s="223"/>
      <c r="CS87" s="223"/>
      <c r="CT87" s="223" t="b">
        <v>1</v>
      </c>
      <c r="CU87" s="223"/>
      <c r="CV87" s="223"/>
      <c r="CW87" s="223"/>
      <c r="CX87" s="225">
        <v>43374</v>
      </c>
      <c r="CY87" s="223" t="s">
        <v>574</v>
      </c>
      <c r="CZ87" s="223">
        <v>0</v>
      </c>
      <c r="DA87" s="223"/>
      <c r="DB87" s="223"/>
      <c r="DC87" s="223"/>
      <c r="DD87" s="223"/>
      <c r="DE87" s="223">
        <v>33</v>
      </c>
      <c r="DF87" s="223">
        <v>43.6</v>
      </c>
      <c r="DG87" s="223"/>
      <c r="DH87" s="223"/>
      <c r="DI87" s="223"/>
      <c r="DJ87" s="223"/>
      <c r="DK87" s="223"/>
      <c r="DL87" s="223"/>
      <c r="DM87" s="223"/>
      <c r="DN87" s="223">
        <v>19.68</v>
      </c>
      <c r="DO87" s="223"/>
      <c r="DP87" s="223"/>
      <c r="DQ87" s="223"/>
      <c r="DR87" s="223" t="s">
        <v>574</v>
      </c>
      <c r="DS87" s="223" t="s">
        <v>579</v>
      </c>
      <c r="DT87" s="223" t="b">
        <v>1</v>
      </c>
      <c r="DU87" s="223" t="s">
        <v>595</v>
      </c>
      <c r="DV87" s="223">
        <v>6</v>
      </c>
      <c r="DW87" s="223"/>
      <c r="DX87" s="223"/>
      <c r="DY87" s="223"/>
      <c r="DZ87" s="223"/>
      <c r="EA87" s="223">
        <v>539787</v>
      </c>
    </row>
    <row r="88" spans="1:131">
      <c r="A88" s="223" t="s">
        <v>792</v>
      </c>
      <c r="B88" s="223" t="s">
        <v>568</v>
      </c>
      <c r="C88" s="224">
        <v>43385</v>
      </c>
      <c r="D88" s="223" t="s">
        <v>805</v>
      </c>
      <c r="E88" s="223" t="s">
        <v>865</v>
      </c>
      <c r="F88" s="223" t="s">
        <v>866</v>
      </c>
      <c r="G88" s="223" t="s">
        <v>569</v>
      </c>
      <c r="H88" s="223" t="s">
        <v>808</v>
      </c>
      <c r="I88" s="223" t="s">
        <v>867</v>
      </c>
      <c r="J88" s="223" t="s">
        <v>868</v>
      </c>
      <c r="K88" s="223" t="s">
        <v>869</v>
      </c>
      <c r="L88" s="223">
        <v>0</v>
      </c>
      <c r="M88" s="223">
        <v>0</v>
      </c>
      <c r="N88" s="223" t="s">
        <v>870</v>
      </c>
      <c r="O88" s="223" t="s">
        <v>593</v>
      </c>
      <c r="P88" s="223"/>
      <c r="Q88" s="223" t="s">
        <v>871</v>
      </c>
      <c r="R88" s="223">
        <v>3</v>
      </c>
      <c r="S88" s="223" t="s">
        <v>570</v>
      </c>
      <c r="T88" s="223" t="s">
        <v>571</v>
      </c>
      <c r="U88" s="223" t="s">
        <v>572</v>
      </c>
      <c r="V88" s="223"/>
      <c r="W88" s="223">
        <v>1</v>
      </c>
      <c r="X88" s="223"/>
      <c r="Y88" s="223" t="s">
        <v>573</v>
      </c>
      <c r="Z88" s="223"/>
      <c r="AA88" s="223" t="b">
        <v>0</v>
      </c>
      <c r="AB88" s="223" t="s">
        <v>574</v>
      </c>
      <c r="AC88" s="223" t="s">
        <v>574</v>
      </c>
      <c r="AD88" s="223" t="s">
        <v>575</v>
      </c>
      <c r="AE88" s="223">
        <v>30</v>
      </c>
      <c r="AF88" s="225">
        <v>43319</v>
      </c>
      <c r="AG88" s="223">
        <v>1</v>
      </c>
      <c r="AH88" s="223">
        <v>0</v>
      </c>
      <c r="AI88" s="223">
        <v>26.7</v>
      </c>
      <c r="AJ88" s="223">
        <v>320</v>
      </c>
      <c r="AK88" s="223" t="s">
        <v>872</v>
      </c>
      <c r="AL88" s="223" t="s">
        <v>873</v>
      </c>
      <c r="AM88" s="223">
        <v>16.2</v>
      </c>
      <c r="AN88" s="223" t="s">
        <v>821</v>
      </c>
      <c r="AO88" s="223">
        <v>2050</v>
      </c>
      <c r="AP88" s="223">
        <v>499</v>
      </c>
      <c r="AQ88" s="223">
        <v>199</v>
      </c>
      <c r="AR88" s="223">
        <v>65</v>
      </c>
      <c r="AS88" s="223">
        <v>10</v>
      </c>
      <c r="AT88" s="223" t="s">
        <v>874</v>
      </c>
      <c r="AU88" s="223">
        <v>7</v>
      </c>
      <c r="AV88" s="223">
        <v>0</v>
      </c>
      <c r="AW88" s="223">
        <v>0.5</v>
      </c>
      <c r="AX88" s="223">
        <v>46</v>
      </c>
      <c r="AY88" s="223">
        <v>0</v>
      </c>
      <c r="AZ88" s="223">
        <v>46</v>
      </c>
      <c r="BA88" s="223">
        <v>0.4</v>
      </c>
      <c r="BB88" s="223">
        <v>2.09</v>
      </c>
      <c r="BC88" s="223">
        <v>43.51</v>
      </c>
      <c r="BD88" s="223">
        <v>59.71</v>
      </c>
      <c r="BE88" s="223"/>
      <c r="BF88" s="223"/>
      <c r="BG88" s="223"/>
      <c r="BH88" s="223"/>
      <c r="BI88" s="223"/>
      <c r="BJ88" s="223"/>
      <c r="BK88" s="223"/>
      <c r="BL88" s="223"/>
      <c r="BM88" s="223"/>
      <c r="BN88" s="223"/>
      <c r="BO88" s="223">
        <v>25.67</v>
      </c>
      <c r="BP88" s="223">
        <v>0</v>
      </c>
      <c r="BQ88" s="223"/>
      <c r="BR88" s="223"/>
      <c r="BS88" s="223"/>
      <c r="BT88" s="223" t="s">
        <v>875</v>
      </c>
      <c r="BU88" s="223">
        <v>0</v>
      </c>
      <c r="BV88" s="223"/>
      <c r="BW88" s="223"/>
      <c r="BX88" s="223"/>
      <c r="BY88" s="223"/>
      <c r="BZ88" s="223"/>
      <c r="CA88" s="223"/>
      <c r="CB88" s="223"/>
      <c r="CC88" s="223">
        <v>0</v>
      </c>
      <c r="CD88" s="223"/>
      <c r="CE88" s="223"/>
      <c r="CF88" s="223"/>
      <c r="CG88" s="223"/>
      <c r="CH88" s="223"/>
      <c r="CI88" s="223"/>
      <c r="CJ88" s="223"/>
      <c r="CK88" s="223"/>
      <c r="CL88" s="223"/>
      <c r="CM88" s="223"/>
      <c r="CN88" s="223"/>
      <c r="CO88" s="223"/>
      <c r="CP88" s="223"/>
      <c r="CQ88" s="223"/>
      <c r="CR88" s="223"/>
      <c r="CS88" s="223"/>
      <c r="CT88" s="223" t="b">
        <v>1</v>
      </c>
      <c r="CU88" s="223"/>
      <c r="CV88" s="223"/>
      <c r="CW88" s="223"/>
      <c r="CX88" s="225">
        <v>43436</v>
      </c>
      <c r="CY88" s="223" t="s">
        <v>574</v>
      </c>
      <c r="CZ88" s="223">
        <v>0</v>
      </c>
      <c r="DA88" s="223"/>
      <c r="DB88" s="223"/>
      <c r="DC88" s="223"/>
      <c r="DD88" s="223"/>
      <c r="DE88" s="223">
        <v>15.2</v>
      </c>
      <c r="DF88" s="223">
        <v>46</v>
      </c>
      <c r="DG88" s="223"/>
      <c r="DH88" s="223"/>
      <c r="DI88" s="223"/>
      <c r="DJ88" s="223"/>
      <c r="DK88" s="223"/>
      <c r="DL88" s="223"/>
      <c r="DM88" s="223"/>
      <c r="DN88" s="223">
        <v>22.44</v>
      </c>
      <c r="DO88" s="223"/>
      <c r="DP88" s="223"/>
      <c r="DQ88" s="223"/>
      <c r="DR88" s="223" t="s">
        <v>574</v>
      </c>
      <c r="DS88" s="223" t="s">
        <v>579</v>
      </c>
      <c r="DT88" s="223" t="b">
        <v>1</v>
      </c>
      <c r="DU88" s="223" t="s">
        <v>145</v>
      </c>
      <c r="DV88" s="223">
        <v>6</v>
      </c>
      <c r="DW88" s="223"/>
      <c r="DX88" s="223"/>
      <c r="DY88" s="223"/>
      <c r="DZ88" s="223"/>
      <c r="EA88" s="223">
        <v>539787</v>
      </c>
    </row>
    <row r="89" spans="1:131">
      <c r="A89" s="223" t="s">
        <v>726</v>
      </c>
      <c r="B89" s="223" t="s">
        <v>568</v>
      </c>
      <c r="C89" s="224">
        <v>43385</v>
      </c>
      <c r="D89" s="223" t="s">
        <v>805</v>
      </c>
      <c r="E89" s="223" t="s">
        <v>865</v>
      </c>
      <c r="F89" s="223" t="s">
        <v>866</v>
      </c>
      <c r="G89" s="223" t="s">
        <v>569</v>
      </c>
      <c r="H89" s="223" t="s">
        <v>808</v>
      </c>
      <c r="I89" s="223" t="s">
        <v>867</v>
      </c>
      <c r="J89" s="223" t="s">
        <v>868</v>
      </c>
      <c r="K89" s="223" t="s">
        <v>869</v>
      </c>
      <c r="L89" s="223">
        <v>0</v>
      </c>
      <c r="M89" s="223">
        <v>0</v>
      </c>
      <c r="N89" s="223" t="s">
        <v>870</v>
      </c>
      <c r="O89" s="223" t="s">
        <v>593</v>
      </c>
      <c r="P89" s="223"/>
      <c r="Q89" s="223" t="s">
        <v>871</v>
      </c>
      <c r="R89" s="223">
        <v>3</v>
      </c>
      <c r="S89" s="223" t="s">
        <v>583</v>
      </c>
      <c r="T89" s="223" t="s">
        <v>571</v>
      </c>
      <c r="U89" s="223" t="s">
        <v>572</v>
      </c>
      <c r="V89" s="223"/>
      <c r="W89" s="223">
        <v>1</v>
      </c>
      <c r="X89" s="223"/>
      <c r="Y89" s="223" t="s">
        <v>581</v>
      </c>
      <c r="Z89" s="223"/>
      <c r="AA89" s="223" t="b">
        <v>0</v>
      </c>
      <c r="AB89" s="223" t="s">
        <v>574</v>
      </c>
      <c r="AC89" s="223" t="s">
        <v>574</v>
      </c>
      <c r="AD89" s="223" t="s">
        <v>575</v>
      </c>
      <c r="AE89" s="223">
        <v>30</v>
      </c>
      <c r="AF89" s="225">
        <v>43319</v>
      </c>
      <c r="AG89" s="223" t="s">
        <v>582</v>
      </c>
      <c r="AH89" s="223">
        <v>0</v>
      </c>
      <c r="AI89" s="223">
        <v>26.7</v>
      </c>
      <c r="AJ89" s="223">
        <v>320</v>
      </c>
      <c r="AK89" s="223" t="s">
        <v>872</v>
      </c>
      <c r="AL89" s="223" t="s">
        <v>873</v>
      </c>
      <c r="AM89" s="223">
        <v>16.5</v>
      </c>
      <c r="AN89" s="223" t="s">
        <v>821</v>
      </c>
      <c r="AO89" s="223">
        <v>2050</v>
      </c>
      <c r="AP89" s="223">
        <v>499</v>
      </c>
      <c r="AQ89" s="223">
        <v>199</v>
      </c>
      <c r="AR89" s="223">
        <v>63</v>
      </c>
      <c r="AS89" s="223">
        <v>9</v>
      </c>
      <c r="AT89" s="223" t="s">
        <v>874</v>
      </c>
      <c r="AU89" s="223">
        <v>7</v>
      </c>
      <c r="AV89" s="223">
        <v>0</v>
      </c>
      <c r="AW89" s="223">
        <v>0.5</v>
      </c>
      <c r="AX89" s="223">
        <v>46</v>
      </c>
      <c r="AY89" s="223">
        <v>0</v>
      </c>
      <c r="AZ89" s="223">
        <v>46</v>
      </c>
      <c r="BA89" s="223">
        <v>0.4</v>
      </c>
      <c r="BB89" s="223">
        <v>2.21</v>
      </c>
      <c r="BC89" s="223">
        <v>43.39</v>
      </c>
      <c r="BD89" s="223">
        <v>59.89</v>
      </c>
      <c r="BE89" s="223"/>
      <c r="BF89" s="223"/>
      <c r="BG89" s="223"/>
      <c r="BH89" s="223"/>
      <c r="BI89" s="223"/>
      <c r="BJ89" s="223"/>
      <c r="BK89" s="223"/>
      <c r="BL89" s="223"/>
      <c r="BM89" s="223"/>
      <c r="BN89" s="223"/>
      <c r="BO89" s="223">
        <v>25.67</v>
      </c>
      <c r="BP89" s="223">
        <v>0</v>
      </c>
      <c r="BQ89" s="223"/>
      <c r="BR89" s="223"/>
      <c r="BS89" s="223"/>
      <c r="BT89" s="223" t="s">
        <v>875</v>
      </c>
      <c r="BU89" s="223">
        <v>0</v>
      </c>
      <c r="BV89" s="223"/>
      <c r="BW89" s="223"/>
      <c r="BX89" s="223"/>
      <c r="BY89" s="223"/>
      <c r="BZ89" s="223"/>
      <c r="CA89" s="223"/>
      <c r="CB89" s="223"/>
      <c r="CC89" s="223">
        <v>0</v>
      </c>
      <c r="CD89" s="223"/>
      <c r="CE89" s="223"/>
      <c r="CF89" s="223"/>
      <c r="CG89" s="223"/>
      <c r="CH89" s="223"/>
      <c r="CI89" s="223"/>
      <c r="CJ89" s="223"/>
      <c r="CK89" s="223"/>
      <c r="CL89" s="223"/>
      <c r="CM89" s="223"/>
      <c r="CN89" s="223"/>
      <c r="CO89" s="223"/>
      <c r="CP89" s="223"/>
      <c r="CQ89" s="223"/>
      <c r="CR89" s="223"/>
      <c r="CS89" s="223"/>
      <c r="CT89" s="223" t="b">
        <v>1</v>
      </c>
      <c r="CU89" s="223"/>
      <c r="CV89" s="223"/>
      <c r="CW89" s="223"/>
      <c r="CX89" s="225">
        <v>43436</v>
      </c>
      <c r="CY89" s="223" t="s">
        <v>574</v>
      </c>
      <c r="CZ89" s="223">
        <v>0</v>
      </c>
      <c r="DA89" s="223"/>
      <c r="DB89" s="223"/>
      <c r="DC89" s="223"/>
      <c r="DD89" s="223"/>
      <c r="DE89" s="223">
        <v>33</v>
      </c>
      <c r="DF89" s="223">
        <v>46</v>
      </c>
      <c r="DG89" s="223"/>
      <c r="DH89" s="223"/>
      <c r="DI89" s="223"/>
      <c r="DJ89" s="223"/>
      <c r="DK89" s="223"/>
      <c r="DL89" s="223"/>
      <c r="DM89" s="223"/>
      <c r="DN89" s="223">
        <v>21.85</v>
      </c>
      <c r="DO89" s="223"/>
      <c r="DP89" s="223"/>
      <c r="DQ89" s="223"/>
      <c r="DR89" s="223" t="s">
        <v>574</v>
      </c>
      <c r="DS89" s="223" t="s">
        <v>579</v>
      </c>
      <c r="DT89" s="223" t="b">
        <v>1</v>
      </c>
      <c r="DU89" s="223" t="s">
        <v>145</v>
      </c>
      <c r="DV89" s="223">
        <v>6</v>
      </c>
      <c r="DW89" s="223"/>
      <c r="DX89" s="223"/>
      <c r="DY89" s="223"/>
      <c r="DZ89" s="223"/>
      <c r="EA89" s="223">
        <v>539787</v>
      </c>
    </row>
    <row r="90" spans="1:131">
      <c r="A90" s="223" t="s">
        <v>795</v>
      </c>
      <c r="B90" s="223" t="s">
        <v>568</v>
      </c>
      <c r="C90" s="224">
        <v>43385</v>
      </c>
      <c r="D90" s="223" t="s">
        <v>805</v>
      </c>
      <c r="E90" s="223" t="s">
        <v>865</v>
      </c>
      <c r="F90" s="223" t="s">
        <v>866</v>
      </c>
      <c r="G90" s="223" t="s">
        <v>569</v>
      </c>
      <c r="H90" s="223" t="s">
        <v>808</v>
      </c>
      <c r="I90" s="223" t="s">
        <v>867</v>
      </c>
      <c r="J90" s="223" t="s">
        <v>868</v>
      </c>
      <c r="K90" s="223" t="s">
        <v>869</v>
      </c>
      <c r="L90" s="223">
        <v>0</v>
      </c>
      <c r="M90" s="223">
        <v>0</v>
      </c>
      <c r="N90" s="223" t="s">
        <v>870</v>
      </c>
      <c r="O90" s="223" t="s">
        <v>593</v>
      </c>
      <c r="P90" s="223"/>
      <c r="Q90" s="223" t="s">
        <v>871</v>
      </c>
      <c r="R90" s="223">
        <v>3</v>
      </c>
      <c r="S90" s="223" t="s">
        <v>584</v>
      </c>
      <c r="T90" s="223" t="s">
        <v>571</v>
      </c>
      <c r="U90" s="223" t="s">
        <v>572</v>
      </c>
      <c r="V90" s="223"/>
      <c r="W90" s="223">
        <v>1</v>
      </c>
      <c r="X90" s="223"/>
      <c r="Y90" s="223" t="s">
        <v>585</v>
      </c>
      <c r="Z90" s="223"/>
      <c r="AA90" s="223" t="b">
        <v>0</v>
      </c>
      <c r="AB90" s="223" t="s">
        <v>574</v>
      </c>
      <c r="AC90" s="223" t="s">
        <v>574</v>
      </c>
      <c r="AD90" s="223" t="s">
        <v>600</v>
      </c>
      <c r="AE90" s="223">
        <v>6</v>
      </c>
      <c r="AF90" s="225">
        <v>43132</v>
      </c>
      <c r="AG90" s="223">
        <v>1</v>
      </c>
      <c r="AH90" s="223">
        <v>0</v>
      </c>
      <c r="AI90" s="223">
        <v>26.7</v>
      </c>
      <c r="AJ90" s="223">
        <v>320</v>
      </c>
      <c r="AK90" s="223" t="s">
        <v>876</v>
      </c>
      <c r="AL90" s="223" t="s">
        <v>877</v>
      </c>
      <c r="AM90" s="223">
        <v>20.2</v>
      </c>
      <c r="AN90" s="223" t="s">
        <v>821</v>
      </c>
      <c r="AO90" s="223">
        <v>1830</v>
      </c>
      <c r="AP90" s="223">
        <v>284</v>
      </c>
      <c r="AQ90" s="223">
        <v>135</v>
      </c>
      <c r="AR90" s="223">
        <v>66</v>
      </c>
      <c r="AS90" s="223">
        <v>4.9000000000000004</v>
      </c>
      <c r="AT90" s="223" t="s">
        <v>874</v>
      </c>
      <c r="AU90" s="223">
        <v>5</v>
      </c>
      <c r="AV90" s="223">
        <v>0</v>
      </c>
      <c r="AW90" s="223">
        <v>0.5</v>
      </c>
      <c r="AX90" s="223">
        <v>49</v>
      </c>
      <c r="AY90" s="223">
        <v>0</v>
      </c>
      <c r="AZ90" s="223">
        <v>49</v>
      </c>
      <c r="BA90" s="223">
        <v>0</v>
      </c>
      <c r="BB90" s="223">
        <v>0.61</v>
      </c>
      <c r="BC90" s="223">
        <v>48.39</v>
      </c>
      <c r="BD90" s="223">
        <v>68.59</v>
      </c>
      <c r="BE90" s="223"/>
      <c r="BF90" s="223"/>
      <c r="BG90" s="223"/>
      <c r="BH90" s="223"/>
      <c r="BI90" s="223"/>
      <c r="BJ90" s="223"/>
      <c r="BK90" s="223"/>
      <c r="BL90" s="223"/>
      <c r="BM90" s="223"/>
      <c r="BN90" s="223"/>
      <c r="BO90" s="223">
        <v>25.78</v>
      </c>
      <c r="BP90" s="223">
        <v>0</v>
      </c>
      <c r="BQ90" s="223"/>
      <c r="BR90" s="223"/>
      <c r="BS90" s="223"/>
      <c r="BT90" s="223" t="s">
        <v>875</v>
      </c>
      <c r="BU90" s="223">
        <v>0</v>
      </c>
      <c r="BV90" s="223"/>
      <c r="BW90" s="223"/>
      <c r="BX90" s="223"/>
      <c r="BY90" s="223"/>
      <c r="BZ90" s="223"/>
      <c r="CA90" s="223"/>
      <c r="CB90" s="223"/>
      <c r="CC90" s="223">
        <v>0</v>
      </c>
      <c r="CD90" s="223"/>
      <c r="CE90" s="223"/>
      <c r="CF90" s="223"/>
      <c r="CG90" s="223"/>
      <c r="CH90" s="223"/>
      <c r="CI90" s="223"/>
      <c r="CJ90" s="223"/>
      <c r="CK90" s="223"/>
      <c r="CL90" s="223"/>
      <c r="CM90" s="223"/>
      <c r="CN90" s="223"/>
      <c r="CO90" s="223"/>
      <c r="CP90" s="223"/>
      <c r="CQ90" s="223"/>
      <c r="CR90" s="223"/>
      <c r="CS90" s="223"/>
      <c r="CT90" s="223" t="b">
        <v>1</v>
      </c>
      <c r="CU90" s="223"/>
      <c r="CV90" s="223"/>
      <c r="CW90" s="223"/>
      <c r="CX90" s="225">
        <v>43374</v>
      </c>
      <c r="CY90" s="223" t="s">
        <v>574</v>
      </c>
      <c r="CZ90" s="223">
        <v>0</v>
      </c>
      <c r="DA90" s="223"/>
      <c r="DB90" s="223"/>
      <c r="DC90" s="223"/>
      <c r="DD90" s="223"/>
      <c r="DE90" s="223">
        <v>16.399999999999999</v>
      </c>
      <c r="DF90" s="223">
        <v>49</v>
      </c>
      <c r="DG90" s="223"/>
      <c r="DH90" s="223"/>
      <c r="DI90" s="223"/>
      <c r="DJ90" s="223"/>
      <c r="DK90" s="223"/>
      <c r="DL90" s="223"/>
      <c r="DM90" s="223"/>
      <c r="DN90" s="223">
        <v>69.09</v>
      </c>
      <c r="DO90" s="223"/>
      <c r="DP90" s="223"/>
      <c r="DQ90" s="223"/>
      <c r="DR90" s="223" t="s">
        <v>574</v>
      </c>
      <c r="DS90" s="223" t="s">
        <v>579</v>
      </c>
      <c r="DT90" s="223" t="b">
        <v>1</v>
      </c>
      <c r="DU90" s="223" t="s">
        <v>601</v>
      </c>
      <c r="DV90" s="223">
        <v>6</v>
      </c>
      <c r="DW90" s="223"/>
      <c r="DX90" s="223"/>
      <c r="DY90" s="223"/>
      <c r="DZ90" s="223"/>
      <c r="EA90" s="223">
        <v>539787</v>
      </c>
    </row>
    <row r="91" spans="1:131">
      <c r="A91" s="223" t="s">
        <v>729</v>
      </c>
      <c r="B91" s="223" t="s">
        <v>568</v>
      </c>
      <c r="C91" s="224">
        <v>43385</v>
      </c>
      <c r="D91" s="223" t="s">
        <v>805</v>
      </c>
      <c r="E91" s="223" t="s">
        <v>865</v>
      </c>
      <c r="F91" s="223" t="s">
        <v>866</v>
      </c>
      <c r="G91" s="223" t="s">
        <v>569</v>
      </c>
      <c r="H91" s="223" t="s">
        <v>808</v>
      </c>
      <c r="I91" s="223" t="s">
        <v>867</v>
      </c>
      <c r="J91" s="223" t="s">
        <v>868</v>
      </c>
      <c r="K91" s="223" t="s">
        <v>869</v>
      </c>
      <c r="L91" s="223">
        <v>0</v>
      </c>
      <c r="M91" s="223">
        <v>0</v>
      </c>
      <c r="N91" s="223" t="s">
        <v>870</v>
      </c>
      <c r="O91" s="223" t="s">
        <v>593</v>
      </c>
      <c r="P91" s="223"/>
      <c r="Q91" s="223" t="s">
        <v>871</v>
      </c>
      <c r="R91" s="223">
        <v>3</v>
      </c>
      <c r="S91" s="223" t="s">
        <v>579</v>
      </c>
      <c r="T91" s="223" t="s">
        <v>571</v>
      </c>
      <c r="U91" s="223" t="s">
        <v>572</v>
      </c>
      <c r="V91" s="223"/>
      <c r="W91" s="223">
        <v>4</v>
      </c>
      <c r="X91" s="223"/>
      <c r="Y91" s="223" t="s">
        <v>591</v>
      </c>
      <c r="Z91" s="223"/>
      <c r="AA91" s="223" t="b">
        <v>0</v>
      </c>
      <c r="AB91" s="223" t="s">
        <v>574</v>
      </c>
      <c r="AC91" s="223" t="s">
        <v>574</v>
      </c>
      <c r="AD91" s="223" t="s">
        <v>600</v>
      </c>
      <c r="AE91" s="223">
        <v>6</v>
      </c>
      <c r="AF91" s="225">
        <v>43132</v>
      </c>
      <c r="AG91" s="223" t="s">
        <v>582</v>
      </c>
      <c r="AH91" s="223">
        <v>0</v>
      </c>
      <c r="AI91" s="223">
        <v>26.7</v>
      </c>
      <c r="AJ91" s="223">
        <v>320</v>
      </c>
      <c r="AK91" s="223" t="s">
        <v>876</v>
      </c>
      <c r="AL91" s="223" t="s">
        <v>877</v>
      </c>
      <c r="AM91" s="223">
        <v>20.5</v>
      </c>
      <c r="AN91" s="223" t="s">
        <v>821</v>
      </c>
      <c r="AO91" s="223">
        <v>1830</v>
      </c>
      <c r="AP91" s="223">
        <v>284</v>
      </c>
      <c r="AQ91" s="223">
        <v>135</v>
      </c>
      <c r="AR91" s="223">
        <v>62</v>
      </c>
      <c r="AS91" s="223">
        <v>4.4000000000000004</v>
      </c>
      <c r="AT91" s="223" t="s">
        <v>874</v>
      </c>
      <c r="AU91" s="223">
        <v>5</v>
      </c>
      <c r="AV91" s="223">
        <v>0</v>
      </c>
      <c r="AW91" s="223">
        <v>0.5</v>
      </c>
      <c r="AX91" s="223">
        <v>43.6</v>
      </c>
      <c r="AY91" s="223">
        <v>0</v>
      </c>
      <c r="AZ91" s="223">
        <v>43.6</v>
      </c>
      <c r="BA91" s="223">
        <v>0</v>
      </c>
      <c r="BB91" s="223">
        <v>0.66</v>
      </c>
      <c r="BC91" s="223">
        <v>42.94</v>
      </c>
      <c r="BD91" s="223">
        <v>63.44</v>
      </c>
      <c r="BE91" s="223"/>
      <c r="BF91" s="223"/>
      <c r="BG91" s="223"/>
      <c r="BH91" s="223"/>
      <c r="BI91" s="223"/>
      <c r="BJ91" s="223"/>
      <c r="BK91" s="223"/>
      <c r="BL91" s="223"/>
      <c r="BM91" s="223"/>
      <c r="BN91" s="223"/>
      <c r="BO91" s="223">
        <v>25.78</v>
      </c>
      <c r="BP91" s="223">
        <v>0</v>
      </c>
      <c r="BQ91" s="223"/>
      <c r="BR91" s="223"/>
      <c r="BS91" s="223"/>
      <c r="BT91" s="223" t="s">
        <v>875</v>
      </c>
      <c r="BU91" s="223">
        <v>0</v>
      </c>
      <c r="BV91" s="223"/>
      <c r="BW91" s="223"/>
      <c r="BX91" s="223"/>
      <c r="BY91" s="223"/>
      <c r="BZ91" s="223"/>
      <c r="CA91" s="223"/>
      <c r="CB91" s="223"/>
      <c r="CC91" s="223">
        <v>0</v>
      </c>
      <c r="CD91" s="223"/>
      <c r="CE91" s="223"/>
      <c r="CF91" s="223"/>
      <c r="CG91" s="223"/>
      <c r="CH91" s="223"/>
      <c r="CI91" s="223"/>
      <c r="CJ91" s="223"/>
      <c r="CK91" s="223"/>
      <c r="CL91" s="223"/>
      <c r="CM91" s="223"/>
      <c r="CN91" s="223"/>
      <c r="CO91" s="223"/>
      <c r="CP91" s="223"/>
      <c r="CQ91" s="223"/>
      <c r="CR91" s="223"/>
      <c r="CS91" s="223"/>
      <c r="CT91" s="223" t="b">
        <v>1</v>
      </c>
      <c r="CU91" s="223"/>
      <c r="CV91" s="223"/>
      <c r="CW91" s="223"/>
      <c r="CX91" s="225">
        <v>43374</v>
      </c>
      <c r="CY91" s="223" t="s">
        <v>574</v>
      </c>
      <c r="CZ91" s="223">
        <v>0</v>
      </c>
      <c r="DA91" s="223"/>
      <c r="DB91" s="223"/>
      <c r="DC91" s="223"/>
      <c r="DD91" s="223"/>
      <c r="DE91" s="223">
        <v>33</v>
      </c>
      <c r="DF91" s="223">
        <v>43.6</v>
      </c>
      <c r="DG91" s="223"/>
      <c r="DH91" s="223"/>
      <c r="DI91" s="223"/>
      <c r="DJ91" s="223"/>
      <c r="DK91" s="223"/>
      <c r="DL91" s="223"/>
      <c r="DM91" s="223"/>
      <c r="DN91" s="223">
        <v>19.68</v>
      </c>
      <c r="DO91" s="223"/>
      <c r="DP91" s="223"/>
      <c r="DQ91" s="223"/>
      <c r="DR91" s="223" t="s">
        <v>574</v>
      </c>
      <c r="DS91" s="223" t="s">
        <v>579</v>
      </c>
      <c r="DT91" s="223" t="b">
        <v>1</v>
      </c>
      <c r="DU91" s="223" t="s">
        <v>595</v>
      </c>
      <c r="DV91" s="223">
        <v>6</v>
      </c>
      <c r="DW91" s="223"/>
      <c r="DX91" s="223"/>
      <c r="DY91" s="223"/>
      <c r="DZ91" s="223"/>
      <c r="EA91" s="223">
        <v>539787</v>
      </c>
    </row>
    <row r="92" spans="1:131">
      <c r="A92" s="223" t="s">
        <v>796</v>
      </c>
      <c r="B92" s="223" t="s">
        <v>568</v>
      </c>
      <c r="C92" s="224">
        <v>43385</v>
      </c>
      <c r="D92" s="223" t="s">
        <v>805</v>
      </c>
      <c r="E92" s="223" t="s">
        <v>842</v>
      </c>
      <c r="F92" s="223" t="s">
        <v>878</v>
      </c>
      <c r="G92" s="223" t="s">
        <v>569</v>
      </c>
      <c r="H92" s="223" t="s">
        <v>808</v>
      </c>
      <c r="I92" s="223" t="s">
        <v>879</v>
      </c>
      <c r="J92" s="223" t="s">
        <v>880</v>
      </c>
      <c r="K92" s="223" t="s">
        <v>881</v>
      </c>
      <c r="L92" s="223">
        <v>0</v>
      </c>
      <c r="M92" s="223">
        <v>0</v>
      </c>
      <c r="N92" s="223" t="s">
        <v>812</v>
      </c>
      <c r="O92" s="223" t="s">
        <v>593</v>
      </c>
      <c r="P92" s="223"/>
      <c r="Q92" s="223" t="s">
        <v>882</v>
      </c>
      <c r="R92" s="223">
        <v>1</v>
      </c>
      <c r="S92" s="223" t="s">
        <v>584</v>
      </c>
      <c r="T92" s="223" t="s">
        <v>571</v>
      </c>
      <c r="U92" s="223" t="s">
        <v>838</v>
      </c>
      <c r="V92" s="223"/>
      <c r="W92" s="223">
        <v>1</v>
      </c>
      <c r="X92" s="223"/>
      <c r="Y92" s="223" t="s">
        <v>883</v>
      </c>
      <c r="Z92" s="223"/>
      <c r="AA92" s="223" t="b">
        <v>0</v>
      </c>
      <c r="AB92" s="223" t="s">
        <v>574</v>
      </c>
      <c r="AC92" s="223" t="s">
        <v>574</v>
      </c>
      <c r="AD92" s="223" t="s">
        <v>884</v>
      </c>
      <c r="AE92" s="223">
        <v>6</v>
      </c>
      <c r="AF92" s="225">
        <v>43132</v>
      </c>
      <c r="AG92" s="223">
        <v>1</v>
      </c>
      <c r="AH92" s="223">
        <v>0</v>
      </c>
      <c r="AI92" s="223">
        <v>33</v>
      </c>
      <c r="AJ92" s="223">
        <v>50</v>
      </c>
      <c r="AK92" s="223" t="s">
        <v>876</v>
      </c>
      <c r="AL92" s="223" t="s">
        <v>885</v>
      </c>
      <c r="AM92" s="223">
        <v>19</v>
      </c>
      <c r="AN92" s="223" t="s">
        <v>821</v>
      </c>
      <c r="AO92" s="223">
        <v>1390</v>
      </c>
      <c r="AP92" s="223">
        <v>284</v>
      </c>
      <c r="AQ92" s="223">
        <v>135</v>
      </c>
      <c r="AR92" s="223">
        <v>66</v>
      </c>
      <c r="AS92" s="223">
        <v>6.4</v>
      </c>
      <c r="AT92" s="223" t="s">
        <v>874</v>
      </c>
      <c r="AU92" s="223">
        <v>4</v>
      </c>
      <c r="AV92" s="223">
        <v>0</v>
      </c>
      <c r="AW92" s="223">
        <v>0</v>
      </c>
      <c r="AX92" s="223">
        <v>49</v>
      </c>
      <c r="AY92" s="223">
        <v>0</v>
      </c>
      <c r="AZ92" s="223">
        <v>49</v>
      </c>
      <c r="BA92" s="223">
        <v>0.3</v>
      </c>
      <c r="BB92" s="223">
        <v>0.61</v>
      </c>
      <c r="BC92" s="223">
        <v>48.09</v>
      </c>
      <c r="BD92" s="223">
        <v>67.09</v>
      </c>
      <c r="BE92" s="223"/>
      <c r="BF92" s="223"/>
      <c r="BG92" s="223"/>
      <c r="BH92" s="223"/>
      <c r="BI92" s="223"/>
      <c r="BJ92" s="223"/>
      <c r="BK92" s="223"/>
      <c r="BL92" s="223"/>
      <c r="BM92" s="223"/>
      <c r="BN92" s="223"/>
      <c r="BO92" s="223">
        <v>32.299999999999997</v>
      </c>
      <c r="BP92" s="223">
        <v>0</v>
      </c>
      <c r="BQ92" s="223"/>
      <c r="BR92" s="223"/>
      <c r="BS92" s="223"/>
      <c r="BT92" s="223" t="s">
        <v>886</v>
      </c>
      <c r="BU92" s="223">
        <v>0</v>
      </c>
      <c r="BV92" s="223"/>
      <c r="BW92" s="223"/>
      <c r="BX92" s="223"/>
      <c r="BY92" s="223"/>
      <c r="BZ92" s="223"/>
      <c r="CA92" s="223"/>
      <c r="CB92" s="223"/>
      <c r="CC92" s="223">
        <v>0</v>
      </c>
      <c r="CD92" s="223"/>
      <c r="CE92" s="223"/>
      <c r="CF92" s="223"/>
      <c r="CG92" s="223"/>
      <c r="CH92" s="223"/>
      <c r="CI92" s="223"/>
      <c r="CJ92" s="223"/>
      <c r="CK92" s="223"/>
      <c r="CL92" s="223"/>
      <c r="CM92" s="223"/>
      <c r="CN92" s="223"/>
      <c r="CO92" s="223"/>
      <c r="CP92" s="223"/>
      <c r="CQ92" s="223"/>
      <c r="CR92" s="223"/>
      <c r="CS92" s="223"/>
      <c r="CT92" s="223" t="b">
        <v>1</v>
      </c>
      <c r="CU92" s="223"/>
      <c r="CV92" s="223"/>
      <c r="CW92" s="223"/>
      <c r="CX92" s="225">
        <v>43375</v>
      </c>
      <c r="CY92" s="223" t="s">
        <v>574</v>
      </c>
      <c r="CZ92" s="223">
        <v>0</v>
      </c>
      <c r="DA92" s="223"/>
      <c r="DB92" s="223"/>
      <c r="DC92" s="223"/>
      <c r="DD92" s="223"/>
      <c r="DE92" s="223">
        <v>13.4</v>
      </c>
      <c r="DF92" s="223">
        <v>49</v>
      </c>
      <c r="DG92" s="223"/>
      <c r="DH92" s="223"/>
      <c r="DI92" s="223"/>
      <c r="DJ92" s="223"/>
      <c r="DK92" s="223"/>
      <c r="DL92" s="223"/>
      <c r="DM92" s="223"/>
      <c r="DN92" s="223">
        <v>64.48</v>
      </c>
      <c r="DO92" s="223"/>
      <c r="DP92" s="223"/>
      <c r="DQ92" s="223"/>
      <c r="DR92" s="223" t="s">
        <v>574</v>
      </c>
      <c r="DS92" s="223" t="s">
        <v>579</v>
      </c>
      <c r="DT92" s="223" t="b">
        <v>0</v>
      </c>
      <c r="DU92" s="223" t="s">
        <v>887</v>
      </c>
      <c r="DV92" s="223">
        <v>3</v>
      </c>
      <c r="DW92" s="223"/>
      <c r="DX92" s="223"/>
      <c r="DY92" s="223"/>
      <c r="DZ92" s="223"/>
      <c r="EA92" s="223">
        <v>465663</v>
      </c>
    </row>
    <row r="93" spans="1:131">
      <c r="A93" s="223" t="s">
        <v>739</v>
      </c>
      <c r="B93" s="223" t="s">
        <v>568</v>
      </c>
      <c r="C93" s="224">
        <v>43385</v>
      </c>
      <c r="D93" s="223" t="s">
        <v>805</v>
      </c>
      <c r="E93" s="223" t="s">
        <v>842</v>
      </c>
      <c r="F93" s="223" t="s">
        <v>878</v>
      </c>
      <c r="G93" s="223" t="s">
        <v>569</v>
      </c>
      <c r="H93" s="223" t="s">
        <v>808</v>
      </c>
      <c r="I93" s="223" t="s">
        <v>879</v>
      </c>
      <c r="J93" s="223" t="s">
        <v>880</v>
      </c>
      <c r="K93" s="223" t="s">
        <v>881</v>
      </c>
      <c r="L93" s="223">
        <v>0</v>
      </c>
      <c r="M93" s="223">
        <v>0</v>
      </c>
      <c r="N93" s="223" t="s">
        <v>812</v>
      </c>
      <c r="O93" s="223" t="s">
        <v>593</v>
      </c>
      <c r="P93" s="223"/>
      <c r="Q93" s="223" t="s">
        <v>882</v>
      </c>
      <c r="R93" s="223">
        <v>1</v>
      </c>
      <c r="S93" s="223" t="s">
        <v>579</v>
      </c>
      <c r="T93" s="223" t="s">
        <v>571</v>
      </c>
      <c r="U93" s="223" t="s">
        <v>838</v>
      </c>
      <c r="V93" s="223"/>
      <c r="W93" s="223">
        <v>4</v>
      </c>
      <c r="X93" s="223"/>
      <c r="Y93" s="223" t="s">
        <v>591</v>
      </c>
      <c r="Z93" s="223"/>
      <c r="AA93" s="223" t="s">
        <v>586</v>
      </c>
      <c r="AB93" s="223" t="s">
        <v>888</v>
      </c>
      <c r="AC93" s="223" t="s">
        <v>518</v>
      </c>
      <c r="AD93" s="223" t="s">
        <v>889</v>
      </c>
      <c r="AE93" s="223">
        <v>35</v>
      </c>
      <c r="AF93" s="225">
        <v>43319</v>
      </c>
      <c r="AG93" s="223" t="s">
        <v>582</v>
      </c>
      <c r="AH93" s="223">
        <v>0</v>
      </c>
      <c r="AI93" s="223">
        <v>33</v>
      </c>
      <c r="AJ93" s="223">
        <v>50</v>
      </c>
      <c r="AK93" s="223" t="s">
        <v>876</v>
      </c>
      <c r="AL93" s="223" t="s">
        <v>885</v>
      </c>
      <c r="AM93" s="223">
        <v>19.399999999999999</v>
      </c>
      <c r="AN93" s="223" t="s">
        <v>821</v>
      </c>
      <c r="AO93" s="223">
        <v>1390</v>
      </c>
      <c r="AP93" s="223">
        <v>284</v>
      </c>
      <c r="AQ93" s="223">
        <v>135</v>
      </c>
      <c r="AR93" s="223">
        <v>62</v>
      </c>
      <c r="AS93" s="223">
        <v>5.9</v>
      </c>
      <c r="AT93" s="223" t="s">
        <v>874</v>
      </c>
      <c r="AU93" s="223">
        <v>4</v>
      </c>
      <c r="AV93" s="223">
        <v>0</v>
      </c>
      <c r="AW93" s="223">
        <v>0</v>
      </c>
      <c r="AX93" s="223">
        <v>44</v>
      </c>
      <c r="AY93" s="223">
        <v>0</v>
      </c>
      <c r="AZ93" s="223">
        <v>44</v>
      </c>
      <c r="BA93" s="223">
        <v>0.3</v>
      </c>
      <c r="BB93" s="223">
        <v>3.2</v>
      </c>
      <c r="BC93" s="223">
        <v>40</v>
      </c>
      <c r="BD93" s="223">
        <v>59.4</v>
      </c>
      <c r="BE93" s="223"/>
      <c r="BF93" s="223"/>
      <c r="BG93" s="223"/>
      <c r="BH93" s="223"/>
      <c r="BI93" s="223"/>
      <c r="BJ93" s="223"/>
      <c r="BK93" s="223"/>
      <c r="BL93" s="223"/>
      <c r="BM93" s="223"/>
      <c r="BN93" s="223"/>
      <c r="BO93" s="223">
        <v>32.299999999999997</v>
      </c>
      <c r="BP93" s="223">
        <v>0</v>
      </c>
      <c r="BQ93" s="223"/>
      <c r="BR93" s="223"/>
      <c r="BS93" s="223"/>
      <c r="BT93" s="223" t="s">
        <v>886</v>
      </c>
      <c r="BU93" s="223">
        <v>0</v>
      </c>
      <c r="BV93" s="223"/>
      <c r="BW93" s="223"/>
      <c r="BX93" s="223"/>
      <c r="BY93" s="223"/>
      <c r="BZ93" s="223"/>
      <c r="CA93" s="223"/>
      <c r="CB93" s="223"/>
      <c r="CC93" s="223">
        <v>0</v>
      </c>
      <c r="CD93" s="223"/>
      <c r="CE93" s="223"/>
      <c r="CF93" s="223"/>
      <c r="CG93" s="223"/>
      <c r="CH93" s="223"/>
      <c r="CI93" s="223"/>
      <c r="CJ93" s="223"/>
      <c r="CK93" s="223"/>
      <c r="CL93" s="223"/>
      <c r="CM93" s="223"/>
      <c r="CN93" s="223"/>
      <c r="CO93" s="223"/>
      <c r="CP93" s="223"/>
      <c r="CQ93" s="223"/>
      <c r="CR93" s="223"/>
      <c r="CS93" s="223"/>
      <c r="CT93" s="223" t="b">
        <v>1</v>
      </c>
      <c r="CU93" s="223"/>
      <c r="CV93" s="223"/>
      <c r="CW93" s="223"/>
      <c r="CX93" s="225">
        <v>43375</v>
      </c>
      <c r="CY93" s="223" t="s">
        <v>574</v>
      </c>
      <c r="CZ93" s="223">
        <v>0</v>
      </c>
      <c r="DA93" s="223"/>
      <c r="DB93" s="223"/>
      <c r="DC93" s="223"/>
      <c r="DD93" s="223"/>
      <c r="DE93" s="223">
        <v>33</v>
      </c>
      <c r="DF93" s="223">
        <v>44</v>
      </c>
      <c r="DG93" s="223"/>
      <c r="DH93" s="223"/>
      <c r="DI93" s="223"/>
      <c r="DJ93" s="223"/>
      <c r="DK93" s="223"/>
      <c r="DL93" s="223"/>
      <c r="DM93" s="223"/>
      <c r="DN93" s="223">
        <v>10</v>
      </c>
      <c r="DO93" s="223"/>
      <c r="DP93" s="223"/>
      <c r="DQ93" s="223"/>
      <c r="DR93" s="223" t="s">
        <v>574</v>
      </c>
      <c r="DS93" s="223" t="s">
        <v>579</v>
      </c>
      <c r="DT93" s="223" t="b">
        <v>0</v>
      </c>
      <c r="DU93" s="223" t="s">
        <v>595</v>
      </c>
      <c r="DV93" s="223">
        <v>3</v>
      </c>
      <c r="DW93" s="223"/>
      <c r="DX93" s="223"/>
      <c r="DY93" s="223"/>
      <c r="DZ93" s="223"/>
      <c r="EA93" s="223">
        <v>465663</v>
      </c>
    </row>
    <row r="94" spans="1:131">
      <c r="A94" s="223" t="s">
        <v>799</v>
      </c>
      <c r="B94" s="223" t="s">
        <v>568</v>
      </c>
      <c r="C94" s="224">
        <v>43385</v>
      </c>
      <c r="D94" s="223" t="s">
        <v>805</v>
      </c>
      <c r="E94" s="223" t="s">
        <v>842</v>
      </c>
      <c r="F94" s="223" t="s">
        <v>878</v>
      </c>
      <c r="G94" s="223" t="s">
        <v>569</v>
      </c>
      <c r="H94" s="223" t="s">
        <v>808</v>
      </c>
      <c r="I94" s="223" t="s">
        <v>879</v>
      </c>
      <c r="J94" s="223" t="s">
        <v>880</v>
      </c>
      <c r="K94" s="223" t="s">
        <v>881</v>
      </c>
      <c r="L94" s="223">
        <v>0</v>
      </c>
      <c r="M94" s="223">
        <v>0</v>
      </c>
      <c r="N94" s="223" t="s">
        <v>812</v>
      </c>
      <c r="O94" s="223" t="s">
        <v>593</v>
      </c>
      <c r="P94" s="223"/>
      <c r="Q94" s="223" t="s">
        <v>882</v>
      </c>
      <c r="R94" s="223">
        <v>1</v>
      </c>
      <c r="S94" s="223" t="s">
        <v>890</v>
      </c>
      <c r="T94" s="223" t="s">
        <v>571</v>
      </c>
      <c r="U94" s="223" t="s">
        <v>838</v>
      </c>
      <c r="V94" s="223"/>
      <c r="W94" s="223">
        <v>1</v>
      </c>
      <c r="X94" s="223"/>
      <c r="Y94" s="223" t="s">
        <v>891</v>
      </c>
      <c r="Z94" s="223"/>
      <c r="AA94" s="223" t="b">
        <v>0</v>
      </c>
      <c r="AB94" s="223" t="s">
        <v>574</v>
      </c>
      <c r="AC94" s="223" t="s">
        <v>574</v>
      </c>
      <c r="AD94" s="223" t="s">
        <v>884</v>
      </c>
      <c r="AE94" s="223">
        <v>6</v>
      </c>
      <c r="AF94" s="225">
        <v>43132</v>
      </c>
      <c r="AG94" s="223" t="s">
        <v>582</v>
      </c>
      <c r="AH94" s="223">
        <v>0</v>
      </c>
      <c r="AI94" s="223">
        <v>33</v>
      </c>
      <c r="AJ94" s="223">
        <v>50</v>
      </c>
      <c r="AK94" s="223" t="s">
        <v>876</v>
      </c>
      <c r="AL94" s="223" t="s">
        <v>885</v>
      </c>
      <c r="AM94" s="223">
        <v>20.3</v>
      </c>
      <c r="AN94" s="223" t="s">
        <v>821</v>
      </c>
      <c r="AO94" s="223">
        <v>1390</v>
      </c>
      <c r="AP94" s="223">
        <v>284</v>
      </c>
      <c r="AQ94" s="223">
        <v>135</v>
      </c>
      <c r="AR94" s="223">
        <v>55</v>
      </c>
      <c r="AS94" s="223">
        <v>4.8</v>
      </c>
      <c r="AT94" s="223" t="s">
        <v>874</v>
      </c>
      <c r="AU94" s="223">
        <v>4</v>
      </c>
      <c r="AV94" s="223">
        <v>0</v>
      </c>
      <c r="AW94" s="223">
        <v>0</v>
      </c>
      <c r="AX94" s="223">
        <v>49</v>
      </c>
      <c r="AY94" s="223">
        <v>0</v>
      </c>
      <c r="AZ94" s="223">
        <v>49</v>
      </c>
      <c r="BA94" s="223">
        <v>0.3</v>
      </c>
      <c r="BB94" s="223">
        <v>0.76</v>
      </c>
      <c r="BC94" s="223">
        <v>47.94</v>
      </c>
      <c r="BD94" s="223">
        <v>68.239999999999995</v>
      </c>
      <c r="BE94" s="223"/>
      <c r="BF94" s="223"/>
      <c r="BG94" s="223"/>
      <c r="BH94" s="223"/>
      <c r="BI94" s="223"/>
      <c r="BJ94" s="223"/>
      <c r="BK94" s="223"/>
      <c r="BL94" s="223"/>
      <c r="BM94" s="223"/>
      <c r="BN94" s="223"/>
      <c r="BO94" s="223">
        <v>32.299999999999997</v>
      </c>
      <c r="BP94" s="223">
        <v>0</v>
      </c>
      <c r="BQ94" s="223"/>
      <c r="BR94" s="223"/>
      <c r="BS94" s="223"/>
      <c r="BT94" s="223" t="s">
        <v>886</v>
      </c>
      <c r="BU94" s="223">
        <v>0</v>
      </c>
      <c r="BV94" s="223"/>
      <c r="BW94" s="223"/>
      <c r="BX94" s="223"/>
      <c r="BY94" s="223"/>
      <c r="BZ94" s="223"/>
      <c r="CA94" s="223"/>
      <c r="CB94" s="223"/>
      <c r="CC94" s="223">
        <v>0</v>
      </c>
      <c r="CD94" s="223"/>
      <c r="CE94" s="223"/>
      <c r="CF94" s="223"/>
      <c r="CG94" s="223"/>
      <c r="CH94" s="223"/>
      <c r="CI94" s="223"/>
      <c r="CJ94" s="223"/>
      <c r="CK94" s="223"/>
      <c r="CL94" s="223"/>
      <c r="CM94" s="223"/>
      <c r="CN94" s="223"/>
      <c r="CO94" s="223"/>
      <c r="CP94" s="223"/>
      <c r="CQ94" s="223"/>
      <c r="CR94" s="223"/>
      <c r="CS94" s="223"/>
      <c r="CT94" s="223" t="b">
        <v>1</v>
      </c>
      <c r="CU94" s="223"/>
      <c r="CV94" s="223"/>
      <c r="CW94" s="223"/>
      <c r="CX94" s="225">
        <v>43375</v>
      </c>
      <c r="CY94" s="223" t="s">
        <v>574</v>
      </c>
      <c r="CZ94" s="223">
        <v>0</v>
      </c>
      <c r="DA94" s="223"/>
      <c r="DB94" s="223"/>
      <c r="DC94" s="223"/>
      <c r="DD94" s="223"/>
      <c r="DE94" s="223">
        <v>12.2</v>
      </c>
      <c r="DF94" s="223">
        <v>49</v>
      </c>
      <c r="DG94" s="223"/>
      <c r="DH94" s="223"/>
      <c r="DI94" s="223"/>
      <c r="DJ94" s="223"/>
      <c r="DK94" s="223"/>
      <c r="DL94" s="223"/>
      <c r="DM94" s="223"/>
      <c r="DN94" s="223">
        <v>62.26</v>
      </c>
      <c r="DO94" s="223"/>
      <c r="DP94" s="223"/>
      <c r="DQ94" s="223"/>
      <c r="DR94" s="223" t="s">
        <v>574</v>
      </c>
      <c r="DS94" s="223" t="s">
        <v>579</v>
      </c>
      <c r="DT94" s="223" t="b">
        <v>0</v>
      </c>
      <c r="DU94" s="223" t="s">
        <v>887</v>
      </c>
      <c r="DV94" s="223">
        <v>3</v>
      </c>
      <c r="DW94" s="223"/>
      <c r="DX94" s="223"/>
      <c r="DY94" s="223"/>
      <c r="DZ94" s="223"/>
      <c r="EA94" s="223">
        <v>465663</v>
      </c>
    </row>
    <row r="95" spans="1:131">
      <c r="A95" s="223" t="s">
        <v>797</v>
      </c>
      <c r="B95" s="223" t="s">
        <v>568</v>
      </c>
      <c r="C95" s="224">
        <v>43385</v>
      </c>
      <c r="D95" s="223" t="s">
        <v>805</v>
      </c>
      <c r="E95" s="223" t="s">
        <v>842</v>
      </c>
      <c r="F95" s="223" t="s">
        <v>878</v>
      </c>
      <c r="G95" s="223" t="s">
        <v>569</v>
      </c>
      <c r="H95" s="223" t="s">
        <v>808</v>
      </c>
      <c r="I95" s="223" t="s">
        <v>879</v>
      </c>
      <c r="J95" s="223" t="s">
        <v>880</v>
      </c>
      <c r="K95" s="223" t="s">
        <v>881</v>
      </c>
      <c r="L95" s="223">
        <v>0</v>
      </c>
      <c r="M95" s="223">
        <v>0</v>
      </c>
      <c r="N95" s="223" t="s">
        <v>812</v>
      </c>
      <c r="O95" s="223" t="s">
        <v>593</v>
      </c>
      <c r="P95" s="223"/>
      <c r="Q95" s="223" t="s">
        <v>882</v>
      </c>
      <c r="R95" s="223">
        <v>2</v>
      </c>
      <c r="S95" s="223" t="s">
        <v>584</v>
      </c>
      <c r="T95" s="223" t="s">
        <v>571</v>
      </c>
      <c r="U95" s="223" t="s">
        <v>838</v>
      </c>
      <c r="V95" s="223"/>
      <c r="W95" s="223">
        <v>1</v>
      </c>
      <c r="X95" s="223"/>
      <c r="Y95" s="223" t="s">
        <v>883</v>
      </c>
      <c r="Z95" s="223"/>
      <c r="AA95" s="223" t="b">
        <v>0</v>
      </c>
      <c r="AB95" s="223" t="s">
        <v>574</v>
      </c>
      <c r="AC95" s="223" t="s">
        <v>574</v>
      </c>
      <c r="AD95" s="223" t="s">
        <v>884</v>
      </c>
      <c r="AE95" s="223">
        <v>6</v>
      </c>
      <c r="AF95" s="225">
        <v>43132</v>
      </c>
      <c r="AG95" s="223">
        <v>1</v>
      </c>
      <c r="AH95" s="223">
        <v>0</v>
      </c>
      <c r="AI95" s="223">
        <v>33</v>
      </c>
      <c r="AJ95" s="223">
        <v>150</v>
      </c>
      <c r="AK95" s="223" t="s">
        <v>876</v>
      </c>
      <c r="AL95" s="223" t="s">
        <v>885</v>
      </c>
      <c r="AM95" s="223">
        <v>19</v>
      </c>
      <c r="AN95" s="223" t="s">
        <v>821</v>
      </c>
      <c r="AO95" s="223">
        <v>1390</v>
      </c>
      <c r="AP95" s="223">
        <v>284</v>
      </c>
      <c r="AQ95" s="223">
        <v>135</v>
      </c>
      <c r="AR95" s="223">
        <v>66</v>
      </c>
      <c r="AS95" s="223">
        <v>6.4</v>
      </c>
      <c r="AT95" s="223" t="s">
        <v>874</v>
      </c>
      <c r="AU95" s="223">
        <v>5</v>
      </c>
      <c r="AV95" s="223">
        <v>0</v>
      </c>
      <c r="AW95" s="223">
        <v>0</v>
      </c>
      <c r="AX95" s="223">
        <v>49</v>
      </c>
      <c r="AY95" s="223">
        <v>0</v>
      </c>
      <c r="AZ95" s="223">
        <v>49</v>
      </c>
      <c r="BA95" s="223">
        <v>0.3</v>
      </c>
      <c r="BB95" s="223">
        <v>0.61</v>
      </c>
      <c r="BC95" s="223">
        <v>48.09</v>
      </c>
      <c r="BD95" s="223">
        <v>67.09</v>
      </c>
      <c r="BE95" s="223"/>
      <c r="BF95" s="223"/>
      <c r="BG95" s="223"/>
      <c r="BH95" s="223"/>
      <c r="BI95" s="223"/>
      <c r="BJ95" s="223"/>
      <c r="BK95" s="223"/>
      <c r="BL95" s="223"/>
      <c r="BM95" s="223"/>
      <c r="BN95" s="223"/>
      <c r="BO95" s="223">
        <v>32.299999999999997</v>
      </c>
      <c r="BP95" s="223">
        <v>0</v>
      </c>
      <c r="BQ95" s="223"/>
      <c r="BR95" s="223"/>
      <c r="BS95" s="223"/>
      <c r="BT95" s="223" t="s">
        <v>886</v>
      </c>
      <c r="BU95" s="223">
        <v>0</v>
      </c>
      <c r="BV95" s="223"/>
      <c r="BW95" s="223"/>
      <c r="BX95" s="223"/>
      <c r="BY95" s="223"/>
      <c r="BZ95" s="223"/>
      <c r="CA95" s="223"/>
      <c r="CB95" s="223"/>
      <c r="CC95" s="223">
        <v>0</v>
      </c>
      <c r="CD95" s="223"/>
      <c r="CE95" s="223"/>
      <c r="CF95" s="223"/>
      <c r="CG95" s="223"/>
      <c r="CH95" s="223"/>
      <c r="CI95" s="223"/>
      <c r="CJ95" s="223"/>
      <c r="CK95" s="223"/>
      <c r="CL95" s="223"/>
      <c r="CM95" s="223"/>
      <c r="CN95" s="223"/>
      <c r="CO95" s="223"/>
      <c r="CP95" s="223"/>
      <c r="CQ95" s="223"/>
      <c r="CR95" s="223"/>
      <c r="CS95" s="223"/>
      <c r="CT95" s="223" t="b">
        <v>1</v>
      </c>
      <c r="CU95" s="223"/>
      <c r="CV95" s="223"/>
      <c r="CW95" s="223"/>
      <c r="CX95" s="225">
        <v>43375</v>
      </c>
      <c r="CY95" s="223" t="s">
        <v>574</v>
      </c>
      <c r="CZ95" s="223">
        <v>0</v>
      </c>
      <c r="DA95" s="223"/>
      <c r="DB95" s="223"/>
      <c r="DC95" s="223"/>
      <c r="DD95" s="223"/>
      <c r="DE95" s="223">
        <v>13.4</v>
      </c>
      <c r="DF95" s="223">
        <v>49</v>
      </c>
      <c r="DG95" s="223"/>
      <c r="DH95" s="223"/>
      <c r="DI95" s="223"/>
      <c r="DJ95" s="223"/>
      <c r="DK95" s="223"/>
      <c r="DL95" s="223"/>
      <c r="DM95" s="223"/>
      <c r="DN95" s="223">
        <v>64.48</v>
      </c>
      <c r="DO95" s="223"/>
      <c r="DP95" s="223"/>
      <c r="DQ95" s="223"/>
      <c r="DR95" s="223" t="s">
        <v>574</v>
      </c>
      <c r="DS95" s="223" t="s">
        <v>579</v>
      </c>
      <c r="DT95" s="223" t="b">
        <v>0</v>
      </c>
      <c r="DU95" s="223" t="s">
        <v>887</v>
      </c>
      <c r="DV95" s="223">
        <v>3</v>
      </c>
      <c r="DW95" s="223"/>
      <c r="DX95" s="223"/>
      <c r="DY95" s="223"/>
      <c r="DZ95" s="223"/>
      <c r="EA95" s="223">
        <v>465663</v>
      </c>
    </row>
    <row r="96" spans="1:131">
      <c r="A96" s="223" t="s">
        <v>740</v>
      </c>
      <c r="B96" s="223" t="s">
        <v>568</v>
      </c>
      <c r="C96" s="224">
        <v>43385</v>
      </c>
      <c r="D96" s="223" t="s">
        <v>805</v>
      </c>
      <c r="E96" s="223" t="s">
        <v>842</v>
      </c>
      <c r="F96" s="223" t="s">
        <v>878</v>
      </c>
      <c r="G96" s="223" t="s">
        <v>569</v>
      </c>
      <c r="H96" s="223" t="s">
        <v>808</v>
      </c>
      <c r="I96" s="223" t="s">
        <v>879</v>
      </c>
      <c r="J96" s="223" t="s">
        <v>880</v>
      </c>
      <c r="K96" s="223" t="s">
        <v>881</v>
      </c>
      <c r="L96" s="223">
        <v>0</v>
      </c>
      <c r="M96" s="223">
        <v>0</v>
      </c>
      <c r="N96" s="223" t="s">
        <v>812</v>
      </c>
      <c r="O96" s="223" t="s">
        <v>593</v>
      </c>
      <c r="P96" s="223"/>
      <c r="Q96" s="223" t="s">
        <v>882</v>
      </c>
      <c r="R96" s="223">
        <v>2</v>
      </c>
      <c r="S96" s="223" t="s">
        <v>579</v>
      </c>
      <c r="T96" s="223" t="s">
        <v>571</v>
      </c>
      <c r="U96" s="223" t="s">
        <v>838</v>
      </c>
      <c r="V96" s="223"/>
      <c r="W96" s="223">
        <v>4</v>
      </c>
      <c r="X96" s="223"/>
      <c r="Y96" s="223" t="s">
        <v>591</v>
      </c>
      <c r="Z96" s="223"/>
      <c r="AA96" s="223" t="s">
        <v>586</v>
      </c>
      <c r="AB96" s="223" t="s">
        <v>888</v>
      </c>
      <c r="AC96" s="223" t="s">
        <v>518</v>
      </c>
      <c r="AD96" s="223" t="s">
        <v>889</v>
      </c>
      <c r="AE96" s="223">
        <v>35</v>
      </c>
      <c r="AF96" s="225">
        <v>43319</v>
      </c>
      <c r="AG96" s="223" t="s">
        <v>582</v>
      </c>
      <c r="AH96" s="223">
        <v>0</v>
      </c>
      <c r="AI96" s="223">
        <v>33</v>
      </c>
      <c r="AJ96" s="223">
        <v>150</v>
      </c>
      <c r="AK96" s="223" t="s">
        <v>876</v>
      </c>
      <c r="AL96" s="223" t="s">
        <v>885</v>
      </c>
      <c r="AM96" s="223">
        <v>19.399999999999999</v>
      </c>
      <c r="AN96" s="223" t="s">
        <v>821</v>
      </c>
      <c r="AO96" s="223">
        <v>1390</v>
      </c>
      <c r="AP96" s="223">
        <v>284</v>
      </c>
      <c r="AQ96" s="223">
        <v>135</v>
      </c>
      <c r="AR96" s="223">
        <v>62</v>
      </c>
      <c r="AS96" s="223">
        <v>5.9</v>
      </c>
      <c r="AT96" s="223" t="s">
        <v>874</v>
      </c>
      <c r="AU96" s="223">
        <v>5</v>
      </c>
      <c r="AV96" s="223">
        <v>0</v>
      </c>
      <c r="AW96" s="223">
        <v>0</v>
      </c>
      <c r="AX96" s="223">
        <v>44</v>
      </c>
      <c r="AY96" s="223">
        <v>0</v>
      </c>
      <c r="AZ96" s="223">
        <v>44</v>
      </c>
      <c r="BA96" s="223">
        <v>0.3</v>
      </c>
      <c r="BB96" s="223">
        <v>3.2</v>
      </c>
      <c r="BC96" s="223">
        <v>40</v>
      </c>
      <c r="BD96" s="223">
        <v>59.4</v>
      </c>
      <c r="BE96" s="223"/>
      <c r="BF96" s="223"/>
      <c r="BG96" s="223"/>
      <c r="BH96" s="223"/>
      <c r="BI96" s="223"/>
      <c r="BJ96" s="223"/>
      <c r="BK96" s="223"/>
      <c r="BL96" s="223"/>
      <c r="BM96" s="223"/>
      <c r="BN96" s="223"/>
      <c r="BO96" s="223">
        <v>32.299999999999997</v>
      </c>
      <c r="BP96" s="223">
        <v>0</v>
      </c>
      <c r="BQ96" s="223"/>
      <c r="BR96" s="223"/>
      <c r="BS96" s="223"/>
      <c r="BT96" s="223" t="s">
        <v>886</v>
      </c>
      <c r="BU96" s="223">
        <v>0</v>
      </c>
      <c r="BV96" s="223"/>
      <c r="BW96" s="223"/>
      <c r="BX96" s="223"/>
      <c r="BY96" s="223"/>
      <c r="BZ96" s="223"/>
      <c r="CA96" s="223"/>
      <c r="CB96" s="223"/>
      <c r="CC96" s="223">
        <v>0</v>
      </c>
      <c r="CD96" s="223"/>
      <c r="CE96" s="223"/>
      <c r="CF96" s="223"/>
      <c r="CG96" s="223"/>
      <c r="CH96" s="223"/>
      <c r="CI96" s="223"/>
      <c r="CJ96" s="223"/>
      <c r="CK96" s="223"/>
      <c r="CL96" s="223"/>
      <c r="CM96" s="223"/>
      <c r="CN96" s="223"/>
      <c r="CO96" s="223"/>
      <c r="CP96" s="223"/>
      <c r="CQ96" s="223"/>
      <c r="CR96" s="223"/>
      <c r="CS96" s="223"/>
      <c r="CT96" s="223" t="b">
        <v>1</v>
      </c>
      <c r="CU96" s="223"/>
      <c r="CV96" s="223"/>
      <c r="CW96" s="223"/>
      <c r="CX96" s="225">
        <v>43375</v>
      </c>
      <c r="CY96" s="223" t="s">
        <v>574</v>
      </c>
      <c r="CZ96" s="223">
        <v>0</v>
      </c>
      <c r="DA96" s="223"/>
      <c r="DB96" s="223"/>
      <c r="DC96" s="223"/>
      <c r="DD96" s="223"/>
      <c r="DE96" s="223">
        <v>33</v>
      </c>
      <c r="DF96" s="223">
        <v>44</v>
      </c>
      <c r="DG96" s="223"/>
      <c r="DH96" s="223"/>
      <c r="DI96" s="223"/>
      <c r="DJ96" s="223"/>
      <c r="DK96" s="223"/>
      <c r="DL96" s="223"/>
      <c r="DM96" s="223"/>
      <c r="DN96" s="223">
        <v>10</v>
      </c>
      <c r="DO96" s="223"/>
      <c r="DP96" s="223"/>
      <c r="DQ96" s="223"/>
      <c r="DR96" s="223" t="s">
        <v>574</v>
      </c>
      <c r="DS96" s="223" t="s">
        <v>579</v>
      </c>
      <c r="DT96" s="223" t="b">
        <v>0</v>
      </c>
      <c r="DU96" s="223" t="s">
        <v>595</v>
      </c>
      <c r="DV96" s="223">
        <v>3</v>
      </c>
      <c r="DW96" s="223"/>
      <c r="DX96" s="223"/>
      <c r="DY96" s="223"/>
      <c r="DZ96" s="223"/>
      <c r="EA96" s="223">
        <v>465663</v>
      </c>
    </row>
    <row r="97" spans="1:131">
      <c r="A97" s="223" t="s">
        <v>800</v>
      </c>
      <c r="B97" s="223" t="s">
        <v>568</v>
      </c>
      <c r="C97" s="224">
        <v>43385</v>
      </c>
      <c r="D97" s="223" t="s">
        <v>805</v>
      </c>
      <c r="E97" s="223" t="s">
        <v>842</v>
      </c>
      <c r="F97" s="223" t="s">
        <v>878</v>
      </c>
      <c r="G97" s="223" t="s">
        <v>569</v>
      </c>
      <c r="H97" s="223" t="s">
        <v>808</v>
      </c>
      <c r="I97" s="223" t="s">
        <v>879</v>
      </c>
      <c r="J97" s="223" t="s">
        <v>880</v>
      </c>
      <c r="K97" s="223" t="s">
        <v>881</v>
      </c>
      <c r="L97" s="223">
        <v>0</v>
      </c>
      <c r="M97" s="223">
        <v>0</v>
      </c>
      <c r="N97" s="223" t="s">
        <v>812</v>
      </c>
      <c r="O97" s="223" t="s">
        <v>593</v>
      </c>
      <c r="P97" s="223"/>
      <c r="Q97" s="223" t="s">
        <v>882</v>
      </c>
      <c r="R97" s="223">
        <v>2</v>
      </c>
      <c r="S97" s="223" t="s">
        <v>890</v>
      </c>
      <c r="T97" s="223" t="s">
        <v>571</v>
      </c>
      <c r="U97" s="223" t="s">
        <v>838</v>
      </c>
      <c r="V97" s="223"/>
      <c r="W97" s="223">
        <v>1</v>
      </c>
      <c r="X97" s="223"/>
      <c r="Y97" s="223" t="s">
        <v>891</v>
      </c>
      <c r="Z97" s="223"/>
      <c r="AA97" s="223" t="b">
        <v>0</v>
      </c>
      <c r="AB97" s="223" t="s">
        <v>574</v>
      </c>
      <c r="AC97" s="223" t="s">
        <v>574</v>
      </c>
      <c r="AD97" s="223" t="s">
        <v>884</v>
      </c>
      <c r="AE97" s="223">
        <v>6</v>
      </c>
      <c r="AF97" s="225">
        <v>43132</v>
      </c>
      <c r="AG97" s="223" t="s">
        <v>582</v>
      </c>
      <c r="AH97" s="223">
        <v>0</v>
      </c>
      <c r="AI97" s="223">
        <v>33</v>
      </c>
      <c r="AJ97" s="223">
        <v>150</v>
      </c>
      <c r="AK97" s="223" t="s">
        <v>876</v>
      </c>
      <c r="AL97" s="223" t="s">
        <v>885</v>
      </c>
      <c r="AM97" s="223">
        <v>20.3</v>
      </c>
      <c r="AN97" s="223" t="s">
        <v>821</v>
      </c>
      <c r="AO97" s="223">
        <v>1390</v>
      </c>
      <c r="AP97" s="223">
        <v>284</v>
      </c>
      <c r="AQ97" s="223">
        <v>135</v>
      </c>
      <c r="AR97" s="223">
        <v>55</v>
      </c>
      <c r="AS97" s="223">
        <v>4.8</v>
      </c>
      <c r="AT97" s="223" t="s">
        <v>874</v>
      </c>
      <c r="AU97" s="223">
        <v>5</v>
      </c>
      <c r="AV97" s="223">
        <v>0</v>
      </c>
      <c r="AW97" s="223">
        <v>0</v>
      </c>
      <c r="AX97" s="223">
        <v>49</v>
      </c>
      <c r="AY97" s="223">
        <v>0</v>
      </c>
      <c r="AZ97" s="223">
        <v>49</v>
      </c>
      <c r="BA97" s="223">
        <v>0.3</v>
      </c>
      <c r="BB97" s="223">
        <v>0.76</v>
      </c>
      <c r="BC97" s="223">
        <v>47.94</v>
      </c>
      <c r="BD97" s="223">
        <v>68.239999999999995</v>
      </c>
      <c r="BE97" s="223"/>
      <c r="BF97" s="223"/>
      <c r="BG97" s="223"/>
      <c r="BH97" s="223"/>
      <c r="BI97" s="223"/>
      <c r="BJ97" s="223"/>
      <c r="BK97" s="223"/>
      <c r="BL97" s="223"/>
      <c r="BM97" s="223"/>
      <c r="BN97" s="223"/>
      <c r="BO97" s="223">
        <v>32.299999999999997</v>
      </c>
      <c r="BP97" s="223">
        <v>0</v>
      </c>
      <c r="BQ97" s="223"/>
      <c r="BR97" s="223"/>
      <c r="BS97" s="223"/>
      <c r="BT97" s="223" t="s">
        <v>886</v>
      </c>
      <c r="BU97" s="223">
        <v>0</v>
      </c>
      <c r="BV97" s="223"/>
      <c r="BW97" s="223"/>
      <c r="BX97" s="223"/>
      <c r="BY97" s="223"/>
      <c r="BZ97" s="223"/>
      <c r="CA97" s="223"/>
      <c r="CB97" s="223"/>
      <c r="CC97" s="223">
        <v>0</v>
      </c>
      <c r="CD97" s="223"/>
      <c r="CE97" s="223"/>
      <c r="CF97" s="223"/>
      <c r="CG97" s="223"/>
      <c r="CH97" s="223"/>
      <c r="CI97" s="223"/>
      <c r="CJ97" s="223"/>
      <c r="CK97" s="223"/>
      <c r="CL97" s="223"/>
      <c r="CM97" s="223"/>
      <c r="CN97" s="223"/>
      <c r="CO97" s="223"/>
      <c r="CP97" s="223"/>
      <c r="CQ97" s="223"/>
      <c r="CR97" s="223"/>
      <c r="CS97" s="223"/>
      <c r="CT97" s="223" t="b">
        <v>1</v>
      </c>
      <c r="CU97" s="223"/>
      <c r="CV97" s="223"/>
      <c r="CW97" s="223"/>
      <c r="CX97" s="225">
        <v>43375</v>
      </c>
      <c r="CY97" s="223" t="s">
        <v>574</v>
      </c>
      <c r="CZ97" s="223">
        <v>0</v>
      </c>
      <c r="DA97" s="223"/>
      <c r="DB97" s="223"/>
      <c r="DC97" s="223"/>
      <c r="DD97" s="223"/>
      <c r="DE97" s="223">
        <v>12.2</v>
      </c>
      <c r="DF97" s="223">
        <v>49</v>
      </c>
      <c r="DG97" s="223"/>
      <c r="DH97" s="223"/>
      <c r="DI97" s="223"/>
      <c r="DJ97" s="223"/>
      <c r="DK97" s="223"/>
      <c r="DL97" s="223"/>
      <c r="DM97" s="223"/>
      <c r="DN97" s="223">
        <v>62.26</v>
      </c>
      <c r="DO97" s="223"/>
      <c r="DP97" s="223"/>
      <c r="DQ97" s="223"/>
      <c r="DR97" s="223" t="s">
        <v>574</v>
      </c>
      <c r="DS97" s="223" t="s">
        <v>579</v>
      </c>
      <c r="DT97" s="223" t="b">
        <v>0</v>
      </c>
      <c r="DU97" s="223" t="s">
        <v>887</v>
      </c>
      <c r="DV97" s="223">
        <v>3</v>
      </c>
      <c r="DW97" s="223"/>
      <c r="DX97" s="223"/>
      <c r="DY97" s="223"/>
      <c r="DZ97" s="223"/>
      <c r="EA97" s="223">
        <v>465663</v>
      </c>
    </row>
    <row r="98" spans="1:131">
      <c r="A98" s="223" t="s">
        <v>798</v>
      </c>
      <c r="B98" s="223" t="s">
        <v>568</v>
      </c>
      <c r="C98" s="224">
        <v>43385</v>
      </c>
      <c r="D98" s="223" t="s">
        <v>805</v>
      </c>
      <c r="E98" s="223" t="s">
        <v>842</v>
      </c>
      <c r="F98" s="223" t="s">
        <v>878</v>
      </c>
      <c r="G98" s="223" t="s">
        <v>569</v>
      </c>
      <c r="H98" s="223" t="s">
        <v>808</v>
      </c>
      <c r="I98" s="223" t="s">
        <v>879</v>
      </c>
      <c r="J98" s="223" t="s">
        <v>880</v>
      </c>
      <c r="K98" s="223" t="s">
        <v>881</v>
      </c>
      <c r="L98" s="223">
        <v>0</v>
      </c>
      <c r="M98" s="223">
        <v>0</v>
      </c>
      <c r="N98" s="223" t="s">
        <v>812</v>
      </c>
      <c r="O98" s="223" t="s">
        <v>593</v>
      </c>
      <c r="P98" s="223"/>
      <c r="Q98" s="223" t="s">
        <v>882</v>
      </c>
      <c r="R98" s="223">
        <v>3</v>
      </c>
      <c r="S98" s="223" t="s">
        <v>584</v>
      </c>
      <c r="T98" s="223" t="s">
        <v>571</v>
      </c>
      <c r="U98" s="223" t="s">
        <v>838</v>
      </c>
      <c r="V98" s="223"/>
      <c r="W98" s="223">
        <v>1</v>
      </c>
      <c r="X98" s="223"/>
      <c r="Y98" s="223" t="s">
        <v>883</v>
      </c>
      <c r="Z98" s="223"/>
      <c r="AA98" s="223" t="b">
        <v>0</v>
      </c>
      <c r="AB98" s="223" t="s">
        <v>574</v>
      </c>
      <c r="AC98" s="223" t="s">
        <v>574</v>
      </c>
      <c r="AD98" s="223" t="s">
        <v>884</v>
      </c>
      <c r="AE98" s="223">
        <v>6</v>
      </c>
      <c r="AF98" s="225">
        <v>43132</v>
      </c>
      <c r="AG98" s="223">
        <v>1</v>
      </c>
      <c r="AH98" s="223">
        <v>0</v>
      </c>
      <c r="AI98" s="223">
        <v>33</v>
      </c>
      <c r="AJ98" s="223">
        <v>290</v>
      </c>
      <c r="AK98" s="223" t="s">
        <v>876</v>
      </c>
      <c r="AL98" s="223" t="s">
        <v>885</v>
      </c>
      <c r="AM98" s="223">
        <v>19</v>
      </c>
      <c r="AN98" s="223" t="s">
        <v>821</v>
      </c>
      <c r="AO98" s="223">
        <v>1390</v>
      </c>
      <c r="AP98" s="223">
        <v>284</v>
      </c>
      <c r="AQ98" s="223">
        <v>135</v>
      </c>
      <c r="AR98" s="223">
        <v>66</v>
      </c>
      <c r="AS98" s="223">
        <v>6.4</v>
      </c>
      <c r="AT98" s="223" t="s">
        <v>874</v>
      </c>
      <c r="AU98" s="223">
        <v>3</v>
      </c>
      <c r="AV98" s="223">
        <v>0</v>
      </c>
      <c r="AW98" s="223">
        <v>0</v>
      </c>
      <c r="AX98" s="223">
        <v>49</v>
      </c>
      <c r="AY98" s="223">
        <v>0</v>
      </c>
      <c r="AZ98" s="223">
        <v>49</v>
      </c>
      <c r="BA98" s="223">
        <v>0.3</v>
      </c>
      <c r="BB98" s="223">
        <v>0.61</v>
      </c>
      <c r="BC98" s="223">
        <v>48.09</v>
      </c>
      <c r="BD98" s="223">
        <v>67.09</v>
      </c>
      <c r="BE98" s="223"/>
      <c r="BF98" s="223"/>
      <c r="BG98" s="223"/>
      <c r="BH98" s="223"/>
      <c r="BI98" s="223"/>
      <c r="BJ98" s="223"/>
      <c r="BK98" s="223"/>
      <c r="BL98" s="223"/>
      <c r="BM98" s="223"/>
      <c r="BN98" s="223"/>
      <c r="BO98" s="223">
        <v>32.299999999999997</v>
      </c>
      <c r="BP98" s="223">
        <v>0</v>
      </c>
      <c r="BQ98" s="223"/>
      <c r="BR98" s="223"/>
      <c r="BS98" s="223"/>
      <c r="BT98" s="223" t="s">
        <v>886</v>
      </c>
      <c r="BU98" s="223">
        <v>0</v>
      </c>
      <c r="BV98" s="223"/>
      <c r="BW98" s="223"/>
      <c r="BX98" s="223"/>
      <c r="BY98" s="223"/>
      <c r="BZ98" s="223"/>
      <c r="CA98" s="223"/>
      <c r="CB98" s="223"/>
      <c r="CC98" s="223">
        <v>0</v>
      </c>
      <c r="CD98" s="223"/>
      <c r="CE98" s="223"/>
      <c r="CF98" s="223"/>
      <c r="CG98" s="223"/>
      <c r="CH98" s="223"/>
      <c r="CI98" s="223"/>
      <c r="CJ98" s="223"/>
      <c r="CK98" s="223"/>
      <c r="CL98" s="223"/>
      <c r="CM98" s="223"/>
      <c r="CN98" s="223"/>
      <c r="CO98" s="223"/>
      <c r="CP98" s="223"/>
      <c r="CQ98" s="223"/>
      <c r="CR98" s="223"/>
      <c r="CS98" s="223"/>
      <c r="CT98" s="223" t="b">
        <v>1</v>
      </c>
      <c r="CU98" s="223"/>
      <c r="CV98" s="223"/>
      <c r="CW98" s="223"/>
      <c r="CX98" s="225">
        <v>43375</v>
      </c>
      <c r="CY98" s="223" t="s">
        <v>574</v>
      </c>
      <c r="CZ98" s="223">
        <v>0</v>
      </c>
      <c r="DA98" s="223"/>
      <c r="DB98" s="223"/>
      <c r="DC98" s="223"/>
      <c r="DD98" s="223"/>
      <c r="DE98" s="223">
        <v>13.4</v>
      </c>
      <c r="DF98" s="223">
        <v>49</v>
      </c>
      <c r="DG98" s="223"/>
      <c r="DH98" s="223"/>
      <c r="DI98" s="223"/>
      <c r="DJ98" s="223"/>
      <c r="DK98" s="223"/>
      <c r="DL98" s="223"/>
      <c r="DM98" s="223"/>
      <c r="DN98" s="223">
        <v>64.48</v>
      </c>
      <c r="DO98" s="223"/>
      <c r="DP98" s="223"/>
      <c r="DQ98" s="223"/>
      <c r="DR98" s="223" t="s">
        <v>574</v>
      </c>
      <c r="DS98" s="223" t="s">
        <v>579</v>
      </c>
      <c r="DT98" s="223" t="b">
        <v>0</v>
      </c>
      <c r="DU98" s="223" t="s">
        <v>887</v>
      </c>
      <c r="DV98" s="223">
        <v>3</v>
      </c>
      <c r="DW98" s="223"/>
      <c r="DX98" s="223"/>
      <c r="DY98" s="223"/>
      <c r="DZ98" s="223"/>
      <c r="EA98" s="223">
        <v>465663</v>
      </c>
    </row>
    <row r="99" spans="1:131">
      <c r="A99" s="223" t="s">
        <v>741</v>
      </c>
      <c r="B99" s="223" t="s">
        <v>568</v>
      </c>
      <c r="C99" s="224">
        <v>43385</v>
      </c>
      <c r="D99" s="223" t="s">
        <v>805</v>
      </c>
      <c r="E99" s="223" t="s">
        <v>842</v>
      </c>
      <c r="F99" s="223" t="s">
        <v>878</v>
      </c>
      <c r="G99" s="223" t="s">
        <v>569</v>
      </c>
      <c r="H99" s="223" t="s">
        <v>808</v>
      </c>
      <c r="I99" s="223" t="s">
        <v>879</v>
      </c>
      <c r="J99" s="223" t="s">
        <v>880</v>
      </c>
      <c r="K99" s="223" t="s">
        <v>881</v>
      </c>
      <c r="L99" s="223">
        <v>0</v>
      </c>
      <c r="M99" s="223">
        <v>0</v>
      </c>
      <c r="N99" s="223" t="s">
        <v>812</v>
      </c>
      <c r="O99" s="223" t="s">
        <v>593</v>
      </c>
      <c r="P99" s="223"/>
      <c r="Q99" s="223" t="s">
        <v>882</v>
      </c>
      <c r="R99" s="223">
        <v>3</v>
      </c>
      <c r="S99" s="223" t="s">
        <v>579</v>
      </c>
      <c r="T99" s="223" t="s">
        <v>571</v>
      </c>
      <c r="U99" s="223" t="s">
        <v>838</v>
      </c>
      <c r="V99" s="223"/>
      <c r="W99" s="223">
        <v>4</v>
      </c>
      <c r="X99" s="223"/>
      <c r="Y99" s="223" t="s">
        <v>591</v>
      </c>
      <c r="Z99" s="223"/>
      <c r="AA99" s="223" t="s">
        <v>586</v>
      </c>
      <c r="AB99" s="223" t="s">
        <v>888</v>
      </c>
      <c r="AC99" s="223" t="s">
        <v>518</v>
      </c>
      <c r="AD99" s="223" t="s">
        <v>889</v>
      </c>
      <c r="AE99" s="223">
        <v>35</v>
      </c>
      <c r="AF99" s="225">
        <v>43319</v>
      </c>
      <c r="AG99" s="223" t="s">
        <v>582</v>
      </c>
      <c r="AH99" s="223">
        <v>0</v>
      </c>
      <c r="AI99" s="223">
        <v>33</v>
      </c>
      <c r="AJ99" s="223">
        <v>290</v>
      </c>
      <c r="AK99" s="223" t="s">
        <v>876</v>
      </c>
      <c r="AL99" s="223" t="s">
        <v>885</v>
      </c>
      <c r="AM99" s="223">
        <v>19.399999999999999</v>
      </c>
      <c r="AN99" s="223" t="s">
        <v>821</v>
      </c>
      <c r="AO99" s="223">
        <v>1390</v>
      </c>
      <c r="AP99" s="223">
        <v>284</v>
      </c>
      <c r="AQ99" s="223">
        <v>135</v>
      </c>
      <c r="AR99" s="223">
        <v>62</v>
      </c>
      <c r="AS99" s="223">
        <v>5.9</v>
      </c>
      <c r="AT99" s="223" t="s">
        <v>874</v>
      </c>
      <c r="AU99" s="223">
        <v>3</v>
      </c>
      <c r="AV99" s="223">
        <v>0</v>
      </c>
      <c r="AW99" s="223">
        <v>0</v>
      </c>
      <c r="AX99" s="223">
        <v>44</v>
      </c>
      <c r="AY99" s="223">
        <v>0</v>
      </c>
      <c r="AZ99" s="223">
        <v>44</v>
      </c>
      <c r="BA99" s="223">
        <v>0.3</v>
      </c>
      <c r="BB99" s="223">
        <v>3.2</v>
      </c>
      <c r="BC99" s="223">
        <v>40</v>
      </c>
      <c r="BD99" s="223">
        <v>59.4</v>
      </c>
      <c r="BE99" s="223"/>
      <c r="BF99" s="223"/>
      <c r="BG99" s="223"/>
      <c r="BH99" s="223"/>
      <c r="BI99" s="223"/>
      <c r="BJ99" s="223"/>
      <c r="BK99" s="223"/>
      <c r="BL99" s="223"/>
      <c r="BM99" s="223"/>
      <c r="BN99" s="223"/>
      <c r="BO99" s="223">
        <v>32.299999999999997</v>
      </c>
      <c r="BP99" s="223">
        <v>0</v>
      </c>
      <c r="BQ99" s="223"/>
      <c r="BR99" s="223"/>
      <c r="BS99" s="223"/>
      <c r="BT99" s="223" t="s">
        <v>886</v>
      </c>
      <c r="BU99" s="223">
        <v>0</v>
      </c>
      <c r="BV99" s="223"/>
      <c r="BW99" s="223"/>
      <c r="BX99" s="223"/>
      <c r="BY99" s="223"/>
      <c r="BZ99" s="223"/>
      <c r="CA99" s="223"/>
      <c r="CB99" s="223"/>
      <c r="CC99" s="223">
        <v>0</v>
      </c>
      <c r="CD99" s="223"/>
      <c r="CE99" s="223"/>
      <c r="CF99" s="223"/>
      <c r="CG99" s="223"/>
      <c r="CH99" s="223"/>
      <c r="CI99" s="223"/>
      <c r="CJ99" s="223"/>
      <c r="CK99" s="223"/>
      <c r="CL99" s="223"/>
      <c r="CM99" s="223"/>
      <c r="CN99" s="223"/>
      <c r="CO99" s="223"/>
      <c r="CP99" s="223"/>
      <c r="CQ99" s="223"/>
      <c r="CR99" s="223"/>
      <c r="CS99" s="223"/>
      <c r="CT99" s="223" t="b">
        <v>1</v>
      </c>
      <c r="CU99" s="223"/>
      <c r="CV99" s="223"/>
      <c r="CW99" s="223"/>
      <c r="CX99" s="225">
        <v>43375</v>
      </c>
      <c r="CY99" s="223" t="s">
        <v>574</v>
      </c>
      <c r="CZ99" s="223">
        <v>0</v>
      </c>
      <c r="DA99" s="223"/>
      <c r="DB99" s="223"/>
      <c r="DC99" s="223"/>
      <c r="DD99" s="223"/>
      <c r="DE99" s="223">
        <v>33</v>
      </c>
      <c r="DF99" s="223">
        <v>44</v>
      </c>
      <c r="DG99" s="223"/>
      <c r="DH99" s="223"/>
      <c r="DI99" s="223"/>
      <c r="DJ99" s="223"/>
      <c r="DK99" s="223"/>
      <c r="DL99" s="223"/>
      <c r="DM99" s="223"/>
      <c r="DN99" s="223">
        <v>10</v>
      </c>
      <c r="DO99" s="223"/>
      <c r="DP99" s="223"/>
      <c r="DQ99" s="223"/>
      <c r="DR99" s="223" t="s">
        <v>574</v>
      </c>
      <c r="DS99" s="223" t="s">
        <v>579</v>
      </c>
      <c r="DT99" s="223" t="b">
        <v>0</v>
      </c>
      <c r="DU99" s="223" t="s">
        <v>595</v>
      </c>
      <c r="DV99" s="223">
        <v>3</v>
      </c>
      <c r="DW99" s="223"/>
      <c r="DX99" s="223"/>
      <c r="DY99" s="223"/>
      <c r="DZ99" s="223"/>
      <c r="EA99" s="223">
        <v>465663</v>
      </c>
    </row>
    <row r="100" spans="1:131">
      <c r="A100" s="223" t="s">
        <v>801</v>
      </c>
      <c r="B100" s="223" t="s">
        <v>568</v>
      </c>
      <c r="C100" s="224">
        <v>43385</v>
      </c>
      <c r="D100" s="223" t="s">
        <v>805</v>
      </c>
      <c r="E100" s="223" t="s">
        <v>842</v>
      </c>
      <c r="F100" s="223" t="s">
        <v>878</v>
      </c>
      <c r="G100" s="223" t="s">
        <v>569</v>
      </c>
      <c r="H100" s="223" t="s">
        <v>808</v>
      </c>
      <c r="I100" s="223" t="s">
        <v>879</v>
      </c>
      <c r="J100" s="223" t="s">
        <v>880</v>
      </c>
      <c r="K100" s="223" t="s">
        <v>881</v>
      </c>
      <c r="L100" s="223">
        <v>0</v>
      </c>
      <c r="M100" s="223">
        <v>0</v>
      </c>
      <c r="N100" s="223" t="s">
        <v>812</v>
      </c>
      <c r="O100" s="223" t="s">
        <v>593</v>
      </c>
      <c r="P100" s="223"/>
      <c r="Q100" s="223" t="s">
        <v>882</v>
      </c>
      <c r="R100" s="223">
        <v>3</v>
      </c>
      <c r="S100" s="223" t="s">
        <v>890</v>
      </c>
      <c r="T100" s="223" t="s">
        <v>571</v>
      </c>
      <c r="U100" s="223" t="s">
        <v>838</v>
      </c>
      <c r="V100" s="223"/>
      <c r="W100" s="223">
        <v>1</v>
      </c>
      <c r="X100" s="223"/>
      <c r="Y100" s="223" t="s">
        <v>891</v>
      </c>
      <c r="Z100" s="223"/>
      <c r="AA100" s="223" t="b">
        <v>0</v>
      </c>
      <c r="AB100" s="223" t="s">
        <v>574</v>
      </c>
      <c r="AC100" s="223" t="s">
        <v>574</v>
      </c>
      <c r="AD100" s="223" t="s">
        <v>884</v>
      </c>
      <c r="AE100" s="223">
        <v>6</v>
      </c>
      <c r="AF100" s="225">
        <v>43132</v>
      </c>
      <c r="AG100" s="223" t="s">
        <v>582</v>
      </c>
      <c r="AH100" s="223">
        <v>0</v>
      </c>
      <c r="AI100" s="223">
        <v>33</v>
      </c>
      <c r="AJ100" s="223">
        <v>290</v>
      </c>
      <c r="AK100" s="223" t="s">
        <v>876</v>
      </c>
      <c r="AL100" s="223" t="s">
        <v>885</v>
      </c>
      <c r="AM100" s="223">
        <v>20.3</v>
      </c>
      <c r="AN100" s="223" t="s">
        <v>821</v>
      </c>
      <c r="AO100" s="223">
        <v>1390</v>
      </c>
      <c r="AP100" s="223">
        <v>284</v>
      </c>
      <c r="AQ100" s="223">
        <v>135</v>
      </c>
      <c r="AR100" s="223">
        <v>55</v>
      </c>
      <c r="AS100" s="223">
        <v>4.8</v>
      </c>
      <c r="AT100" s="223" t="s">
        <v>874</v>
      </c>
      <c r="AU100" s="223">
        <v>3</v>
      </c>
      <c r="AV100" s="223">
        <v>0</v>
      </c>
      <c r="AW100" s="223">
        <v>0</v>
      </c>
      <c r="AX100" s="223">
        <v>49</v>
      </c>
      <c r="AY100" s="223">
        <v>0</v>
      </c>
      <c r="AZ100" s="223">
        <v>49</v>
      </c>
      <c r="BA100" s="223">
        <v>0.3</v>
      </c>
      <c r="BB100" s="223">
        <v>0.76</v>
      </c>
      <c r="BC100" s="223">
        <v>47.94</v>
      </c>
      <c r="BD100" s="223">
        <v>68.239999999999995</v>
      </c>
      <c r="BE100" s="223"/>
      <c r="BF100" s="223"/>
      <c r="BG100" s="223"/>
      <c r="BH100" s="223"/>
      <c r="BI100" s="223"/>
      <c r="BJ100" s="223"/>
      <c r="BK100" s="223"/>
      <c r="BL100" s="223"/>
      <c r="BM100" s="223"/>
      <c r="BN100" s="223"/>
      <c r="BO100" s="223">
        <v>32.299999999999997</v>
      </c>
      <c r="BP100" s="223">
        <v>0</v>
      </c>
      <c r="BQ100" s="223"/>
      <c r="BR100" s="223"/>
      <c r="BS100" s="223"/>
      <c r="BT100" s="223" t="s">
        <v>886</v>
      </c>
      <c r="BU100" s="223">
        <v>0</v>
      </c>
      <c r="BV100" s="223"/>
      <c r="BW100" s="223"/>
      <c r="BX100" s="223"/>
      <c r="BY100" s="223"/>
      <c r="BZ100" s="223"/>
      <c r="CA100" s="223"/>
      <c r="CB100" s="223"/>
      <c r="CC100" s="223">
        <v>0</v>
      </c>
      <c r="CD100" s="223"/>
      <c r="CE100" s="223"/>
      <c r="CF100" s="223"/>
      <c r="CG100" s="223"/>
      <c r="CH100" s="223"/>
      <c r="CI100" s="223"/>
      <c r="CJ100" s="223"/>
      <c r="CK100" s="223"/>
      <c r="CL100" s="223"/>
      <c r="CM100" s="223"/>
      <c r="CN100" s="223"/>
      <c r="CO100" s="223"/>
      <c r="CP100" s="223"/>
      <c r="CQ100" s="223"/>
      <c r="CR100" s="223"/>
      <c r="CS100" s="223"/>
      <c r="CT100" s="223" t="b">
        <v>1</v>
      </c>
      <c r="CU100" s="223"/>
      <c r="CV100" s="223"/>
      <c r="CW100" s="223"/>
      <c r="CX100" s="225">
        <v>43375</v>
      </c>
      <c r="CY100" s="223" t="s">
        <v>574</v>
      </c>
      <c r="CZ100" s="223">
        <v>0</v>
      </c>
      <c r="DA100" s="223"/>
      <c r="DB100" s="223"/>
      <c r="DC100" s="223"/>
      <c r="DD100" s="223"/>
      <c r="DE100" s="223">
        <v>12.2</v>
      </c>
      <c r="DF100" s="223">
        <v>49</v>
      </c>
      <c r="DG100" s="223"/>
      <c r="DH100" s="223"/>
      <c r="DI100" s="223"/>
      <c r="DJ100" s="223"/>
      <c r="DK100" s="223"/>
      <c r="DL100" s="223"/>
      <c r="DM100" s="223"/>
      <c r="DN100" s="223">
        <v>62.26</v>
      </c>
      <c r="DO100" s="223"/>
      <c r="DP100" s="223"/>
      <c r="DQ100" s="223"/>
      <c r="DR100" s="223" t="s">
        <v>574</v>
      </c>
      <c r="DS100" s="223" t="s">
        <v>579</v>
      </c>
      <c r="DT100" s="223" t="b">
        <v>0</v>
      </c>
      <c r="DU100" s="223" t="s">
        <v>887</v>
      </c>
      <c r="DV100" s="223">
        <v>3</v>
      </c>
      <c r="DW100" s="223"/>
      <c r="DX100" s="223"/>
      <c r="DY100" s="223"/>
      <c r="DZ100" s="223"/>
      <c r="EA100" s="223">
        <v>465663</v>
      </c>
    </row>
    <row r="101" spans="1:131">
      <c r="A101" s="223" t="s">
        <v>802</v>
      </c>
      <c r="B101" s="223" t="s">
        <v>568</v>
      </c>
      <c r="C101" s="224">
        <v>43385</v>
      </c>
      <c r="D101" s="223" t="s">
        <v>805</v>
      </c>
      <c r="E101" s="223" t="s">
        <v>892</v>
      </c>
      <c r="F101" s="223" t="s">
        <v>893</v>
      </c>
      <c r="G101" s="223" t="s">
        <v>569</v>
      </c>
      <c r="H101" s="223" t="s">
        <v>808</v>
      </c>
      <c r="I101" s="223" t="s">
        <v>894</v>
      </c>
      <c r="J101" s="223" t="s">
        <v>895</v>
      </c>
      <c r="K101" s="223" t="s">
        <v>896</v>
      </c>
      <c r="L101" s="223">
        <v>0</v>
      </c>
      <c r="M101" s="223">
        <v>0</v>
      </c>
      <c r="N101" s="223" t="s">
        <v>812</v>
      </c>
      <c r="O101" s="223" t="s">
        <v>593</v>
      </c>
      <c r="P101" s="223"/>
      <c r="Q101" s="223" t="s">
        <v>897</v>
      </c>
      <c r="R101" s="223">
        <v>1</v>
      </c>
      <c r="S101" s="223" t="s">
        <v>584</v>
      </c>
      <c r="T101" s="223" t="s">
        <v>571</v>
      </c>
      <c r="U101" s="223" t="s">
        <v>838</v>
      </c>
      <c r="V101" s="223"/>
      <c r="W101" s="223">
        <v>1</v>
      </c>
      <c r="X101" s="223"/>
      <c r="Y101" s="223" t="s">
        <v>585</v>
      </c>
      <c r="Z101" s="223"/>
      <c r="AA101" s="223" t="s">
        <v>586</v>
      </c>
      <c r="AB101" s="223" t="s">
        <v>587</v>
      </c>
      <c r="AC101" s="223" t="s">
        <v>518</v>
      </c>
      <c r="AD101" s="223" t="s">
        <v>588</v>
      </c>
      <c r="AE101" s="223">
        <v>40</v>
      </c>
      <c r="AF101" s="225">
        <v>43319</v>
      </c>
      <c r="AG101" s="223">
        <v>1</v>
      </c>
      <c r="AH101" s="223">
        <v>0</v>
      </c>
      <c r="AI101" s="223">
        <v>35</v>
      </c>
      <c r="AJ101" s="223">
        <v>100</v>
      </c>
      <c r="AK101" s="223" t="s">
        <v>576</v>
      </c>
      <c r="AL101" s="223" t="s">
        <v>597</v>
      </c>
      <c r="AM101" s="223">
        <v>17.8</v>
      </c>
      <c r="AN101" s="223" t="s">
        <v>577</v>
      </c>
      <c r="AO101" s="223">
        <v>1933</v>
      </c>
      <c r="AP101" s="223">
        <v>261</v>
      </c>
      <c r="AQ101" s="223">
        <v>146</v>
      </c>
      <c r="AR101" s="223">
        <v>65</v>
      </c>
      <c r="AS101" s="223">
        <v>5</v>
      </c>
      <c r="AT101" s="223" t="s">
        <v>578</v>
      </c>
      <c r="AU101" s="223">
        <v>6</v>
      </c>
      <c r="AV101" s="223">
        <v>0</v>
      </c>
      <c r="AW101" s="223">
        <v>0</v>
      </c>
      <c r="AX101" s="223">
        <v>49</v>
      </c>
      <c r="AY101" s="223">
        <v>0</v>
      </c>
      <c r="AZ101" s="223">
        <v>49</v>
      </c>
      <c r="BA101" s="223">
        <v>0.6</v>
      </c>
      <c r="BB101" s="223">
        <v>3.3</v>
      </c>
      <c r="BC101" s="223">
        <v>44.6</v>
      </c>
      <c r="BD101" s="223">
        <v>62.4</v>
      </c>
      <c r="BE101" s="223"/>
      <c r="BF101" s="223"/>
      <c r="BG101" s="223"/>
      <c r="BH101" s="223"/>
      <c r="BI101" s="223"/>
      <c r="BJ101" s="223"/>
      <c r="BK101" s="223"/>
      <c r="BL101" s="223"/>
      <c r="BM101" s="223"/>
      <c r="BN101" s="223"/>
      <c r="BO101" s="223">
        <v>34.03</v>
      </c>
      <c r="BP101" s="223">
        <v>0</v>
      </c>
      <c r="BQ101" s="223"/>
      <c r="BR101" s="223"/>
      <c r="BS101" s="223"/>
      <c r="BT101" s="223" t="s">
        <v>898</v>
      </c>
      <c r="BU101" s="223">
        <v>0</v>
      </c>
      <c r="BV101" s="223"/>
      <c r="BW101" s="223"/>
      <c r="BX101" s="223"/>
      <c r="BY101" s="223"/>
      <c r="BZ101" s="223"/>
      <c r="CA101" s="223"/>
      <c r="CB101" s="223"/>
      <c r="CC101" s="223">
        <v>0</v>
      </c>
      <c r="CD101" s="223"/>
      <c r="CE101" s="223"/>
      <c r="CF101" s="223"/>
      <c r="CG101" s="223"/>
      <c r="CH101" s="223"/>
      <c r="CI101" s="223"/>
      <c r="CJ101" s="223"/>
      <c r="CK101" s="223"/>
      <c r="CL101" s="223"/>
      <c r="CM101" s="223"/>
      <c r="CN101" s="223"/>
      <c r="CO101" s="223"/>
      <c r="CP101" s="223"/>
      <c r="CQ101" s="223"/>
      <c r="CR101" s="223"/>
      <c r="CS101" s="223"/>
      <c r="CT101" s="223" t="b">
        <v>1</v>
      </c>
      <c r="CU101" s="223"/>
      <c r="CV101" s="223"/>
      <c r="CW101" s="223"/>
      <c r="CX101" s="223" t="s">
        <v>599</v>
      </c>
      <c r="CY101" s="223" t="s">
        <v>574</v>
      </c>
      <c r="CZ101" s="223">
        <v>0</v>
      </c>
      <c r="DA101" s="223"/>
      <c r="DB101" s="223"/>
      <c r="DC101" s="223"/>
      <c r="DD101" s="223"/>
      <c r="DE101" s="223">
        <v>16.399999999999999</v>
      </c>
      <c r="DF101" s="223">
        <v>49</v>
      </c>
      <c r="DG101" s="223"/>
      <c r="DH101" s="223"/>
      <c r="DI101" s="223"/>
      <c r="DJ101" s="223"/>
      <c r="DK101" s="223"/>
      <c r="DL101" s="223"/>
      <c r="DM101" s="223"/>
      <c r="DN101" s="223">
        <v>28.84</v>
      </c>
      <c r="DO101" s="223"/>
      <c r="DP101" s="223"/>
      <c r="DQ101" s="223"/>
      <c r="DR101" s="223" t="s">
        <v>574</v>
      </c>
      <c r="DS101" s="223" t="s">
        <v>579</v>
      </c>
      <c r="DT101" s="223" t="b">
        <v>1</v>
      </c>
      <c r="DU101" s="223" t="s">
        <v>590</v>
      </c>
      <c r="DV101" s="223">
        <v>3</v>
      </c>
      <c r="DW101" s="223"/>
      <c r="DX101" s="223"/>
      <c r="DY101" s="223"/>
      <c r="DZ101" s="223"/>
      <c r="EA101" s="223">
        <v>286623</v>
      </c>
    </row>
    <row r="102" spans="1:131">
      <c r="A102" s="223" t="s">
        <v>751</v>
      </c>
      <c r="B102" s="223" t="s">
        <v>568</v>
      </c>
      <c r="C102" s="224">
        <v>43385</v>
      </c>
      <c r="D102" s="223" t="s">
        <v>805</v>
      </c>
      <c r="E102" s="223" t="s">
        <v>892</v>
      </c>
      <c r="F102" s="223" t="s">
        <v>893</v>
      </c>
      <c r="G102" s="223" t="s">
        <v>569</v>
      </c>
      <c r="H102" s="223" t="s">
        <v>808</v>
      </c>
      <c r="I102" s="223" t="s">
        <v>894</v>
      </c>
      <c r="J102" s="223" t="s">
        <v>895</v>
      </c>
      <c r="K102" s="223" t="s">
        <v>896</v>
      </c>
      <c r="L102" s="223">
        <v>0</v>
      </c>
      <c r="M102" s="223">
        <v>0</v>
      </c>
      <c r="N102" s="223" t="s">
        <v>812</v>
      </c>
      <c r="O102" s="223" t="s">
        <v>593</v>
      </c>
      <c r="P102" s="223"/>
      <c r="Q102" s="223" t="s">
        <v>897</v>
      </c>
      <c r="R102" s="223">
        <v>1</v>
      </c>
      <c r="S102" s="223" t="s">
        <v>579</v>
      </c>
      <c r="T102" s="223" t="s">
        <v>571</v>
      </c>
      <c r="U102" s="223" t="s">
        <v>838</v>
      </c>
      <c r="V102" s="223"/>
      <c r="W102" s="223">
        <v>4</v>
      </c>
      <c r="X102" s="223"/>
      <c r="Y102" s="223" t="s">
        <v>591</v>
      </c>
      <c r="Z102" s="223"/>
      <c r="AA102" s="223" t="s">
        <v>586</v>
      </c>
      <c r="AB102" s="223" t="s">
        <v>587</v>
      </c>
      <c r="AC102" s="223" t="s">
        <v>518</v>
      </c>
      <c r="AD102" s="223" t="s">
        <v>588</v>
      </c>
      <c r="AE102" s="223">
        <v>40</v>
      </c>
      <c r="AF102" s="225">
        <v>43319</v>
      </c>
      <c r="AG102" s="223" t="s">
        <v>582</v>
      </c>
      <c r="AH102" s="223">
        <v>0</v>
      </c>
      <c r="AI102" s="223">
        <v>35</v>
      </c>
      <c r="AJ102" s="223">
        <v>100</v>
      </c>
      <c r="AK102" s="223" t="s">
        <v>576</v>
      </c>
      <c r="AL102" s="223" t="s">
        <v>597</v>
      </c>
      <c r="AM102" s="223">
        <v>17.899999999999999</v>
      </c>
      <c r="AN102" s="223" t="s">
        <v>577</v>
      </c>
      <c r="AO102" s="223">
        <v>1933</v>
      </c>
      <c r="AP102" s="223">
        <v>261</v>
      </c>
      <c r="AQ102" s="223">
        <v>146</v>
      </c>
      <c r="AR102" s="223">
        <v>61</v>
      </c>
      <c r="AS102" s="223">
        <v>4.5999999999999996</v>
      </c>
      <c r="AT102" s="223" t="s">
        <v>578</v>
      </c>
      <c r="AU102" s="223">
        <v>6</v>
      </c>
      <c r="AV102" s="223">
        <v>0</v>
      </c>
      <c r="AW102" s="223">
        <v>0</v>
      </c>
      <c r="AX102" s="223">
        <v>44</v>
      </c>
      <c r="AY102" s="223">
        <v>0</v>
      </c>
      <c r="AZ102" s="223">
        <v>44</v>
      </c>
      <c r="BA102" s="223">
        <v>0.6</v>
      </c>
      <c r="BB102" s="223">
        <v>3.52</v>
      </c>
      <c r="BC102" s="223">
        <v>39.380000000000003</v>
      </c>
      <c r="BD102" s="223">
        <v>57.28</v>
      </c>
      <c r="BE102" s="223"/>
      <c r="BF102" s="223"/>
      <c r="BG102" s="223"/>
      <c r="BH102" s="223"/>
      <c r="BI102" s="223"/>
      <c r="BJ102" s="223"/>
      <c r="BK102" s="223"/>
      <c r="BL102" s="223"/>
      <c r="BM102" s="223"/>
      <c r="BN102" s="223"/>
      <c r="BO102" s="223">
        <v>34.03</v>
      </c>
      <c r="BP102" s="223">
        <v>0</v>
      </c>
      <c r="BQ102" s="223"/>
      <c r="BR102" s="223"/>
      <c r="BS102" s="223"/>
      <c r="BT102" s="223" t="s">
        <v>898</v>
      </c>
      <c r="BU102" s="223">
        <v>0</v>
      </c>
      <c r="BV102" s="223"/>
      <c r="BW102" s="223"/>
      <c r="BX102" s="223"/>
      <c r="BY102" s="223"/>
      <c r="BZ102" s="223"/>
      <c r="CA102" s="223"/>
      <c r="CB102" s="223"/>
      <c r="CC102" s="223">
        <v>0</v>
      </c>
      <c r="CD102" s="223"/>
      <c r="CE102" s="223"/>
      <c r="CF102" s="223"/>
      <c r="CG102" s="223"/>
      <c r="CH102" s="223"/>
      <c r="CI102" s="223"/>
      <c r="CJ102" s="223"/>
      <c r="CK102" s="223"/>
      <c r="CL102" s="223"/>
      <c r="CM102" s="223"/>
      <c r="CN102" s="223"/>
      <c r="CO102" s="223"/>
      <c r="CP102" s="223"/>
      <c r="CQ102" s="223"/>
      <c r="CR102" s="223"/>
      <c r="CS102" s="223"/>
      <c r="CT102" s="223" t="b">
        <v>1</v>
      </c>
      <c r="CU102" s="223"/>
      <c r="CV102" s="223"/>
      <c r="CW102" s="223"/>
      <c r="CX102" s="223" t="s">
        <v>599</v>
      </c>
      <c r="CY102" s="223" t="s">
        <v>574</v>
      </c>
      <c r="CZ102" s="223">
        <v>0</v>
      </c>
      <c r="DA102" s="223"/>
      <c r="DB102" s="223"/>
      <c r="DC102" s="223"/>
      <c r="DD102" s="223"/>
      <c r="DE102" s="223">
        <v>33</v>
      </c>
      <c r="DF102" s="223">
        <v>44</v>
      </c>
      <c r="DG102" s="223"/>
      <c r="DH102" s="223"/>
      <c r="DI102" s="223"/>
      <c r="DJ102" s="223"/>
      <c r="DK102" s="223"/>
      <c r="DL102" s="223"/>
      <c r="DM102" s="223"/>
      <c r="DN102" s="223">
        <v>8.68</v>
      </c>
      <c r="DO102" s="223"/>
      <c r="DP102" s="223"/>
      <c r="DQ102" s="223"/>
      <c r="DR102" s="223" t="s">
        <v>574</v>
      </c>
      <c r="DS102" s="223" t="s">
        <v>579</v>
      </c>
      <c r="DT102" s="223" t="b">
        <v>0</v>
      </c>
      <c r="DU102" s="223" t="s">
        <v>592</v>
      </c>
      <c r="DV102" s="223">
        <v>3</v>
      </c>
      <c r="DW102" s="223"/>
      <c r="DX102" s="223"/>
      <c r="DY102" s="223"/>
      <c r="DZ102" s="223"/>
      <c r="EA102" s="223">
        <v>286623</v>
      </c>
    </row>
    <row r="103" spans="1:131">
      <c r="A103" s="223" t="s">
        <v>803</v>
      </c>
      <c r="B103" s="223" t="s">
        <v>568</v>
      </c>
      <c r="C103" s="224">
        <v>43385</v>
      </c>
      <c r="D103" s="223" t="s">
        <v>805</v>
      </c>
      <c r="E103" s="223" t="s">
        <v>892</v>
      </c>
      <c r="F103" s="223" t="s">
        <v>893</v>
      </c>
      <c r="G103" s="223" t="s">
        <v>569</v>
      </c>
      <c r="H103" s="223" t="s">
        <v>808</v>
      </c>
      <c r="I103" s="223" t="s">
        <v>894</v>
      </c>
      <c r="J103" s="223" t="s">
        <v>895</v>
      </c>
      <c r="K103" s="223" t="s">
        <v>896</v>
      </c>
      <c r="L103" s="223">
        <v>0</v>
      </c>
      <c r="M103" s="223">
        <v>0</v>
      </c>
      <c r="N103" s="223" t="s">
        <v>812</v>
      </c>
      <c r="O103" s="223" t="s">
        <v>593</v>
      </c>
      <c r="P103" s="223"/>
      <c r="Q103" s="223" t="s">
        <v>897</v>
      </c>
      <c r="R103" s="223">
        <v>2</v>
      </c>
      <c r="S103" s="223" t="s">
        <v>584</v>
      </c>
      <c r="T103" s="223" t="s">
        <v>571</v>
      </c>
      <c r="U103" s="223" t="s">
        <v>838</v>
      </c>
      <c r="V103" s="223"/>
      <c r="W103" s="223">
        <v>1</v>
      </c>
      <c r="X103" s="223"/>
      <c r="Y103" s="223" t="s">
        <v>585</v>
      </c>
      <c r="Z103" s="223"/>
      <c r="AA103" s="223" t="s">
        <v>586</v>
      </c>
      <c r="AB103" s="223" t="s">
        <v>587</v>
      </c>
      <c r="AC103" s="223" t="s">
        <v>518</v>
      </c>
      <c r="AD103" s="223" t="s">
        <v>588</v>
      </c>
      <c r="AE103" s="223">
        <v>40</v>
      </c>
      <c r="AF103" s="225">
        <v>43319</v>
      </c>
      <c r="AG103" s="223">
        <v>1</v>
      </c>
      <c r="AH103" s="223">
        <v>0</v>
      </c>
      <c r="AI103" s="223">
        <v>35</v>
      </c>
      <c r="AJ103" s="223">
        <v>190</v>
      </c>
      <c r="AK103" s="223" t="s">
        <v>576</v>
      </c>
      <c r="AL103" s="223" t="s">
        <v>597</v>
      </c>
      <c r="AM103" s="223">
        <v>17.8</v>
      </c>
      <c r="AN103" s="223" t="s">
        <v>577</v>
      </c>
      <c r="AO103" s="223">
        <v>1933</v>
      </c>
      <c r="AP103" s="223">
        <v>261</v>
      </c>
      <c r="AQ103" s="223">
        <v>146</v>
      </c>
      <c r="AR103" s="223">
        <v>65</v>
      </c>
      <c r="AS103" s="223">
        <v>5</v>
      </c>
      <c r="AT103" s="223" t="s">
        <v>578</v>
      </c>
      <c r="AU103" s="223">
        <v>4</v>
      </c>
      <c r="AV103" s="223">
        <v>0</v>
      </c>
      <c r="AW103" s="223">
        <v>0</v>
      </c>
      <c r="AX103" s="223">
        <v>49</v>
      </c>
      <c r="AY103" s="223">
        <v>0</v>
      </c>
      <c r="AZ103" s="223">
        <v>49</v>
      </c>
      <c r="BA103" s="223">
        <v>0.6</v>
      </c>
      <c r="BB103" s="223">
        <v>3.3</v>
      </c>
      <c r="BC103" s="223">
        <v>44.6</v>
      </c>
      <c r="BD103" s="223">
        <v>62.4</v>
      </c>
      <c r="BE103" s="223"/>
      <c r="BF103" s="223"/>
      <c r="BG103" s="223"/>
      <c r="BH103" s="223"/>
      <c r="BI103" s="223"/>
      <c r="BJ103" s="223"/>
      <c r="BK103" s="223"/>
      <c r="BL103" s="223"/>
      <c r="BM103" s="223"/>
      <c r="BN103" s="223"/>
      <c r="BO103" s="223">
        <v>34.03</v>
      </c>
      <c r="BP103" s="223">
        <v>0</v>
      </c>
      <c r="BQ103" s="223"/>
      <c r="BR103" s="223"/>
      <c r="BS103" s="223"/>
      <c r="BT103" s="223" t="s">
        <v>898</v>
      </c>
      <c r="BU103" s="223">
        <v>0</v>
      </c>
      <c r="BV103" s="223"/>
      <c r="BW103" s="223"/>
      <c r="BX103" s="223"/>
      <c r="BY103" s="223"/>
      <c r="BZ103" s="223"/>
      <c r="CA103" s="223"/>
      <c r="CB103" s="223"/>
      <c r="CC103" s="223">
        <v>0</v>
      </c>
      <c r="CD103" s="223"/>
      <c r="CE103" s="223"/>
      <c r="CF103" s="223"/>
      <c r="CG103" s="223"/>
      <c r="CH103" s="223"/>
      <c r="CI103" s="223"/>
      <c r="CJ103" s="223"/>
      <c r="CK103" s="223"/>
      <c r="CL103" s="223"/>
      <c r="CM103" s="223"/>
      <c r="CN103" s="223"/>
      <c r="CO103" s="223"/>
      <c r="CP103" s="223"/>
      <c r="CQ103" s="223"/>
      <c r="CR103" s="223"/>
      <c r="CS103" s="223"/>
      <c r="CT103" s="223" t="b">
        <v>1</v>
      </c>
      <c r="CU103" s="223"/>
      <c r="CV103" s="223"/>
      <c r="CW103" s="223"/>
      <c r="CX103" s="223" t="s">
        <v>599</v>
      </c>
      <c r="CY103" s="223" t="s">
        <v>574</v>
      </c>
      <c r="CZ103" s="223">
        <v>0</v>
      </c>
      <c r="DA103" s="223"/>
      <c r="DB103" s="223"/>
      <c r="DC103" s="223"/>
      <c r="DD103" s="223"/>
      <c r="DE103" s="223">
        <v>16.399999999999999</v>
      </c>
      <c r="DF103" s="223">
        <v>49</v>
      </c>
      <c r="DG103" s="223"/>
      <c r="DH103" s="223"/>
      <c r="DI103" s="223"/>
      <c r="DJ103" s="223"/>
      <c r="DK103" s="223"/>
      <c r="DL103" s="223"/>
      <c r="DM103" s="223"/>
      <c r="DN103" s="223">
        <v>28.84</v>
      </c>
      <c r="DO103" s="223"/>
      <c r="DP103" s="223"/>
      <c r="DQ103" s="223"/>
      <c r="DR103" s="223" t="s">
        <v>574</v>
      </c>
      <c r="DS103" s="223" t="s">
        <v>579</v>
      </c>
      <c r="DT103" s="223" t="b">
        <v>1</v>
      </c>
      <c r="DU103" s="223" t="s">
        <v>590</v>
      </c>
      <c r="DV103" s="223">
        <v>3</v>
      </c>
      <c r="DW103" s="223"/>
      <c r="DX103" s="223"/>
      <c r="DY103" s="223"/>
      <c r="DZ103" s="223"/>
      <c r="EA103" s="223">
        <v>286623</v>
      </c>
    </row>
    <row r="104" spans="1:131">
      <c r="A104" s="223" t="s">
        <v>752</v>
      </c>
      <c r="B104" s="223" t="s">
        <v>568</v>
      </c>
      <c r="C104" s="224">
        <v>43385</v>
      </c>
      <c r="D104" s="223" t="s">
        <v>805</v>
      </c>
      <c r="E104" s="223" t="s">
        <v>892</v>
      </c>
      <c r="F104" s="223" t="s">
        <v>893</v>
      </c>
      <c r="G104" s="223" t="s">
        <v>569</v>
      </c>
      <c r="H104" s="223" t="s">
        <v>808</v>
      </c>
      <c r="I104" s="223" t="s">
        <v>894</v>
      </c>
      <c r="J104" s="223" t="s">
        <v>895</v>
      </c>
      <c r="K104" s="223" t="s">
        <v>896</v>
      </c>
      <c r="L104" s="223">
        <v>0</v>
      </c>
      <c r="M104" s="223">
        <v>0</v>
      </c>
      <c r="N104" s="223" t="s">
        <v>812</v>
      </c>
      <c r="O104" s="223" t="s">
        <v>593</v>
      </c>
      <c r="P104" s="223"/>
      <c r="Q104" s="223" t="s">
        <v>897</v>
      </c>
      <c r="R104" s="223">
        <v>2</v>
      </c>
      <c r="S104" s="223" t="s">
        <v>579</v>
      </c>
      <c r="T104" s="223" t="s">
        <v>571</v>
      </c>
      <c r="U104" s="223" t="s">
        <v>838</v>
      </c>
      <c r="V104" s="223"/>
      <c r="W104" s="223">
        <v>4</v>
      </c>
      <c r="X104" s="223"/>
      <c r="Y104" s="223" t="s">
        <v>591</v>
      </c>
      <c r="Z104" s="223"/>
      <c r="AA104" s="223" t="s">
        <v>586</v>
      </c>
      <c r="AB104" s="223" t="s">
        <v>587</v>
      </c>
      <c r="AC104" s="223" t="s">
        <v>518</v>
      </c>
      <c r="AD104" s="223" t="s">
        <v>588</v>
      </c>
      <c r="AE104" s="223">
        <v>40</v>
      </c>
      <c r="AF104" s="225">
        <v>43319</v>
      </c>
      <c r="AG104" s="223" t="s">
        <v>582</v>
      </c>
      <c r="AH104" s="223">
        <v>0</v>
      </c>
      <c r="AI104" s="223">
        <v>35</v>
      </c>
      <c r="AJ104" s="223">
        <v>190</v>
      </c>
      <c r="AK104" s="223" t="s">
        <v>576</v>
      </c>
      <c r="AL104" s="223" t="s">
        <v>597</v>
      </c>
      <c r="AM104" s="223">
        <v>17.899999999999999</v>
      </c>
      <c r="AN104" s="223" t="s">
        <v>577</v>
      </c>
      <c r="AO104" s="223">
        <v>1933</v>
      </c>
      <c r="AP104" s="223">
        <v>261</v>
      </c>
      <c r="AQ104" s="223">
        <v>146</v>
      </c>
      <c r="AR104" s="223">
        <v>61</v>
      </c>
      <c r="AS104" s="223">
        <v>4.5999999999999996</v>
      </c>
      <c r="AT104" s="223" t="s">
        <v>578</v>
      </c>
      <c r="AU104" s="223">
        <v>4</v>
      </c>
      <c r="AV104" s="223">
        <v>0</v>
      </c>
      <c r="AW104" s="223">
        <v>0</v>
      </c>
      <c r="AX104" s="223">
        <v>44</v>
      </c>
      <c r="AY104" s="223">
        <v>0</v>
      </c>
      <c r="AZ104" s="223">
        <v>44</v>
      </c>
      <c r="BA104" s="223">
        <v>0.6</v>
      </c>
      <c r="BB104" s="223">
        <v>3.52</v>
      </c>
      <c r="BC104" s="223">
        <v>39.380000000000003</v>
      </c>
      <c r="BD104" s="223">
        <v>57.28</v>
      </c>
      <c r="BE104" s="223"/>
      <c r="BF104" s="223"/>
      <c r="BG104" s="223"/>
      <c r="BH104" s="223"/>
      <c r="BI104" s="223"/>
      <c r="BJ104" s="223"/>
      <c r="BK104" s="223"/>
      <c r="BL104" s="223"/>
      <c r="BM104" s="223"/>
      <c r="BN104" s="223"/>
      <c r="BO104" s="223">
        <v>34.03</v>
      </c>
      <c r="BP104" s="223">
        <v>0</v>
      </c>
      <c r="BQ104" s="223"/>
      <c r="BR104" s="223"/>
      <c r="BS104" s="223"/>
      <c r="BT104" s="223" t="s">
        <v>898</v>
      </c>
      <c r="BU104" s="223">
        <v>0</v>
      </c>
      <c r="BV104" s="223"/>
      <c r="BW104" s="223"/>
      <c r="BX104" s="223"/>
      <c r="BY104" s="223"/>
      <c r="BZ104" s="223"/>
      <c r="CA104" s="223"/>
      <c r="CB104" s="223"/>
      <c r="CC104" s="223">
        <v>0</v>
      </c>
      <c r="CD104" s="223"/>
      <c r="CE104" s="223"/>
      <c r="CF104" s="223"/>
      <c r="CG104" s="223"/>
      <c r="CH104" s="223"/>
      <c r="CI104" s="223"/>
      <c r="CJ104" s="223"/>
      <c r="CK104" s="223"/>
      <c r="CL104" s="223"/>
      <c r="CM104" s="223"/>
      <c r="CN104" s="223"/>
      <c r="CO104" s="223"/>
      <c r="CP104" s="223"/>
      <c r="CQ104" s="223"/>
      <c r="CR104" s="223"/>
      <c r="CS104" s="223"/>
      <c r="CT104" s="223" t="b">
        <v>1</v>
      </c>
      <c r="CU104" s="223"/>
      <c r="CV104" s="223"/>
      <c r="CW104" s="223"/>
      <c r="CX104" s="223" t="s">
        <v>599</v>
      </c>
      <c r="CY104" s="223" t="s">
        <v>574</v>
      </c>
      <c r="CZ104" s="223">
        <v>0</v>
      </c>
      <c r="DA104" s="223"/>
      <c r="DB104" s="223"/>
      <c r="DC104" s="223"/>
      <c r="DD104" s="223"/>
      <c r="DE104" s="223">
        <v>33</v>
      </c>
      <c r="DF104" s="223">
        <v>44</v>
      </c>
      <c r="DG104" s="223"/>
      <c r="DH104" s="223"/>
      <c r="DI104" s="223"/>
      <c r="DJ104" s="223"/>
      <c r="DK104" s="223"/>
      <c r="DL104" s="223"/>
      <c r="DM104" s="223"/>
      <c r="DN104" s="223">
        <v>8.68</v>
      </c>
      <c r="DO104" s="223"/>
      <c r="DP104" s="223"/>
      <c r="DQ104" s="223"/>
      <c r="DR104" s="223" t="s">
        <v>574</v>
      </c>
      <c r="DS104" s="223" t="s">
        <v>579</v>
      </c>
      <c r="DT104" s="223" t="b">
        <v>0</v>
      </c>
      <c r="DU104" s="223" t="s">
        <v>592</v>
      </c>
      <c r="DV104" s="223">
        <v>3</v>
      </c>
      <c r="DW104" s="223"/>
      <c r="DX104" s="223"/>
      <c r="DY104" s="223"/>
      <c r="DZ104" s="223"/>
      <c r="EA104" s="223">
        <v>286623</v>
      </c>
    </row>
    <row r="105" spans="1:131">
      <c r="A105" s="223" t="s">
        <v>804</v>
      </c>
      <c r="B105" s="223" t="s">
        <v>568</v>
      </c>
      <c r="C105" s="224">
        <v>43385</v>
      </c>
      <c r="D105" s="223" t="s">
        <v>805</v>
      </c>
      <c r="E105" s="223" t="s">
        <v>892</v>
      </c>
      <c r="F105" s="223" t="s">
        <v>893</v>
      </c>
      <c r="G105" s="223" t="s">
        <v>569</v>
      </c>
      <c r="H105" s="223" t="s">
        <v>808</v>
      </c>
      <c r="I105" s="223" t="s">
        <v>894</v>
      </c>
      <c r="J105" s="223" t="s">
        <v>895</v>
      </c>
      <c r="K105" s="223" t="s">
        <v>896</v>
      </c>
      <c r="L105" s="223">
        <v>0</v>
      </c>
      <c r="M105" s="223">
        <v>0</v>
      </c>
      <c r="N105" s="223" t="s">
        <v>812</v>
      </c>
      <c r="O105" s="223" t="s">
        <v>593</v>
      </c>
      <c r="P105" s="223"/>
      <c r="Q105" s="223" t="s">
        <v>897</v>
      </c>
      <c r="R105" s="223">
        <v>3</v>
      </c>
      <c r="S105" s="223" t="s">
        <v>584</v>
      </c>
      <c r="T105" s="223" t="s">
        <v>571</v>
      </c>
      <c r="U105" s="223" t="s">
        <v>838</v>
      </c>
      <c r="V105" s="223"/>
      <c r="W105" s="223">
        <v>1</v>
      </c>
      <c r="X105" s="223"/>
      <c r="Y105" s="223" t="s">
        <v>585</v>
      </c>
      <c r="Z105" s="223"/>
      <c r="AA105" s="223" t="s">
        <v>586</v>
      </c>
      <c r="AB105" s="223" t="s">
        <v>587</v>
      </c>
      <c r="AC105" s="223" t="s">
        <v>518</v>
      </c>
      <c r="AD105" s="223" t="s">
        <v>588</v>
      </c>
      <c r="AE105" s="223">
        <v>40</v>
      </c>
      <c r="AF105" s="225">
        <v>43319</v>
      </c>
      <c r="AG105" s="223">
        <v>1</v>
      </c>
      <c r="AH105" s="223">
        <v>0</v>
      </c>
      <c r="AI105" s="223">
        <v>35</v>
      </c>
      <c r="AJ105" s="223">
        <v>290</v>
      </c>
      <c r="AK105" s="223" t="s">
        <v>576</v>
      </c>
      <c r="AL105" s="223" t="s">
        <v>597</v>
      </c>
      <c r="AM105" s="223">
        <v>17.8</v>
      </c>
      <c r="AN105" s="223" t="s">
        <v>577</v>
      </c>
      <c r="AO105" s="223">
        <v>1933</v>
      </c>
      <c r="AP105" s="223">
        <v>261</v>
      </c>
      <c r="AQ105" s="223">
        <v>146</v>
      </c>
      <c r="AR105" s="223">
        <v>65</v>
      </c>
      <c r="AS105" s="223">
        <v>5</v>
      </c>
      <c r="AT105" s="223" t="s">
        <v>578</v>
      </c>
      <c r="AU105" s="223">
        <v>4</v>
      </c>
      <c r="AV105" s="223">
        <v>0</v>
      </c>
      <c r="AW105" s="223">
        <v>0</v>
      </c>
      <c r="AX105" s="223">
        <v>49</v>
      </c>
      <c r="AY105" s="223">
        <v>0</v>
      </c>
      <c r="AZ105" s="223">
        <v>49</v>
      </c>
      <c r="BA105" s="223">
        <v>0.6</v>
      </c>
      <c r="BB105" s="223">
        <v>3.3</v>
      </c>
      <c r="BC105" s="223">
        <v>44.6</v>
      </c>
      <c r="BD105" s="223">
        <v>62.4</v>
      </c>
      <c r="BE105" s="223"/>
      <c r="BF105" s="223"/>
      <c r="BG105" s="223"/>
      <c r="BH105" s="223"/>
      <c r="BI105" s="223"/>
      <c r="BJ105" s="223"/>
      <c r="BK105" s="223"/>
      <c r="BL105" s="223"/>
      <c r="BM105" s="223"/>
      <c r="BN105" s="223"/>
      <c r="BO105" s="223">
        <v>34.03</v>
      </c>
      <c r="BP105" s="223">
        <v>0</v>
      </c>
      <c r="BQ105" s="223"/>
      <c r="BR105" s="223"/>
      <c r="BS105" s="223"/>
      <c r="BT105" s="223" t="s">
        <v>898</v>
      </c>
      <c r="BU105" s="223">
        <v>0</v>
      </c>
      <c r="BV105" s="223"/>
      <c r="BW105" s="223"/>
      <c r="BX105" s="223"/>
      <c r="BY105" s="223"/>
      <c r="BZ105" s="223"/>
      <c r="CA105" s="223"/>
      <c r="CB105" s="223"/>
      <c r="CC105" s="223">
        <v>0</v>
      </c>
      <c r="CD105" s="223"/>
      <c r="CE105" s="223"/>
      <c r="CF105" s="223"/>
      <c r="CG105" s="223"/>
      <c r="CH105" s="223"/>
      <c r="CI105" s="223"/>
      <c r="CJ105" s="223"/>
      <c r="CK105" s="223"/>
      <c r="CL105" s="223"/>
      <c r="CM105" s="223"/>
      <c r="CN105" s="223"/>
      <c r="CO105" s="223"/>
      <c r="CP105" s="223"/>
      <c r="CQ105" s="223"/>
      <c r="CR105" s="223"/>
      <c r="CS105" s="223"/>
      <c r="CT105" s="223" t="b">
        <v>1</v>
      </c>
      <c r="CU105" s="223"/>
      <c r="CV105" s="223"/>
      <c r="CW105" s="223"/>
      <c r="CX105" s="223" t="s">
        <v>599</v>
      </c>
      <c r="CY105" s="223" t="s">
        <v>574</v>
      </c>
      <c r="CZ105" s="223">
        <v>0</v>
      </c>
      <c r="DA105" s="223"/>
      <c r="DB105" s="223"/>
      <c r="DC105" s="223"/>
      <c r="DD105" s="223"/>
      <c r="DE105" s="223">
        <v>16.399999999999999</v>
      </c>
      <c r="DF105" s="223">
        <v>49</v>
      </c>
      <c r="DG105" s="223"/>
      <c r="DH105" s="223"/>
      <c r="DI105" s="223"/>
      <c r="DJ105" s="223"/>
      <c r="DK105" s="223"/>
      <c r="DL105" s="223"/>
      <c r="DM105" s="223"/>
      <c r="DN105" s="223">
        <v>28.84</v>
      </c>
      <c r="DO105" s="223"/>
      <c r="DP105" s="223"/>
      <c r="DQ105" s="223"/>
      <c r="DR105" s="223" t="s">
        <v>574</v>
      </c>
      <c r="DS105" s="223" t="s">
        <v>579</v>
      </c>
      <c r="DT105" s="223" t="b">
        <v>1</v>
      </c>
      <c r="DU105" s="223" t="s">
        <v>590</v>
      </c>
      <c r="DV105" s="223">
        <v>3</v>
      </c>
      <c r="DW105" s="223"/>
      <c r="DX105" s="223"/>
      <c r="DY105" s="223"/>
      <c r="DZ105" s="223"/>
      <c r="EA105" s="223">
        <v>286623</v>
      </c>
    </row>
    <row r="106" spans="1:131">
      <c r="A106" s="223" t="s">
        <v>753</v>
      </c>
      <c r="B106" s="223" t="s">
        <v>568</v>
      </c>
      <c r="C106" s="224">
        <v>43385</v>
      </c>
      <c r="D106" s="223" t="s">
        <v>805</v>
      </c>
      <c r="E106" s="223" t="s">
        <v>892</v>
      </c>
      <c r="F106" s="223" t="s">
        <v>893</v>
      </c>
      <c r="G106" s="223" t="s">
        <v>569</v>
      </c>
      <c r="H106" s="223" t="s">
        <v>808</v>
      </c>
      <c r="I106" s="223" t="s">
        <v>894</v>
      </c>
      <c r="J106" s="223" t="s">
        <v>895</v>
      </c>
      <c r="K106" s="223" t="s">
        <v>896</v>
      </c>
      <c r="L106" s="223">
        <v>0</v>
      </c>
      <c r="M106" s="223">
        <v>0</v>
      </c>
      <c r="N106" s="223" t="s">
        <v>812</v>
      </c>
      <c r="O106" s="223" t="s">
        <v>593</v>
      </c>
      <c r="P106" s="223"/>
      <c r="Q106" s="223" t="s">
        <v>897</v>
      </c>
      <c r="R106" s="223">
        <v>3</v>
      </c>
      <c r="S106" s="223" t="s">
        <v>579</v>
      </c>
      <c r="T106" s="223" t="s">
        <v>571</v>
      </c>
      <c r="U106" s="223" t="s">
        <v>838</v>
      </c>
      <c r="V106" s="223"/>
      <c r="W106" s="223">
        <v>4</v>
      </c>
      <c r="X106" s="223"/>
      <c r="Y106" s="223" t="s">
        <v>591</v>
      </c>
      <c r="Z106" s="223"/>
      <c r="AA106" s="223" t="s">
        <v>586</v>
      </c>
      <c r="AB106" s="223" t="s">
        <v>587</v>
      </c>
      <c r="AC106" s="223" t="s">
        <v>518</v>
      </c>
      <c r="AD106" s="223" t="s">
        <v>588</v>
      </c>
      <c r="AE106" s="223">
        <v>40</v>
      </c>
      <c r="AF106" s="225">
        <v>43319</v>
      </c>
      <c r="AG106" s="223" t="s">
        <v>582</v>
      </c>
      <c r="AH106" s="223">
        <v>0</v>
      </c>
      <c r="AI106" s="223">
        <v>35</v>
      </c>
      <c r="AJ106" s="223">
        <v>290</v>
      </c>
      <c r="AK106" s="223" t="s">
        <v>576</v>
      </c>
      <c r="AL106" s="223" t="s">
        <v>597</v>
      </c>
      <c r="AM106" s="223">
        <v>17.899999999999999</v>
      </c>
      <c r="AN106" s="223" t="s">
        <v>577</v>
      </c>
      <c r="AO106" s="223">
        <v>1933</v>
      </c>
      <c r="AP106" s="223">
        <v>261</v>
      </c>
      <c r="AQ106" s="223">
        <v>146</v>
      </c>
      <c r="AR106" s="223">
        <v>61</v>
      </c>
      <c r="AS106" s="223">
        <v>4.5999999999999996</v>
      </c>
      <c r="AT106" s="223" t="s">
        <v>578</v>
      </c>
      <c r="AU106" s="223">
        <v>4</v>
      </c>
      <c r="AV106" s="223">
        <v>0</v>
      </c>
      <c r="AW106" s="223">
        <v>0</v>
      </c>
      <c r="AX106" s="223">
        <v>44</v>
      </c>
      <c r="AY106" s="223">
        <v>0</v>
      </c>
      <c r="AZ106" s="223">
        <v>44</v>
      </c>
      <c r="BA106" s="223">
        <v>0.6</v>
      </c>
      <c r="BB106" s="223">
        <v>3.52</v>
      </c>
      <c r="BC106" s="223">
        <v>39.380000000000003</v>
      </c>
      <c r="BD106" s="223">
        <v>57.28</v>
      </c>
      <c r="BE106" s="223"/>
      <c r="BF106" s="223"/>
      <c r="BG106" s="223"/>
      <c r="BH106" s="223"/>
      <c r="BI106" s="223"/>
      <c r="BJ106" s="223"/>
      <c r="BK106" s="223"/>
      <c r="BL106" s="223"/>
      <c r="BM106" s="223"/>
      <c r="BN106" s="223"/>
      <c r="BO106" s="223">
        <v>34.03</v>
      </c>
      <c r="BP106" s="223">
        <v>0</v>
      </c>
      <c r="BQ106" s="223"/>
      <c r="BR106" s="223"/>
      <c r="BS106" s="223"/>
      <c r="BT106" s="223" t="s">
        <v>898</v>
      </c>
      <c r="BU106" s="223">
        <v>0</v>
      </c>
      <c r="BV106" s="223"/>
      <c r="BW106" s="223"/>
      <c r="BX106" s="223"/>
      <c r="BY106" s="223"/>
      <c r="BZ106" s="223"/>
      <c r="CA106" s="223"/>
      <c r="CB106" s="223"/>
      <c r="CC106" s="223">
        <v>0</v>
      </c>
      <c r="CD106" s="223"/>
      <c r="CE106" s="223"/>
      <c r="CF106" s="223"/>
      <c r="CG106" s="223"/>
      <c r="CH106" s="223"/>
      <c r="CI106" s="223"/>
      <c r="CJ106" s="223"/>
      <c r="CK106" s="223"/>
      <c r="CL106" s="223"/>
      <c r="CM106" s="223"/>
      <c r="CN106" s="223"/>
      <c r="CO106" s="223"/>
      <c r="CP106" s="223"/>
      <c r="CQ106" s="223"/>
      <c r="CR106" s="223"/>
      <c r="CS106" s="223"/>
      <c r="CT106" s="223" t="b">
        <v>1</v>
      </c>
      <c r="CU106" s="223"/>
      <c r="CV106" s="223"/>
      <c r="CW106" s="223"/>
      <c r="CX106" s="223" t="s">
        <v>599</v>
      </c>
      <c r="CY106" s="223" t="s">
        <v>574</v>
      </c>
      <c r="CZ106" s="223">
        <v>0</v>
      </c>
      <c r="DA106" s="223"/>
      <c r="DB106" s="223"/>
      <c r="DC106" s="223"/>
      <c r="DD106" s="223"/>
      <c r="DE106" s="223">
        <v>33</v>
      </c>
      <c r="DF106" s="223">
        <v>44</v>
      </c>
      <c r="DG106" s="223"/>
      <c r="DH106" s="223"/>
      <c r="DI106" s="223"/>
      <c r="DJ106" s="223"/>
      <c r="DK106" s="223"/>
      <c r="DL106" s="223"/>
      <c r="DM106" s="223"/>
      <c r="DN106" s="223">
        <v>8.68</v>
      </c>
      <c r="DO106" s="223"/>
      <c r="DP106" s="223"/>
      <c r="DQ106" s="223"/>
      <c r="DR106" s="223" t="s">
        <v>574</v>
      </c>
      <c r="DS106" s="223" t="s">
        <v>579</v>
      </c>
      <c r="DT106" s="223" t="b">
        <v>0</v>
      </c>
      <c r="DU106" s="223" t="s">
        <v>592</v>
      </c>
      <c r="DV106" s="223">
        <v>3</v>
      </c>
      <c r="DW106" s="223"/>
      <c r="DX106" s="223"/>
      <c r="DY106" s="223"/>
      <c r="DZ106" s="223"/>
      <c r="EA106" s="223">
        <v>286623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91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20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21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22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23</v>
      </c>
      <c r="B5" s="50"/>
      <c r="C5" s="51"/>
      <c r="D5" s="5" t="s">
        <v>24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25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26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92</v>
      </c>
      <c r="D9" s="56"/>
      <c r="E9" s="56"/>
      <c r="F9" s="57"/>
      <c r="G9" s="12" t="s">
        <v>93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27</v>
      </c>
      <c r="B11" s="63" t="s">
        <v>28</v>
      </c>
      <c r="C11" s="62" t="s">
        <v>29</v>
      </c>
      <c r="D11" s="64" t="s">
        <v>45</v>
      </c>
      <c r="E11" s="65" t="s">
        <v>46</v>
      </c>
      <c r="F11" s="66" t="s">
        <v>82</v>
      </c>
      <c r="G11" s="64" t="s">
        <v>55</v>
      </c>
      <c r="H11" s="67" t="s">
        <v>41</v>
      </c>
      <c r="I11" s="64" t="s">
        <v>42</v>
      </c>
      <c r="J11" s="64" t="s">
        <v>43</v>
      </c>
      <c r="K11" s="68" t="s">
        <v>57</v>
      </c>
      <c r="L11" s="68" t="s">
        <v>61</v>
      </c>
      <c r="M11" s="68" t="s">
        <v>87</v>
      </c>
      <c r="N11" s="68" t="s">
        <v>59</v>
      </c>
      <c r="O11" s="68" t="s">
        <v>58</v>
      </c>
      <c r="P11" s="64" t="s">
        <v>88</v>
      </c>
      <c r="Q11" s="64" t="s">
        <v>94</v>
      </c>
      <c r="R11" s="68" t="s">
        <v>95</v>
      </c>
      <c r="S11" s="69" t="s">
        <v>96</v>
      </c>
      <c r="T11" s="122" t="s">
        <v>97</v>
      </c>
      <c r="U11" s="123" t="s">
        <v>98</v>
      </c>
      <c r="V11" s="123" t="s">
        <v>131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99</v>
      </c>
      <c r="M12" s="76" t="s">
        <v>89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5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6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7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8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9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10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11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12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13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2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3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4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91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20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21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22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23</v>
      </c>
      <c r="B5" s="50"/>
      <c r="C5" s="51"/>
      <c r="D5" s="5" t="s">
        <v>24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25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26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92</v>
      </c>
      <c r="D9" s="56"/>
      <c r="E9" s="56"/>
      <c r="F9" s="57"/>
      <c r="G9" s="12" t="s">
        <v>93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27</v>
      </c>
      <c r="B11" s="63" t="s">
        <v>28</v>
      </c>
      <c r="C11" s="62" t="s">
        <v>29</v>
      </c>
      <c r="D11" s="64" t="s">
        <v>45</v>
      </c>
      <c r="E11" s="65" t="s">
        <v>46</v>
      </c>
      <c r="F11" s="66" t="s">
        <v>82</v>
      </c>
      <c r="G11" s="64" t="s">
        <v>55</v>
      </c>
      <c r="H11" s="67" t="s">
        <v>41</v>
      </c>
      <c r="I11" s="64" t="s">
        <v>42</v>
      </c>
      <c r="J11" s="64" t="s">
        <v>43</v>
      </c>
      <c r="K11" s="68" t="s">
        <v>57</v>
      </c>
      <c r="L11" s="68" t="s">
        <v>61</v>
      </c>
      <c r="M11" s="68" t="s">
        <v>87</v>
      </c>
      <c r="N11" s="68" t="s">
        <v>59</v>
      </c>
      <c r="O11" s="68" t="s">
        <v>58</v>
      </c>
      <c r="P11" s="64" t="s">
        <v>88</v>
      </c>
      <c r="Q11" s="64" t="s">
        <v>94</v>
      </c>
      <c r="R11" s="68" t="s">
        <v>95</v>
      </c>
      <c r="S11" s="69" t="s">
        <v>96</v>
      </c>
      <c r="T11" s="122" t="s">
        <v>97</v>
      </c>
      <c r="U11" s="123" t="s">
        <v>98</v>
      </c>
      <c r="V11" s="123" t="s">
        <v>131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99</v>
      </c>
      <c r="M12" s="76" t="s">
        <v>89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5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6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7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8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9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10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11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12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13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2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3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4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G24" sqref="G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91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20</v>
      </c>
      <c r="B2" s="50"/>
      <c r="C2" s="51"/>
      <c r="D2" s="5"/>
      <c r="E2" s="48"/>
      <c r="F2" s="252" t="s">
        <v>127</v>
      </c>
      <c r="G2" s="252"/>
      <c r="H2" s="252"/>
      <c r="I2" s="252"/>
      <c r="J2" s="252"/>
      <c r="K2" s="252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21</v>
      </c>
      <c r="B3" s="50"/>
      <c r="C3" s="51"/>
      <c r="D3" s="5"/>
      <c r="E3" s="48"/>
      <c r="F3" s="252"/>
      <c r="G3" s="252"/>
      <c r="H3" s="252"/>
      <c r="I3" s="252"/>
      <c r="J3" s="252"/>
      <c r="K3" s="252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22</v>
      </c>
      <c r="B4" s="52"/>
      <c r="C4" s="53"/>
      <c r="D4" s="5"/>
      <c r="E4" s="48"/>
      <c r="F4" s="252"/>
      <c r="G4" s="252"/>
      <c r="H4" s="252"/>
      <c r="I4" s="252"/>
      <c r="J4" s="252"/>
      <c r="K4" s="252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23</v>
      </c>
      <c r="B5" s="50"/>
      <c r="C5" s="51"/>
      <c r="D5" s="5" t="s">
        <v>24</v>
      </c>
      <c r="E5" s="47"/>
      <c r="F5" s="252"/>
      <c r="G5" s="252"/>
      <c r="H5" s="252"/>
      <c r="I5" s="252"/>
      <c r="J5" s="252"/>
      <c r="K5" s="252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25</v>
      </c>
      <c r="B6" s="50"/>
      <c r="C6" s="51"/>
      <c r="D6" s="8"/>
      <c r="E6" s="47"/>
      <c r="F6" s="252"/>
      <c r="G6" s="252"/>
      <c r="H6" s="252"/>
      <c r="I6" s="252"/>
      <c r="J6" s="252"/>
      <c r="K6" s="252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26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92</v>
      </c>
      <c r="D9" s="56"/>
      <c r="E9" s="56"/>
      <c r="F9" s="57"/>
      <c r="G9" s="12" t="s">
        <v>93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27</v>
      </c>
      <c r="B11" s="63" t="s">
        <v>28</v>
      </c>
      <c r="C11" s="62" t="s">
        <v>29</v>
      </c>
      <c r="D11" s="64" t="s">
        <v>45</v>
      </c>
      <c r="E11" s="65" t="s">
        <v>46</v>
      </c>
      <c r="F11" s="66" t="s">
        <v>82</v>
      </c>
      <c r="G11" s="64" t="s">
        <v>55</v>
      </c>
      <c r="H11" s="67" t="s">
        <v>41</v>
      </c>
      <c r="I11" s="64" t="s">
        <v>42</v>
      </c>
      <c r="J11" s="64" t="s">
        <v>43</v>
      </c>
      <c r="K11" s="68" t="s">
        <v>57</v>
      </c>
      <c r="L11" s="68" t="s">
        <v>61</v>
      </c>
      <c r="M11" s="68" t="s">
        <v>87</v>
      </c>
      <c r="N11" s="68" t="s">
        <v>59</v>
      </c>
      <c r="O11" s="68" t="s">
        <v>58</v>
      </c>
      <c r="P11" s="64" t="s">
        <v>88</v>
      </c>
      <c r="Q11" s="64" t="s">
        <v>94</v>
      </c>
      <c r="R11" s="68" t="s">
        <v>95</v>
      </c>
      <c r="S11" s="69" t="s">
        <v>96</v>
      </c>
      <c r="T11" s="122" t="s">
        <v>97</v>
      </c>
      <c r="U11" s="123" t="s">
        <v>98</v>
      </c>
      <c r="V11" s="123" t="s">
        <v>131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99</v>
      </c>
      <c r="M12" s="76" t="s">
        <v>89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5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6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7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8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9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10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11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12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13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2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3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4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mergeCells count="1">
    <mergeCell ref="F2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5"/>
  <cols>
    <col min="2" max="2" width="10.7109375" bestFit="1" customWidth="1"/>
    <col min="3" max="3" width="30.85546875" bestFit="1" customWidth="1"/>
    <col min="4" max="4" width="22.42578125" bestFit="1" customWidth="1"/>
  </cols>
  <sheetData>
    <row r="1" spans="1:4">
      <c r="A1" s="81" t="s">
        <v>23</v>
      </c>
      <c r="B1" s="81" t="s">
        <v>17</v>
      </c>
      <c r="C1" s="81" t="s">
        <v>18</v>
      </c>
      <c r="D1" s="81" t="s">
        <v>19</v>
      </c>
    </row>
    <row r="2" spans="1:4">
      <c r="A2">
        <v>0</v>
      </c>
      <c r="B2" s="131">
        <v>43354</v>
      </c>
      <c r="C2" t="s">
        <v>138</v>
      </c>
      <c r="D2" t="s">
        <v>421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2"/>
  </sheetPr>
  <dimension ref="A1:H3"/>
  <sheetViews>
    <sheetView zoomScale="90" zoomScaleNormal="90" workbookViewId="0">
      <selection activeCell="A8" sqref="A8"/>
    </sheetView>
  </sheetViews>
  <sheetFormatPr defaultRowHeight="12.75"/>
  <cols>
    <col min="1" max="1" width="26" style="1" customWidth="1"/>
    <col min="2" max="2" width="14.85546875" style="1" customWidth="1"/>
    <col min="3" max="3" width="20.5703125" style="1" customWidth="1"/>
    <col min="4" max="4" width="27.7109375" style="1" customWidth="1"/>
    <col min="5" max="5" width="16.5703125" style="1" customWidth="1"/>
    <col min="6" max="6" width="20.28515625" style="1" customWidth="1"/>
    <col min="7" max="7" width="14.140625" style="1" bestFit="1" customWidth="1"/>
    <col min="8" max="16384" width="9.140625" style="1"/>
  </cols>
  <sheetData>
    <row r="1" spans="1:8">
      <c r="A1" s="230" t="s">
        <v>27</v>
      </c>
      <c r="B1" s="232" t="s">
        <v>28</v>
      </c>
      <c r="C1" s="232" t="s">
        <v>29</v>
      </c>
      <c r="D1" s="232" t="s">
        <v>30</v>
      </c>
      <c r="E1" s="228" t="s">
        <v>31</v>
      </c>
      <c r="G1" s="193" t="s">
        <v>142</v>
      </c>
      <c r="H1" s="2"/>
    </row>
    <row r="2" spans="1:8">
      <c r="A2" s="231"/>
      <c r="B2" s="233"/>
      <c r="C2" s="233"/>
      <c r="D2" s="233"/>
      <c r="E2" s="229"/>
      <c r="G2" s="199" t="s">
        <v>422</v>
      </c>
      <c r="H2" s="2"/>
    </row>
    <row r="3" spans="1:8" ht="12.75" customHeight="1">
      <c r="A3" s="173" t="s">
        <v>902</v>
      </c>
      <c r="B3" s="173">
        <f>VLOOKUP('RN RNC-RBS Dataset-1'!R15,PSC_Plan_3G!A:F,6,0)</f>
        <v>154</v>
      </c>
      <c r="C3" s="173" t="str">
        <f>VLOOKUP('RN RNC-RBS Dataset-1'!R15,PSC_Plan_3G!A:D,4,0)</f>
        <v>BO51RNC</v>
      </c>
      <c r="D3" s="173" t="s">
        <v>1</v>
      </c>
      <c r="E3" s="178">
        <f>'RBS Dataset-1'!B3</f>
        <v>3333</v>
      </c>
    </row>
  </sheetData>
  <mergeCells count="5">
    <mergeCell ref="E1:E2"/>
    <mergeCell ref="A1:A2"/>
    <mergeCell ref="B1:B2"/>
    <mergeCell ref="C1:C2"/>
    <mergeCell ref="D1:D2"/>
  </mergeCells>
  <phoneticPr fontId="0" type="noConversion"/>
  <pageMargins left="0.75" right="0.75" top="1" bottom="1" header="0.5" footer="0.5"/>
  <pageSetup paperSize="9" orientation="portrait" r:id="rId1"/>
  <headerFooter alignWithMargins="0">
    <oddHeader>&amp;L&amp;"EriLogo"&amp;28E&amp;CEricsson Internal_x000D_CDR TEMPLATE TRANSPORT-IP&amp;B&amp;14_x000D_TN-IP CDR template for UTRAN Configuration&amp;R&amp;P (&amp;N)</oddHeader>
    <oddFooter>&amp;LPrepared: TEI/RFN Michele Marone&amp;CDate: 2005-12-22&amp;RNo: 2/198 18-FCPF 601 069 Uen_x000D_Rev: PE1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5"/>
  </sheetPr>
  <dimension ref="A1:H3"/>
  <sheetViews>
    <sheetView topLeftCell="B1" zoomScale="90" zoomScaleNormal="90" workbookViewId="0">
      <selection activeCell="C12" sqref="C12"/>
    </sheetView>
  </sheetViews>
  <sheetFormatPr defaultRowHeight="12.75"/>
  <cols>
    <col min="1" max="1" width="19.5703125" style="1" customWidth="1"/>
    <col min="2" max="2" width="9.140625" style="1"/>
    <col min="3" max="3" width="39.42578125" style="1" bestFit="1" customWidth="1"/>
    <col min="4" max="4" width="15.5703125" style="1" customWidth="1"/>
    <col min="5" max="5" width="68.140625" style="1" bestFit="1" customWidth="1"/>
    <col min="6" max="6" width="28.28515625" style="1" bestFit="1" customWidth="1"/>
    <col min="7" max="7" width="9.140625" style="1"/>
    <col min="8" max="8" width="14" style="1" bestFit="1" customWidth="1"/>
    <col min="9" max="16384" width="9.140625" style="1"/>
  </cols>
  <sheetData>
    <row r="1" spans="1:8">
      <c r="A1" s="230" t="s">
        <v>27</v>
      </c>
      <c r="B1" s="228" t="s">
        <v>31</v>
      </c>
      <c r="C1" s="232" t="s">
        <v>29</v>
      </c>
      <c r="D1" s="236" t="s">
        <v>32</v>
      </c>
      <c r="E1" s="238" t="s">
        <v>100</v>
      </c>
      <c r="F1" s="234" t="s">
        <v>101</v>
      </c>
    </row>
    <row r="2" spans="1:8">
      <c r="A2" s="231"/>
      <c r="B2" s="229"/>
      <c r="C2" s="233"/>
      <c r="D2" s="237"/>
      <c r="E2" s="239"/>
      <c r="F2" s="235"/>
      <c r="H2" s="193" t="s">
        <v>142</v>
      </c>
    </row>
    <row r="3" spans="1:8" s="204" customFormat="1" ht="20.25" customHeight="1">
      <c r="A3" s="203" t="s">
        <v>902</v>
      </c>
      <c r="B3" s="202">
        <f>VLOOKUP(LEFT(C3,2),'Offset Provincia 2G3G4G'!D:F,3,0)+MID(C3,3,3)</f>
        <v>3333</v>
      </c>
      <c r="C3" s="203" t="s">
        <v>899</v>
      </c>
      <c r="D3" s="203" t="s">
        <v>425</v>
      </c>
      <c r="E3" s="182" t="s">
        <v>900</v>
      </c>
      <c r="F3" s="182" t="s">
        <v>901</v>
      </c>
      <c r="H3" s="205" t="s">
        <v>422</v>
      </c>
    </row>
  </sheetData>
  <mergeCells count="6">
    <mergeCell ref="F1:F2"/>
    <mergeCell ref="A1:A2"/>
    <mergeCell ref="B1:B2"/>
    <mergeCell ref="C1:C2"/>
    <mergeCell ref="D1:D2"/>
    <mergeCell ref="E1:E2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O12"/>
  <sheetViews>
    <sheetView zoomScale="75" workbookViewId="0">
      <selection activeCell="C24" sqref="C22:C24"/>
    </sheetView>
  </sheetViews>
  <sheetFormatPr defaultRowHeight="13.5"/>
  <cols>
    <col min="1" max="1" width="33" style="17" bestFit="1" customWidth="1"/>
    <col min="2" max="2" width="12.140625" style="25" bestFit="1" customWidth="1"/>
    <col min="3" max="3" width="23.42578125" style="25" bestFit="1" customWidth="1"/>
    <col min="4" max="4" width="23.5703125" style="25" customWidth="1"/>
    <col min="5" max="5" width="10.5703125" style="25" bestFit="1" customWidth="1"/>
    <col min="6" max="6" width="19.5703125" style="43" bestFit="1" customWidth="1"/>
    <col min="7" max="7" width="15.140625" style="17" customWidth="1"/>
    <col min="8" max="8" width="10.85546875" style="17" bestFit="1" customWidth="1"/>
    <col min="9" max="9" width="10.85546875" style="24" bestFit="1" customWidth="1"/>
    <col min="10" max="10" width="17.85546875" style="17" bestFit="1" customWidth="1"/>
    <col min="11" max="11" width="10.5703125" style="17" bestFit="1" customWidth="1"/>
    <col min="12" max="12" width="20.140625" style="17" bestFit="1" customWidth="1"/>
    <col min="13" max="13" width="16.85546875" style="17" bestFit="1" customWidth="1"/>
    <col min="14" max="14" width="21.42578125" style="17" bestFit="1" customWidth="1"/>
    <col min="15" max="15" width="21.140625" style="1" customWidth="1"/>
    <col min="16" max="16384" width="9.140625" style="1"/>
  </cols>
  <sheetData>
    <row r="1" spans="1:15" s="26" customFormat="1" ht="18">
      <c r="A1" s="20" t="s">
        <v>79</v>
      </c>
      <c r="B1" s="20"/>
      <c r="C1" s="20"/>
      <c r="D1" s="20"/>
      <c r="E1" s="3"/>
      <c r="F1" s="21"/>
      <c r="G1" s="22"/>
      <c r="H1" s="23"/>
      <c r="I1" s="24"/>
      <c r="J1" s="17"/>
      <c r="K1" s="25"/>
      <c r="L1" s="17"/>
      <c r="M1" s="17"/>
      <c r="N1" s="23"/>
      <c r="O1" s="25"/>
    </row>
    <row r="2" spans="1:15">
      <c r="A2" s="7" t="s">
        <v>20</v>
      </c>
      <c r="B2" s="4"/>
      <c r="C2" s="10"/>
      <c r="D2" s="5"/>
      <c r="E2" s="17"/>
      <c r="F2" s="17"/>
      <c r="K2" s="25"/>
      <c r="N2" s="23"/>
    </row>
    <row r="3" spans="1:15">
      <c r="A3" s="7" t="s">
        <v>21</v>
      </c>
      <c r="B3" s="4"/>
      <c r="C3" s="10"/>
      <c r="D3" s="5"/>
      <c r="E3" s="17"/>
      <c r="F3" s="17"/>
      <c r="K3" s="27"/>
      <c r="N3" s="23"/>
    </row>
    <row r="4" spans="1:15">
      <c r="A4" s="7" t="s">
        <v>22</v>
      </c>
      <c r="B4" s="7"/>
      <c r="C4" s="28"/>
      <c r="D4" s="5"/>
      <c r="E4" s="17"/>
      <c r="F4" s="17"/>
      <c r="K4" s="25"/>
      <c r="N4" s="23"/>
    </row>
    <row r="5" spans="1:15">
      <c r="A5" s="7" t="s">
        <v>23</v>
      </c>
      <c r="B5" s="4"/>
      <c r="C5" s="10"/>
      <c r="D5" s="5" t="s">
        <v>24</v>
      </c>
      <c r="E5" s="23"/>
      <c r="F5" s="17"/>
      <c r="K5" s="25"/>
      <c r="M5" s="23"/>
      <c r="N5" s="23"/>
    </row>
    <row r="6" spans="1:15" ht="18">
      <c r="A6" s="7" t="s">
        <v>25</v>
      </c>
      <c r="B6" s="4"/>
      <c r="C6" s="10"/>
      <c r="D6" s="8"/>
      <c r="E6" s="23"/>
      <c r="F6" s="17"/>
      <c r="G6" s="6"/>
      <c r="K6" s="25"/>
      <c r="M6" s="23"/>
      <c r="N6" s="23"/>
    </row>
    <row r="7" spans="1:15" ht="18">
      <c r="A7" s="7" t="s">
        <v>26</v>
      </c>
      <c r="B7" s="4"/>
      <c r="C7" s="10"/>
      <c r="D7" s="9"/>
      <c r="E7" s="23"/>
      <c r="F7" s="17"/>
      <c r="G7" s="6"/>
      <c r="K7" s="25"/>
      <c r="M7" s="23"/>
      <c r="N7" s="23"/>
    </row>
    <row r="8" spans="1:15" ht="18.75" thickBot="1">
      <c r="A8" s="29"/>
      <c r="B8" s="10"/>
      <c r="C8" s="26"/>
      <c r="D8" s="26"/>
      <c r="E8" s="11"/>
      <c r="F8" s="30"/>
      <c r="G8" s="29"/>
      <c r="H8" s="23"/>
      <c r="I8" s="31"/>
      <c r="J8" s="23"/>
      <c r="K8" s="26"/>
      <c r="L8" s="23"/>
      <c r="M8" s="23"/>
      <c r="N8" s="23"/>
    </row>
    <row r="9" spans="1:15" ht="15" customHeight="1">
      <c r="A9" s="23"/>
      <c r="B9" s="26"/>
      <c r="C9" s="12" t="s">
        <v>80</v>
      </c>
      <c r="D9" s="13"/>
      <c r="E9" s="32"/>
      <c r="F9" s="247" t="s">
        <v>81</v>
      </c>
      <c r="G9" s="248"/>
      <c r="H9" s="248"/>
      <c r="I9" s="248"/>
      <c r="J9" s="248"/>
      <c r="K9" s="248"/>
      <c r="L9" s="248"/>
      <c r="M9" s="248"/>
      <c r="N9" s="248"/>
      <c r="O9" s="248"/>
    </row>
    <row r="10" spans="1:15" ht="18.75" thickBot="1">
      <c r="A10" s="23"/>
      <c r="B10" s="26"/>
      <c r="C10" s="33"/>
      <c r="D10" s="34"/>
      <c r="E10" s="35"/>
      <c r="F10" s="249"/>
      <c r="G10" s="250"/>
      <c r="H10" s="250"/>
      <c r="I10" s="250"/>
      <c r="J10" s="250"/>
      <c r="K10" s="250"/>
      <c r="L10" s="250"/>
      <c r="M10" s="250"/>
      <c r="N10" s="250"/>
      <c r="O10" s="250"/>
    </row>
    <row r="11" spans="1:15" ht="25.5" customHeight="1">
      <c r="A11" s="36" t="s">
        <v>27</v>
      </c>
      <c r="B11" s="36" t="s">
        <v>28</v>
      </c>
      <c r="C11" s="37" t="s">
        <v>29</v>
      </c>
      <c r="D11" s="15" t="s">
        <v>45</v>
      </c>
      <c r="E11" s="37" t="s">
        <v>46</v>
      </c>
      <c r="F11" s="36" t="s">
        <v>82</v>
      </c>
      <c r="G11" s="38" t="s">
        <v>83</v>
      </c>
      <c r="H11" s="39" t="s">
        <v>84</v>
      </c>
      <c r="I11" s="40" t="s">
        <v>85</v>
      </c>
      <c r="J11" s="41" t="s">
        <v>86</v>
      </c>
      <c r="K11" s="15" t="s">
        <v>43</v>
      </c>
      <c r="L11" s="14" t="s">
        <v>87</v>
      </c>
      <c r="M11" s="14" t="s">
        <v>69</v>
      </c>
      <c r="N11" s="42" t="s">
        <v>88</v>
      </c>
      <c r="O11" s="42" t="s">
        <v>130</v>
      </c>
    </row>
    <row r="12" spans="1:15">
      <c r="A12" s="163"/>
      <c r="B12" s="184"/>
      <c r="C12" s="174"/>
      <c r="D12" s="174"/>
      <c r="E12" s="176"/>
      <c r="F12" s="163"/>
      <c r="G12" s="171"/>
      <c r="H12" s="164"/>
      <c r="I12" s="167"/>
      <c r="J12" s="166"/>
      <c r="K12" s="177"/>
      <c r="L12" s="177" t="s">
        <v>89</v>
      </c>
      <c r="M12" s="177" t="s">
        <v>89</v>
      </c>
      <c r="N12" s="170" t="s">
        <v>90</v>
      </c>
      <c r="O12" s="170" t="s">
        <v>132</v>
      </c>
    </row>
  </sheetData>
  <autoFilter ref="A12:O12"/>
  <sortState ref="A13:O18">
    <sortCondition ref="F13:F18"/>
  </sortState>
  <mergeCells count="1">
    <mergeCell ref="F9:O1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6"/>
  <sheetViews>
    <sheetView tabSelected="1" topLeftCell="V1" zoomScale="80" zoomScaleNormal="80" workbookViewId="0">
      <pane ySplit="11" topLeftCell="A12" activePane="bottomLeft" state="frozen"/>
      <selection pane="bottomLeft" activeCell="AG13" sqref="AG12:AG13"/>
    </sheetView>
  </sheetViews>
  <sheetFormatPr defaultRowHeight="15"/>
  <cols>
    <col min="1" max="1" width="29.140625" customWidth="1"/>
    <col min="2" max="2" width="9.85546875" customWidth="1"/>
    <col min="3" max="3" width="13.42578125" customWidth="1"/>
    <col min="4" max="4" width="12.5703125" bestFit="1" customWidth="1"/>
    <col min="5" max="5" width="13.5703125" bestFit="1" customWidth="1"/>
    <col min="6" max="6" width="22.140625" bestFit="1" customWidth="1"/>
    <col min="7" max="7" width="15.5703125" customWidth="1"/>
    <col min="8" max="8" width="13.5703125" customWidth="1"/>
    <col min="9" max="9" width="9.140625" customWidth="1"/>
    <col min="10" max="10" width="11.28515625" customWidth="1"/>
    <col min="11" max="11" width="19.7109375" customWidth="1"/>
    <col min="12" max="12" width="14.140625" customWidth="1"/>
    <col min="13" max="13" width="14.28515625" bestFit="1" customWidth="1"/>
    <col min="14" max="14" width="14.5703125" customWidth="1"/>
    <col min="15" max="15" width="9.140625" customWidth="1"/>
    <col min="16" max="16" width="12.28515625" customWidth="1"/>
    <col min="17" max="17" width="12.42578125" customWidth="1"/>
    <col min="18" max="18" width="10.85546875" customWidth="1"/>
    <col min="19" max="20" width="9.140625" customWidth="1"/>
    <col min="21" max="21" width="10.5703125" customWidth="1"/>
    <col min="22" max="23" width="9.140625" customWidth="1"/>
    <col min="24" max="24" width="14.85546875" customWidth="1"/>
    <col min="25" max="25" width="9.140625" customWidth="1"/>
    <col min="26" max="26" width="10" customWidth="1"/>
    <col min="27" max="27" width="25.7109375" customWidth="1"/>
    <col min="28" max="28" width="12" customWidth="1"/>
    <col min="29" max="29" width="9.140625" customWidth="1"/>
    <col min="30" max="30" width="11" customWidth="1"/>
    <col min="31" max="32" width="9.140625" customWidth="1"/>
    <col min="33" max="33" width="23.7109375" customWidth="1"/>
    <col min="34" max="37" width="9.140625" customWidth="1"/>
    <col min="40" max="40" width="42.28515625" customWidth="1"/>
    <col min="45" max="45" width="9.28515625" bestFit="1" customWidth="1"/>
    <col min="46" max="46" width="10.7109375" bestFit="1" customWidth="1"/>
    <col min="47" max="47" width="13.5703125" bestFit="1" customWidth="1"/>
    <col min="48" max="48" width="20.85546875" bestFit="1" customWidth="1"/>
    <col min="49" max="49" width="20.28515625" style="142" customWidth="1"/>
    <col min="50" max="50" width="19.85546875" style="142" customWidth="1"/>
    <col min="51" max="16384" width="9.140625" style="142"/>
  </cols>
  <sheetData>
    <row r="1" spans="1:52">
      <c r="AT1" s="142"/>
      <c r="AU1" s="142"/>
      <c r="AV1" s="142"/>
    </row>
    <row r="2" spans="1:52">
      <c r="AT2" s="142"/>
      <c r="AU2" s="142"/>
      <c r="AV2" s="142"/>
    </row>
    <row r="3" spans="1:52">
      <c r="D3" s="192" t="s">
        <v>141</v>
      </c>
      <c r="E3" s="193" t="s">
        <v>142</v>
      </c>
      <c r="AT3" s="142"/>
      <c r="AU3" s="142"/>
      <c r="AV3" s="142"/>
    </row>
    <row r="4" spans="1:52">
      <c r="D4" s="190" t="s">
        <v>143</v>
      </c>
      <c r="E4" s="189"/>
      <c r="AT4" s="142"/>
      <c r="AU4" s="142"/>
      <c r="AV4" s="142"/>
    </row>
    <row r="5" spans="1:52">
      <c r="D5" s="191" t="s">
        <v>144</v>
      </c>
      <c r="E5" s="189"/>
      <c r="L5" s="133" t="s">
        <v>423</v>
      </c>
      <c r="M5" s="133" t="s">
        <v>424</v>
      </c>
      <c r="AT5" s="142"/>
      <c r="AU5" s="142"/>
      <c r="AV5" s="142"/>
    </row>
    <row r="6" spans="1:52">
      <c r="L6" s="200" t="e">
        <f>LEFT(VLOOKUP(LEFT(R15,5),FSC_TOTAL!F:K,5,0),2)+MID(VLOOKUP(LEFT(R15,5),FSC_TOTAL!F:K,5,0),5,2)/60+MID(VLOOKUP(LEFT(R15,5),FSC_TOTAL!F:K,5,0),8,4)/3600</f>
        <v>#VALUE!</v>
      </c>
      <c r="M6" s="200" t="e">
        <f>LEFT(VLOOKUP(LEFT(R15,5),FSC_TOTAL!F:K,6,0),2)+MID(VLOOKUP(LEFT(R15,5),FSC_TOTAL!F:K,6,0),5,2)/60+MID(VLOOKUP(LEFT(R15,5),FSC_TOTAL!F:K,6,0),8,4)/3600</f>
        <v>#VALUE!</v>
      </c>
      <c r="AT6" s="142"/>
      <c r="AU6" s="142"/>
      <c r="AV6" s="142"/>
    </row>
    <row r="7" spans="1:52">
      <c r="AT7" s="142"/>
      <c r="AU7" s="142"/>
      <c r="AV7" s="142"/>
    </row>
    <row r="8" spans="1:52" ht="15.75" thickBot="1"/>
    <row r="9" spans="1:52" s="99" customFormat="1" ht="18.75" thickBot="1">
      <c r="A9" s="84"/>
      <c r="B9" s="85"/>
      <c r="C9" s="86"/>
      <c r="D9" s="87" t="s">
        <v>33</v>
      </c>
      <c r="E9" s="87" t="s">
        <v>37</v>
      </c>
      <c r="F9" s="87" t="s">
        <v>34</v>
      </c>
      <c r="G9" s="87" t="s">
        <v>35</v>
      </c>
      <c r="H9" s="88" t="s">
        <v>36</v>
      </c>
      <c r="I9" s="89"/>
      <c r="J9" s="90"/>
      <c r="K9" s="88" t="s">
        <v>107</v>
      </c>
      <c r="L9" s="91"/>
      <c r="M9" s="92"/>
      <c r="N9" s="93"/>
      <c r="O9" s="92"/>
      <c r="P9" s="93"/>
      <c r="Q9" s="88" t="s">
        <v>37</v>
      </c>
      <c r="R9" s="94"/>
      <c r="S9" s="95"/>
      <c r="T9" s="96"/>
      <c r="U9" s="95"/>
      <c r="V9" s="95"/>
      <c r="W9" s="95"/>
      <c r="X9" s="95"/>
      <c r="Y9" s="95"/>
      <c r="Z9" s="95"/>
      <c r="AA9" s="95"/>
      <c r="AB9" s="97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88" t="s">
        <v>38</v>
      </c>
      <c r="AO9" s="88" t="s">
        <v>39</v>
      </c>
      <c r="AP9" s="98"/>
      <c r="AQ9" s="240" t="s">
        <v>108</v>
      </c>
      <c r="AR9" s="241"/>
      <c r="AS9" s="242" t="s">
        <v>37</v>
      </c>
      <c r="AT9" s="243"/>
      <c r="AU9" s="136" t="s">
        <v>133</v>
      </c>
      <c r="AV9" s="135" t="s">
        <v>107</v>
      </c>
      <c r="AW9" s="207" t="s">
        <v>37</v>
      </c>
      <c r="AX9" s="207" t="s">
        <v>429</v>
      </c>
    </row>
    <row r="10" spans="1:52" s="99" customFormat="1" ht="18.75" thickBot="1">
      <c r="A10" s="100"/>
      <c r="B10" s="101" t="s">
        <v>40</v>
      </c>
      <c r="C10" s="102"/>
      <c r="D10" s="103"/>
      <c r="E10" s="103"/>
      <c r="F10" s="103"/>
      <c r="G10" s="104"/>
      <c r="H10" s="105"/>
      <c r="I10" s="106"/>
      <c r="J10" s="105"/>
      <c r="K10" s="105"/>
      <c r="L10" s="107"/>
      <c r="M10" s="104"/>
      <c r="N10" s="107"/>
      <c r="O10" s="104"/>
      <c r="P10" s="107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8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9"/>
      <c r="AO10" s="110"/>
      <c r="AP10" s="104"/>
      <c r="AQ10" s="110"/>
      <c r="AR10" s="110"/>
      <c r="AS10" s="138"/>
      <c r="AT10" s="139"/>
      <c r="AU10" s="140"/>
      <c r="AV10" s="140"/>
      <c r="AW10" s="208"/>
      <c r="AX10" s="208"/>
    </row>
    <row r="11" spans="1:52" s="115" customFormat="1" ht="38.25">
      <c r="A11" s="111" t="s">
        <v>27</v>
      </c>
      <c r="B11" s="112" t="s">
        <v>31</v>
      </c>
      <c r="C11" s="113" t="s">
        <v>41</v>
      </c>
      <c r="D11" s="113" t="s">
        <v>42</v>
      </c>
      <c r="E11" s="113" t="s">
        <v>608</v>
      </c>
      <c r="F11" s="113" t="s">
        <v>43</v>
      </c>
      <c r="G11" s="113" t="s">
        <v>44</v>
      </c>
      <c r="H11" s="111" t="s">
        <v>45</v>
      </c>
      <c r="I11" s="111" t="s">
        <v>46</v>
      </c>
      <c r="J11" s="113" t="s">
        <v>47</v>
      </c>
      <c r="K11" s="114" t="s">
        <v>109</v>
      </c>
      <c r="L11" s="113" t="s">
        <v>48</v>
      </c>
      <c r="M11" s="113" t="s">
        <v>49</v>
      </c>
      <c r="N11" s="113" t="s">
        <v>50</v>
      </c>
      <c r="O11" s="113" t="s">
        <v>51</v>
      </c>
      <c r="P11" s="113" t="s">
        <v>52</v>
      </c>
      <c r="Q11" s="113" t="s">
        <v>53</v>
      </c>
      <c r="R11" s="113" t="s">
        <v>54</v>
      </c>
      <c r="S11" s="113" t="s">
        <v>55</v>
      </c>
      <c r="T11" s="82" t="s">
        <v>56</v>
      </c>
      <c r="U11" s="113" t="s">
        <v>57</v>
      </c>
      <c r="V11" s="82" t="s">
        <v>58</v>
      </c>
      <c r="W11" s="82" t="s">
        <v>59</v>
      </c>
      <c r="X11" s="113" t="s">
        <v>60</v>
      </c>
      <c r="Y11" s="113" t="s">
        <v>61</v>
      </c>
      <c r="Z11" s="82" t="s">
        <v>110</v>
      </c>
      <c r="AA11" s="111" t="s">
        <v>111</v>
      </c>
      <c r="AB11" s="113" t="s">
        <v>62</v>
      </c>
      <c r="AC11" s="82" t="s">
        <v>112</v>
      </c>
      <c r="AD11" s="82" t="s">
        <v>113</v>
      </c>
      <c r="AE11" s="82" t="s">
        <v>114</v>
      </c>
      <c r="AF11" s="113" t="s">
        <v>88</v>
      </c>
      <c r="AG11" s="113" t="s">
        <v>63</v>
      </c>
      <c r="AH11" s="82" t="s">
        <v>115</v>
      </c>
      <c r="AI11" s="82" t="s">
        <v>116</v>
      </c>
      <c r="AJ11" s="82" t="s">
        <v>117</v>
      </c>
      <c r="AK11" s="82" t="s">
        <v>118</v>
      </c>
      <c r="AL11" s="82" t="s">
        <v>119</v>
      </c>
      <c r="AM11" s="82" t="s">
        <v>120</v>
      </c>
      <c r="AN11" s="113" t="s">
        <v>64</v>
      </c>
      <c r="AO11" s="111" t="s">
        <v>65</v>
      </c>
      <c r="AP11" s="111" t="s">
        <v>66</v>
      </c>
      <c r="AQ11" s="82" t="s">
        <v>121</v>
      </c>
      <c r="AR11" s="82" t="s">
        <v>122</v>
      </c>
      <c r="AS11" s="137" t="s">
        <v>134</v>
      </c>
      <c r="AT11" s="137" t="s">
        <v>135</v>
      </c>
      <c r="AU11" s="137" t="s">
        <v>136</v>
      </c>
      <c r="AV11" s="141" t="s">
        <v>137</v>
      </c>
      <c r="AW11" s="209" t="s">
        <v>428</v>
      </c>
      <c r="AX11" s="209" t="s">
        <v>428</v>
      </c>
      <c r="AZ11" s="215" t="s">
        <v>607</v>
      </c>
    </row>
    <row r="12" spans="1:52" s="147" customFormat="1" ht="18" customHeight="1">
      <c r="A12" s="152" t="s">
        <v>902</v>
      </c>
      <c r="B12" s="172">
        <f>'RBS Dataset-1'!$B$3</f>
        <v>3333</v>
      </c>
      <c r="C12" s="144">
        <v>1</v>
      </c>
      <c r="D12" s="144">
        <v>0</v>
      </c>
      <c r="E12" s="145">
        <f t="shared" ref="E12:E26" si="0">B12</f>
        <v>3333</v>
      </c>
      <c r="F12" s="158">
        <f>VLOOKUP(R12,PSC_Plan_3G!A:H,8,0)</f>
        <v>24536</v>
      </c>
      <c r="G12" s="159">
        <f>VLOOKUP(R12,PSC_Plan_3G!A:H,7,0)</f>
        <v>51603</v>
      </c>
      <c r="H12" s="144">
        <v>222</v>
      </c>
      <c r="I12" s="144">
        <v>88</v>
      </c>
      <c r="J12" s="206">
        <v>5</v>
      </c>
      <c r="K12" s="144">
        <v>1</v>
      </c>
      <c r="L12" s="201" t="e">
        <f t="shared" ref="L12:L26" si="1">INT($L$6)*100+($L$6-INT($L$6))*60</f>
        <v>#VALUE!</v>
      </c>
      <c r="M12" s="119" t="s">
        <v>14</v>
      </c>
      <c r="N12" s="201" t="e">
        <f t="shared" ref="N12:N26" si="2">INT($M$6)*100+($M$6-INT($M$6))*60</f>
        <v>#VALUE!</v>
      </c>
      <c r="O12" s="144" t="s">
        <v>15</v>
      </c>
      <c r="P12" s="159">
        <f>VLOOKUP(IF(OR(MID(R12,6,1)="U",MID(R12,6,1)="R"),R12,LEFT(R12,5)&amp;"U"&amp;RIGHT(R12,1)),FSC_TOTAL!A:AX,36,0)</f>
        <v>90</v>
      </c>
      <c r="Q12" s="146">
        <f>'RNC Dataset-1'!$B$3*2^16+'RN RNC-RBS Dataset-1'!G12</f>
        <v>10144147</v>
      </c>
      <c r="R12" s="146" t="str">
        <f>LEFT('RBS Dataset-1'!$C$3,5)&amp;"Q1"</f>
        <v>FO333Q1</v>
      </c>
      <c r="S12" s="146">
        <f t="shared" ref="S12:S26" si="3">G12</f>
        <v>51603</v>
      </c>
      <c r="T12" s="116">
        <v>2</v>
      </c>
      <c r="U12" s="159">
        <f>VLOOKUP(R12,PSC_Plan_3G!A:O,10,0)</f>
        <v>452</v>
      </c>
      <c r="V12" s="146">
        <f>VLOOKUP(MID($R12,6,1),Appoggio!$A:$C,2,0)</f>
        <v>9763</v>
      </c>
      <c r="W12" s="146">
        <f>VLOOKUP(MID($R12,6,1),Appoggio!$A:$C,3,0)</f>
        <v>10713</v>
      </c>
      <c r="X12" s="159">
        <f>10*ROUND(VLOOKUP(IF(OR(MID(R12,6,1)="U",MID(R12,6,1)="R"),R12,LEFT(R12,5)&amp;"U"&amp;RIGHT(R12,1)),FSC_TOTAL!A:AX,50,0),0)</f>
        <v>440</v>
      </c>
      <c r="Y12" s="146">
        <f>IF(X12&lt;430,X12-100,330)</f>
        <v>330</v>
      </c>
      <c r="Z12" s="148">
        <f t="shared" ref="Z12:Z26" si="4">IF(OR(MID(R12,6,1)="P",MID(R12,6,1)="Q"),0,2)</f>
        <v>0</v>
      </c>
      <c r="AA12" s="118" t="s">
        <v>123</v>
      </c>
      <c r="AB12" s="118">
        <v>1</v>
      </c>
      <c r="AC12" s="118">
        <v>-104</v>
      </c>
      <c r="AD12" s="211">
        <v>-15</v>
      </c>
      <c r="AE12" s="211">
        <f>IF($AW$15="KEEP_LOCKED",22,20)</f>
        <v>20</v>
      </c>
      <c r="AF12" s="118">
        <v>0</v>
      </c>
      <c r="AG12" s="160" t="s">
        <v>903</v>
      </c>
      <c r="AH12" s="118">
        <v>0</v>
      </c>
      <c r="AI12" s="148">
        <f t="shared" ref="AI12:AI26" si="5">IF(W12&gt;10000,5,20)</f>
        <v>5</v>
      </c>
      <c r="AJ12" s="148">
        <f t="shared" ref="AJ12:AJ26" si="6">AI12</f>
        <v>5</v>
      </c>
      <c r="AK12" s="118">
        <v>1</v>
      </c>
      <c r="AL12" s="148">
        <f t="shared" ref="AL12:AL26" si="7">IF($W12&gt;10000,60,20)</f>
        <v>60</v>
      </c>
      <c r="AM12" s="148">
        <f t="shared" ref="AM12:AM26" si="8">AL12</f>
        <v>60</v>
      </c>
      <c r="AN12" s="194" t="str">
        <f>LEFT(R12,5)&amp;"V1, "&amp;LEFT(R12,5)&amp;"W1, "&amp;LEFT(R12,5)&amp;"U1, "&amp;LEFT(R12,5)&amp;"R1"</f>
        <v>FO333V1, FO333W1, FO333U1, FO333R1</v>
      </c>
      <c r="AO12" s="117">
        <v>1</v>
      </c>
      <c r="AP12" s="117">
        <v>1</v>
      </c>
      <c r="AQ12" s="149" t="str">
        <f t="shared" ref="AQ12:AQ26" si="9">IF(OR(MID(R12,6,1)="U",MID(R12,6,1)="V",MID(R12,6,1)="W"),"TRUE","FALSE")</f>
        <v>FALSE</v>
      </c>
      <c r="AR12" s="150" t="str">
        <f t="shared" ref="AR12:AR26" si="10">AQ12</f>
        <v>FALSE</v>
      </c>
      <c r="AS12" s="161">
        <v>1</v>
      </c>
      <c r="AT12" s="151">
        <f t="shared" ref="AT12:AT26" si="11">IF($W12&gt;10000,139,110)</f>
        <v>139</v>
      </c>
      <c r="AU12" s="151">
        <f t="shared" ref="AU12:AU26" si="12">IF($W12&gt;10000,130,120)</f>
        <v>130</v>
      </c>
      <c r="AV12" s="210">
        <f>INT(10^(X12/100))</f>
        <v>25118</v>
      </c>
      <c r="AW12" s="159"/>
      <c r="AX12" s="244" t="s">
        <v>158</v>
      </c>
      <c r="AZ12" s="216">
        <f>VLOOKUP(IF(OR(MID(R12,6,1)="U",MID(R12,6,1)="R"),R12,LEFT(R12,5)&amp;"U"&amp;RIGHT(R12,1)),FSC_TOTAL!A:AX,23,0)</f>
        <v>4</v>
      </c>
    </row>
    <row r="13" spans="1:52" ht="18" customHeight="1">
      <c r="A13" s="152" t="s">
        <v>902</v>
      </c>
      <c r="B13" s="172">
        <f>'RBS Dataset-1'!$B$3</f>
        <v>3333</v>
      </c>
      <c r="C13" s="144">
        <v>2</v>
      </c>
      <c r="D13" s="144">
        <v>0</v>
      </c>
      <c r="E13" s="145">
        <f t="shared" si="0"/>
        <v>3333</v>
      </c>
      <c r="F13" s="158">
        <f>VLOOKUP(R13,PSC_Plan_3G!A:H,8,0)</f>
        <v>24536</v>
      </c>
      <c r="G13" s="159">
        <f>VLOOKUP(R13,PSC_Plan_3G!A:H,7,0)</f>
        <v>51604</v>
      </c>
      <c r="H13" s="144">
        <v>222</v>
      </c>
      <c r="I13" s="144">
        <v>88</v>
      </c>
      <c r="J13" s="206">
        <v>5</v>
      </c>
      <c r="K13" s="144">
        <v>1</v>
      </c>
      <c r="L13" s="201" t="e">
        <f t="shared" si="1"/>
        <v>#VALUE!</v>
      </c>
      <c r="M13" s="119" t="s">
        <v>14</v>
      </c>
      <c r="N13" s="201" t="e">
        <f t="shared" si="2"/>
        <v>#VALUE!</v>
      </c>
      <c r="O13" s="144" t="s">
        <v>15</v>
      </c>
      <c r="P13" s="159">
        <f>VLOOKUP(IF(OR(MID(R13,6,1)="U",MID(R13,6,1)="R"),R13,LEFT(R13,5)&amp;"U"&amp;RIGHT(R13,1)),FSC_TOTAL!A:AX,36,0)</f>
        <v>190</v>
      </c>
      <c r="Q13" s="146">
        <f>'RNC Dataset-1'!$B$3*2^16+'RN RNC-RBS Dataset-1'!G13</f>
        <v>10144148</v>
      </c>
      <c r="R13" s="146" t="str">
        <f>LEFT('RBS Dataset-1'!$C$3,5)&amp;"Q2"</f>
        <v>FO333Q2</v>
      </c>
      <c r="S13" s="146">
        <f t="shared" si="3"/>
        <v>51604</v>
      </c>
      <c r="T13" s="116">
        <v>6</v>
      </c>
      <c r="U13" s="159">
        <f>VLOOKUP(R13,PSC_Plan_3G!A:O,10,0)</f>
        <v>61</v>
      </c>
      <c r="V13" s="146">
        <f>VLOOKUP(MID($R13,6,1),Appoggio!$A:$C,2,0)</f>
        <v>9763</v>
      </c>
      <c r="W13" s="146">
        <f>VLOOKUP(MID($R13,6,1),Appoggio!$A:$C,3,0)</f>
        <v>10713</v>
      </c>
      <c r="X13" s="159">
        <f>10*ROUND(VLOOKUP(IF(OR(MID(R13,6,1)="U",MID(R13,6,1)="R"),R13,LEFT(R13,5)&amp;"U"&amp;RIGHT(R13,1)),FSC_TOTAL!A:AX,50,0),0)</f>
        <v>440</v>
      </c>
      <c r="Y13" s="146">
        <f t="shared" ref="Y13:Y26" si="13">IF(X13&lt;430,X13-100,330)</f>
        <v>330</v>
      </c>
      <c r="Z13" s="148">
        <f t="shared" si="4"/>
        <v>0</v>
      </c>
      <c r="AA13" s="118" t="s">
        <v>123</v>
      </c>
      <c r="AB13" s="118">
        <v>1</v>
      </c>
      <c r="AC13" s="118">
        <v>-104</v>
      </c>
      <c r="AD13" s="211">
        <v>-15</v>
      </c>
      <c r="AE13" s="211">
        <f t="shared" ref="AE13:AE14" si="14">IF($AW$15="KEEP_LOCKED",22,20)</f>
        <v>20</v>
      </c>
      <c r="AF13" s="118">
        <v>0</v>
      </c>
      <c r="AG13" s="160" t="s">
        <v>903</v>
      </c>
      <c r="AH13" s="118">
        <v>0</v>
      </c>
      <c r="AI13" s="148">
        <f t="shared" si="5"/>
        <v>5</v>
      </c>
      <c r="AJ13" s="148">
        <f t="shared" si="6"/>
        <v>5</v>
      </c>
      <c r="AK13" s="118">
        <v>1</v>
      </c>
      <c r="AL13" s="148">
        <f t="shared" si="7"/>
        <v>60</v>
      </c>
      <c r="AM13" s="148">
        <f t="shared" si="8"/>
        <v>60</v>
      </c>
      <c r="AN13" s="194" t="str">
        <f>LEFT(R13,5)&amp;"V2, "&amp;LEFT(R13,5)&amp;"W2, "&amp;LEFT(R13,5)&amp;"U2, "&amp;LEFT(R13,5)&amp;"R2"</f>
        <v>FO333V2, FO333W2, FO333U2, FO333R2</v>
      </c>
      <c r="AO13" s="117">
        <v>1</v>
      </c>
      <c r="AP13" s="117">
        <v>1</v>
      </c>
      <c r="AQ13" s="149" t="str">
        <f t="shared" si="9"/>
        <v>FALSE</v>
      </c>
      <c r="AR13" s="150" t="str">
        <f t="shared" si="10"/>
        <v>FALSE</v>
      </c>
      <c r="AS13" s="161">
        <v>1</v>
      </c>
      <c r="AT13" s="151">
        <f t="shared" si="11"/>
        <v>139</v>
      </c>
      <c r="AU13" s="151">
        <f t="shared" si="12"/>
        <v>130</v>
      </c>
      <c r="AV13" s="210">
        <f t="shared" ref="AV13:AV26" si="15">INT(10^(X13/100))</f>
        <v>25118</v>
      </c>
      <c r="AW13" s="159"/>
      <c r="AX13" s="245"/>
      <c r="AZ13" s="216">
        <f>VLOOKUP(IF(OR(MID(R13,6,1)="U",MID(R13,6,1)="R"),R13,LEFT(R13,5)&amp;"U"&amp;RIGHT(R13,1)),FSC_TOTAL!A:AX,23,0)</f>
        <v>4</v>
      </c>
    </row>
    <row r="14" spans="1:52" ht="18" customHeight="1">
      <c r="A14" s="152" t="s">
        <v>902</v>
      </c>
      <c r="B14" s="172">
        <f>'RBS Dataset-1'!$B$3</f>
        <v>3333</v>
      </c>
      <c r="C14" s="144">
        <v>3</v>
      </c>
      <c r="D14" s="144">
        <v>0</v>
      </c>
      <c r="E14" s="145">
        <f t="shared" si="0"/>
        <v>3333</v>
      </c>
      <c r="F14" s="158">
        <f>VLOOKUP(R14,PSC_Plan_3G!A:H,8,0)</f>
        <v>24536</v>
      </c>
      <c r="G14" s="159">
        <f>VLOOKUP(R14,PSC_Plan_3G!A:H,7,0)</f>
        <v>51605</v>
      </c>
      <c r="H14" s="144">
        <v>222</v>
      </c>
      <c r="I14" s="144">
        <v>88</v>
      </c>
      <c r="J14" s="206">
        <v>5</v>
      </c>
      <c r="K14" s="144">
        <v>1</v>
      </c>
      <c r="L14" s="201" t="e">
        <f t="shared" si="1"/>
        <v>#VALUE!</v>
      </c>
      <c r="M14" s="119" t="s">
        <v>14</v>
      </c>
      <c r="N14" s="201" t="e">
        <f t="shared" si="2"/>
        <v>#VALUE!</v>
      </c>
      <c r="O14" s="144" t="s">
        <v>15</v>
      </c>
      <c r="P14" s="159">
        <f>VLOOKUP(IF(OR(MID(R14,6,1)="U",MID(R14,6,1)="R"),R14,LEFT(R14,5)&amp;"U"&amp;RIGHT(R14,1)),FSC_TOTAL!A:AX,36,0)</f>
        <v>320</v>
      </c>
      <c r="Q14" s="146">
        <f>'RNC Dataset-1'!$B$3*2^16+'RN RNC-RBS Dataset-1'!G14</f>
        <v>10144149</v>
      </c>
      <c r="R14" s="146" t="str">
        <f>LEFT('RBS Dataset-1'!$C$3,5)&amp;"Q3"</f>
        <v>FO333Q3</v>
      </c>
      <c r="S14" s="146">
        <f t="shared" si="3"/>
        <v>51605</v>
      </c>
      <c r="T14" s="116">
        <v>8</v>
      </c>
      <c r="U14" s="159">
        <f>VLOOKUP(R14,PSC_Plan_3G!A:O,10,0)</f>
        <v>60</v>
      </c>
      <c r="V14" s="146">
        <f>VLOOKUP(MID($R14,6,1),Appoggio!$A:$C,2,0)</f>
        <v>9763</v>
      </c>
      <c r="W14" s="146">
        <f>VLOOKUP(MID($R14,6,1),Appoggio!$A:$C,3,0)</f>
        <v>10713</v>
      </c>
      <c r="X14" s="159">
        <f>10*ROUND(VLOOKUP(IF(OR(MID(R14,6,1)="U",MID(R14,6,1)="R"),R14,LEFT(R14,5)&amp;"U"&amp;RIGHT(R14,1)),FSC_TOTAL!A:AX,50,0),0)</f>
        <v>440</v>
      </c>
      <c r="Y14" s="146">
        <f t="shared" si="13"/>
        <v>330</v>
      </c>
      <c r="Z14" s="148">
        <f t="shared" si="4"/>
        <v>0</v>
      </c>
      <c r="AA14" s="118" t="s">
        <v>123</v>
      </c>
      <c r="AB14" s="118">
        <v>1</v>
      </c>
      <c r="AC14" s="118">
        <v>-104</v>
      </c>
      <c r="AD14" s="211">
        <v>-15</v>
      </c>
      <c r="AE14" s="211">
        <f t="shared" si="14"/>
        <v>20</v>
      </c>
      <c r="AF14" s="118">
        <v>0</v>
      </c>
      <c r="AG14" s="160" t="s">
        <v>903</v>
      </c>
      <c r="AH14" s="118">
        <v>0</v>
      </c>
      <c r="AI14" s="148">
        <f t="shared" si="5"/>
        <v>5</v>
      </c>
      <c r="AJ14" s="148">
        <f t="shared" si="6"/>
        <v>5</v>
      </c>
      <c r="AK14" s="118">
        <v>1</v>
      </c>
      <c r="AL14" s="148">
        <f t="shared" si="7"/>
        <v>60</v>
      </c>
      <c r="AM14" s="148">
        <f t="shared" si="8"/>
        <v>60</v>
      </c>
      <c r="AN14" s="194" t="str">
        <f>LEFT(R14,5)&amp;"V3, "&amp;LEFT(R14,5)&amp;"W3, "&amp;LEFT(R14,5)&amp;"U3, "&amp;LEFT(R14,5)&amp;"R3"</f>
        <v>FO333V3, FO333W3, FO333U3, FO333R3</v>
      </c>
      <c r="AO14" s="117">
        <v>1</v>
      </c>
      <c r="AP14" s="117">
        <v>1</v>
      </c>
      <c r="AQ14" s="149" t="str">
        <f t="shared" si="9"/>
        <v>FALSE</v>
      </c>
      <c r="AR14" s="150" t="str">
        <f t="shared" si="10"/>
        <v>FALSE</v>
      </c>
      <c r="AS14" s="161">
        <v>1</v>
      </c>
      <c r="AT14" s="151">
        <f t="shared" si="11"/>
        <v>139</v>
      </c>
      <c r="AU14" s="151">
        <f t="shared" si="12"/>
        <v>130</v>
      </c>
      <c r="AV14" s="210">
        <f t="shared" si="15"/>
        <v>25118</v>
      </c>
      <c r="AW14" s="159"/>
      <c r="AX14" s="245"/>
      <c r="AZ14" s="216">
        <f>VLOOKUP(IF(OR(MID(R14,6,1)="U",MID(R14,6,1)="R"),R14,LEFT(R14,5)&amp;"U"&amp;RIGHT(R14,1)),FSC_TOTAL!A:AX,23,0)</f>
        <v>4</v>
      </c>
    </row>
    <row r="15" spans="1:52" ht="18" customHeight="1">
      <c r="A15" s="152" t="s">
        <v>902</v>
      </c>
      <c r="B15" s="172">
        <f>'RBS Dataset-1'!$B$3</f>
        <v>3333</v>
      </c>
      <c r="C15" s="144">
        <v>1</v>
      </c>
      <c r="D15" s="144">
        <v>0</v>
      </c>
      <c r="E15" s="145">
        <f t="shared" si="0"/>
        <v>3333</v>
      </c>
      <c r="F15" s="158">
        <f>VLOOKUP(R15,PSC_Plan_3G!A:H,8,0)</f>
        <v>24536</v>
      </c>
      <c r="G15" s="159">
        <f>VLOOKUP(R15,PSC_Plan_3G!A:H,7,0)</f>
        <v>51591</v>
      </c>
      <c r="H15" s="144">
        <v>222</v>
      </c>
      <c r="I15" s="144">
        <v>88</v>
      </c>
      <c r="J15" s="206">
        <v>5</v>
      </c>
      <c r="K15" s="144">
        <v>1</v>
      </c>
      <c r="L15" s="201" t="e">
        <f t="shared" si="1"/>
        <v>#VALUE!</v>
      </c>
      <c r="M15" s="119" t="s">
        <v>14</v>
      </c>
      <c r="N15" s="201" t="e">
        <f t="shared" si="2"/>
        <v>#VALUE!</v>
      </c>
      <c r="O15" s="144" t="s">
        <v>15</v>
      </c>
      <c r="P15" s="159">
        <f>VLOOKUP(IF(OR(MID(R15,6,1)="U",MID(R15,6,1)="R"),R15,LEFT(R15,5)&amp;"U"&amp;RIGHT(R15,1)),FSC_TOTAL!A:AX,36,0)</f>
        <v>90</v>
      </c>
      <c r="Q15" s="146">
        <f>'RNC Dataset-1'!$B$3*2^16+'RN RNC-RBS Dataset-1'!G15</f>
        <v>10144135</v>
      </c>
      <c r="R15" s="146" t="str">
        <f>LEFT('RBS Dataset-1'!$C$3,5)&amp;"R1"</f>
        <v>FO333R1</v>
      </c>
      <c r="S15" s="146">
        <f t="shared" si="3"/>
        <v>51591</v>
      </c>
      <c r="T15" s="116">
        <v>2</v>
      </c>
      <c r="U15" s="159">
        <f>VLOOKUP(R15,PSC_Plan_3G!A:O,10,0)</f>
        <v>235</v>
      </c>
      <c r="V15" s="146">
        <f>VLOOKUP(MID($R15,6,1),Appoggio!$A:$C,2,0)</f>
        <v>2838</v>
      </c>
      <c r="W15" s="146">
        <f>VLOOKUP(MID($R15,6,1),Appoggio!$A:$C,3,0)</f>
        <v>3063</v>
      </c>
      <c r="X15" s="159">
        <f>10*ROUND(VLOOKUP(IF(OR(MID(R15,6,1)="U",MID(R15,6,1)="R"),R15,LEFT(R15,5)&amp;"U"&amp;RIGHT(R15,1)),FSC_TOTAL!A:AX,50,0),0)</f>
        <v>460</v>
      </c>
      <c r="Y15" s="146">
        <f t="shared" si="13"/>
        <v>330</v>
      </c>
      <c r="Z15" s="148">
        <f t="shared" si="4"/>
        <v>2</v>
      </c>
      <c r="AA15" s="118" t="s">
        <v>123</v>
      </c>
      <c r="AB15" s="118">
        <v>1</v>
      </c>
      <c r="AC15" s="118">
        <v>-104</v>
      </c>
      <c r="AD15" s="211">
        <v>-24</v>
      </c>
      <c r="AE15" s="211">
        <v>23</v>
      </c>
      <c r="AF15" s="118">
        <v>0</v>
      </c>
      <c r="AG15" s="160" t="s">
        <v>903</v>
      </c>
      <c r="AH15" s="118">
        <v>0</v>
      </c>
      <c r="AI15" s="148">
        <f t="shared" si="5"/>
        <v>20</v>
      </c>
      <c r="AJ15" s="148">
        <f t="shared" si="6"/>
        <v>20</v>
      </c>
      <c r="AK15" s="118">
        <v>1</v>
      </c>
      <c r="AL15" s="148">
        <f t="shared" si="7"/>
        <v>20</v>
      </c>
      <c r="AM15" s="148">
        <f>AL15</f>
        <v>20</v>
      </c>
      <c r="AN15" s="194" t="str">
        <f>LEFT(R15,5)&amp;"V1, "&amp;LEFT(R15,5)&amp;"W1, "&amp;LEFT(R15,5)&amp;"U1, "&amp;LEFT(R15,5)&amp;"Q1"</f>
        <v>FO333V1, FO333W1, FO333U1, FO333Q1</v>
      </c>
      <c r="AO15" s="117">
        <v>1</v>
      </c>
      <c r="AP15" s="117">
        <v>1</v>
      </c>
      <c r="AQ15" s="149" t="str">
        <f t="shared" si="9"/>
        <v>FALSE</v>
      </c>
      <c r="AR15" s="150" t="str">
        <f t="shared" si="10"/>
        <v>FALSE</v>
      </c>
      <c r="AS15" s="161">
        <v>1</v>
      </c>
      <c r="AT15" s="151">
        <f t="shared" si="11"/>
        <v>110</v>
      </c>
      <c r="AU15" s="151">
        <f t="shared" si="12"/>
        <v>120</v>
      </c>
      <c r="AV15" s="210">
        <f t="shared" si="15"/>
        <v>39810</v>
      </c>
      <c r="AW15" s="159"/>
      <c r="AX15" s="245"/>
      <c r="AZ15" s="216">
        <f>VLOOKUP(IF(OR(MID(R15,6,1)="U",MID(R15,6,1)="R"),R15,LEFT(R15,5)&amp;"U"&amp;RIGHT(R15,1)),FSC_TOTAL!A:AX,23,0)</f>
        <v>1</v>
      </c>
    </row>
    <row r="16" spans="1:52" ht="18" customHeight="1">
      <c r="A16" s="152" t="s">
        <v>902</v>
      </c>
      <c r="B16" s="172">
        <f>'RBS Dataset-1'!$B$3</f>
        <v>3333</v>
      </c>
      <c r="C16" s="144">
        <v>2</v>
      </c>
      <c r="D16" s="144">
        <v>0</v>
      </c>
      <c r="E16" s="145">
        <f t="shared" si="0"/>
        <v>3333</v>
      </c>
      <c r="F16" s="158">
        <f>VLOOKUP(R16,PSC_Plan_3G!A:H,8,0)</f>
        <v>24536</v>
      </c>
      <c r="G16" s="159">
        <f>VLOOKUP(R16,PSC_Plan_3G!A:H,7,0)</f>
        <v>51592</v>
      </c>
      <c r="H16" s="144">
        <v>222</v>
      </c>
      <c r="I16" s="144">
        <v>88</v>
      </c>
      <c r="J16" s="206">
        <v>5</v>
      </c>
      <c r="K16" s="144">
        <v>1</v>
      </c>
      <c r="L16" s="201" t="e">
        <f t="shared" si="1"/>
        <v>#VALUE!</v>
      </c>
      <c r="M16" s="119" t="s">
        <v>14</v>
      </c>
      <c r="N16" s="201" t="e">
        <f t="shared" si="2"/>
        <v>#VALUE!</v>
      </c>
      <c r="O16" s="144" t="s">
        <v>15</v>
      </c>
      <c r="P16" s="159">
        <f>VLOOKUP(IF(OR(MID(R16,6,1)="U",MID(R16,6,1)="R"),R16,LEFT(R16,5)&amp;"U"&amp;RIGHT(R16,1)),FSC_TOTAL!A:AX,36,0)</f>
        <v>190</v>
      </c>
      <c r="Q16" s="146">
        <f>'RNC Dataset-1'!$B$3*2^16+'RN RNC-RBS Dataset-1'!G16</f>
        <v>10144136</v>
      </c>
      <c r="R16" s="146" t="str">
        <f>LEFT('RBS Dataset-1'!$C$3,5)&amp;"R2"</f>
        <v>FO333R2</v>
      </c>
      <c r="S16" s="146">
        <f t="shared" si="3"/>
        <v>51592</v>
      </c>
      <c r="T16" s="116">
        <v>6</v>
      </c>
      <c r="U16" s="159">
        <f>VLOOKUP(R16,PSC_Plan_3G!A:O,10,0)</f>
        <v>234</v>
      </c>
      <c r="V16" s="146">
        <f>VLOOKUP(MID($R16,6,1),Appoggio!$A:$C,2,0)</f>
        <v>2838</v>
      </c>
      <c r="W16" s="146">
        <f>VLOOKUP(MID($R16,6,1),Appoggio!$A:$C,3,0)</f>
        <v>3063</v>
      </c>
      <c r="X16" s="159">
        <f>10*ROUND(VLOOKUP(IF(OR(MID(R16,6,1)="U",MID(R16,6,1)="R"),R16,LEFT(R16,5)&amp;"U"&amp;RIGHT(R16,1)),FSC_TOTAL!A:AX,50,0),0)</f>
        <v>460</v>
      </c>
      <c r="Y16" s="146">
        <f t="shared" si="13"/>
        <v>330</v>
      </c>
      <c r="Z16" s="148">
        <f t="shared" si="4"/>
        <v>2</v>
      </c>
      <c r="AA16" s="118" t="s">
        <v>123</v>
      </c>
      <c r="AB16" s="118">
        <v>1</v>
      </c>
      <c r="AC16" s="118">
        <v>-104</v>
      </c>
      <c r="AD16" s="211">
        <v>-24</v>
      </c>
      <c r="AE16" s="211">
        <v>23</v>
      </c>
      <c r="AF16" s="118">
        <v>0</v>
      </c>
      <c r="AG16" s="160" t="s">
        <v>903</v>
      </c>
      <c r="AH16" s="118">
        <v>0</v>
      </c>
      <c r="AI16" s="148">
        <f t="shared" si="5"/>
        <v>20</v>
      </c>
      <c r="AJ16" s="148">
        <f t="shared" si="6"/>
        <v>20</v>
      </c>
      <c r="AK16" s="118">
        <v>1</v>
      </c>
      <c r="AL16" s="148">
        <f t="shared" si="7"/>
        <v>20</v>
      </c>
      <c r="AM16" s="148">
        <f t="shared" si="8"/>
        <v>20</v>
      </c>
      <c r="AN16" s="194" t="str">
        <f>LEFT(R16,5)&amp;"V2, "&amp;LEFT(R16,5)&amp;"W2, "&amp;LEFT(R16,5)&amp;"U2, "&amp;LEFT(R16,5)&amp;"Q2"</f>
        <v>FO333V2, FO333W2, FO333U2, FO333Q2</v>
      </c>
      <c r="AO16" s="117">
        <v>1</v>
      </c>
      <c r="AP16" s="117">
        <v>1</v>
      </c>
      <c r="AQ16" s="149" t="str">
        <f t="shared" si="9"/>
        <v>FALSE</v>
      </c>
      <c r="AR16" s="150" t="str">
        <f t="shared" si="10"/>
        <v>FALSE</v>
      </c>
      <c r="AS16" s="161">
        <v>1</v>
      </c>
      <c r="AT16" s="151">
        <f t="shared" si="11"/>
        <v>110</v>
      </c>
      <c r="AU16" s="151">
        <f t="shared" si="12"/>
        <v>120</v>
      </c>
      <c r="AV16" s="210">
        <f t="shared" si="15"/>
        <v>39810</v>
      </c>
      <c r="AW16" s="159"/>
      <c r="AX16" s="245"/>
      <c r="AZ16" s="216">
        <f>VLOOKUP(IF(OR(MID(R16,6,1)="U",MID(R16,6,1)="R"),R16,LEFT(R16,5)&amp;"U"&amp;RIGHT(R16,1)),FSC_TOTAL!A:AX,23,0)</f>
        <v>1</v>
      </c>
    </row>
    <row r="17" spans="1:52" ht="18" customHeight="1">
      <c r="A17" s="152" t="s">
        <v>902</v>
      </c>
      <c r="B17" s="172">
        <f>'RBS Dataset-1'!$B$3</f>
        <v>3333</v>
      </c>
      <c r="C17" s="144">
        <v>3</v>
      </c>
      <c r="D17" s="144">
        <v>0</v>
      </c>
      <c r="E17" s="145">
        <f t="shared" si="0"/>
        <v>3333</v>
      </c>
      <c r="F17" s="158">
        <f>VLOOKUP(R17,PSC_Plan_3G!A:H,8,0)</f>
        <v>24536</v>
      </c>
      <c r="G17" s="159">
        <f>VLOOKUP(R17,PSC_Plan_3G!A:H,7,0)</f>
        <v>51593</v>
      </c>
      <c r="H17" s="144">
        <v>222</v>
      </c>
      <c r="I17" s="144">
        <v>88</v>
      </c>
      <c r="J17" s="206">
        <v>5</v>
      </c>
      <c r="K17" s="144">
        <v>1</v>
      </c>
      <c r="L17" s="201" t="e">
        <f t="shared" si="1"/>
        <v>#VALUE!</v>
      </c>
      <c r="M17" s="119" t="s">
        <v>14</v>
      </c>
      <c r="N17" s="201" t="e">
        <f t="shared" si="2"/>
        <v>#VALUE!</v>
      </c>
      <c r="O17" s="144" t="s">
        <v>15</v>
      </c>
      <c r="P17" s="159">
        <f>VLOOKUP(IF(OR(MID(R17,6,1)="U",MID(R17,6,1)="R"),R17,LEFT(R17,5)&amp;"U"&amp;RIGHT(R17,1)),FSC_TOTAL!A:AX,36,0)</f>
        <v>320</v>
      </c>
      <c r="Q17" s="146">
        <f>'RNC Dataset-1'!$B$3*2^16+'RN RNC-RBS Dataset-1'!G17</f>
        <v>10144137</v>
      </c>
      <c r="R17" s="146" t="str">
        <f>LEFT('RBS Dataset-1'!$C$3,5)&amp;"R3"</f>
        <v>FO333R3</v>
      </c>
      <c r="S17" s="146">
        <f t="shared" si="3"/>
        <v>51593</v>
      </c>
      <c r="T17" s="116">
        <v>8</v>
      </c>
      <c r="U17" s="159">
        <f>VLOOKUP(R17,PSC_Plan_3G!A:O,10,0)</f>
        <v>274</v>
      </c>
      <c r="V17" s="146">
        <f>VLOOKUP(MID($R17,6,1),Appoggio!$A:$C,2,0)</f>
        <v>2838</v>
      </c>
      <c r="W17" s="146">
        <f>VLOOKUP(MID($R17,6,1),Appoggio!$A:$C,3,0)</f>
        <v>3063</v>
      </c>
      <c r="X17" s="159">
        <f>10*ROUND(VLOOKUP(IF(OR(MID(R17,6,1)="U",MID(R17,6,1)="R"),R17,LEFT(R17,5)&amp;"U"&amp;RIGHT(R17,1)),FSC_TOTAL!A:AX,50,0),0)</f>
        <v>460</v>
      </c>
      <c r="Y17" s="146">
        <f t="shared" si="13"/>
        <v>330</v>
      </c>
      <c r="Z17" s="148">
        <f t="shared" si="4"/>
        <v>2</v>
      </c>
      <c r="AA17" s="118" t="s">
        <v>123</v>
      </c>
      <c r="AB17" s="118">
        <v>1</v>
      </c>
      <c r="AC17" s="118">
        <v>-104</v>
      </c>
      <c r="AD17" s="211">
        <v>-24</v>
      </c>
      <c r="AE17" s="211">
        <v>23</v>
      </c>
      <c r="AF17" s="118">
        <v>0</v>
      </c>
      <c r="AG17" s="160" t="s">
        <v>903</v>
      </c>
      <c r="AH17" s="118">
        <v>0</v>
      </c>
      <c r="AI17" s="148">
        <f t="shared" si="5"/>
        <v>20</v>
      </c>
      <c r="AJ17" s="148">
        <f t="shared" si="6"/>
        <v>20</v>
      </c>
      <c r="AK17" s="118">
        <v>1</v>
      </c>
      <c r="AL17" s="148">
        <f t="shared" si="7"/>
        <v>20</v>
      </c>
      <c r="AM17" s="148">
        <f t="shared" si="8"/>
        <v>20</v>
      </c>
      <c r="AN17" s="194" t="str">
        <f>LEFT(R17,5)&amp;"V3, "&amp;LEFT(R17,5)&amp;"W3, "&amp;LEFT(R17,5)&amp;"U3, "&amp;LEFT(R17,5)&amp;"Q3"</f>
        <v>FO333V3, FO333W3, FO333U3, FO333Q3</v>
      </c>
      <c r="AO17" s="117">
        <v>1</v>
      </c>
      <c r="AP17" s="117">
        <v>1</v>
      </c>
      <c r="AQ17" s="149" t="str">
        <f t="shared" si="9"/>
        <v>FALSE</v>
      </c>
      <c r="AR17" s="150" t="str">
        <f t="shared" si="10"/>
        <v>FALSE</v>
      </c>
      <c r="AS17" s="161">
        <v>1</v>
      </c>
      <c r="AT17" s="151">
        <f t="shared" si="11"/>
        <v>110</v>
      </c>
      <c r="AU17" s="151">
        <f t="shared" si="12"/>
        <v>120</v>
      </c>
      <c r="AV17" s="210">
        <f t="shared" si="15"/>
        <v>39810</v>
      </c>
      <c r="AW17" s="159"/>
      <c r="AX17" s="245"/>
      <c r="AZ17" s="216">
        <f>VLOOKUP(IF(OR(MID(R17,6,1)="U",MID(R17,6,1)="R"),R17,LEFT(R17,5)&amp;"U"&amp;RIGHT(R17,1)),FSC_TOTAL!A:AX,23,0)</f>
        <v>1</v>
      </c>
    </row>
    <row r="18" spans="1:52" ht="18" customHeight="1">
      <c r="A18" s="152" t="s">
        <v>902</v>
      </c>
      <c r="B18" s="172">
        <f>'RBS Dataset-1'!$B$3</f>
        <v>3333</v>
      </c>
      <c r="C18" s="144">
        <v>1</v>
      </c>
      <c r="D18" s="144">
        <v>0</v>
      </c>
      <c r="E18" s="145">
        <f t="shared" si="0"/>
        <v>3333</v>
      </c>
      <c r="F18" s="158">
        <f>VLOOKUP(R18,PSC_Plan_3G!A:H,8,0)</f>
        <v>24536</v>
      </c>
      <c r="G18" s="159">
        <f>VLOOKUP(R18,PSC_Plan_3G!A:H,7,0)</f>
        <v>51594</v>
      </c>
      <c r="H18" s="144">
        <v>222</v>
      </c>
      <c r="I18" s="144">
        <v>88</v>
      </c>
      <c r="J18" s="206">
        <v>5</v>
      </c>
      <c r="K18" s="144">
        <v>1</v>
      </c>
      <c r="L18" s="201" t="e">
        <f t="shared" si="1"/>
        <v>#VALUE!</v>
      </c>
      <c r="M18" s="119" t="s">
        <v>14</v>
      </c>
      <c r="N18" s="201" t="e">
        <f t="shared" si="2"/>
        <v>#VALUE!</v>
      </c>
      <c r="O18" s="144" t="s">
        <v>15</v>
      </c>
      <c r="P18" s="159">
        <f>VLOOKUP(IF(OR(MID(R18,6,1)="U",MID(R18,6,1)="R"),R18,LEFT(R18,5)&amp;"U"&amp;RIGHT(R18,1)),FSC_TOTAL!A:AX,36,0)</f>
        <v>90</v>
      </c>
      <c r="Q18" s="146">
        <f>'RNC Dataset-1'!$B$3*2^16+'RN RNC-RBS Dataset-1'!G18</f>
        <v>10144138</v>
      </c>
      <c r="R18" s="146" t="str">
        <f>LEFT('RBS Dataset-1'!$C$3,5)&amp;"U1"</f>
        <v>FO333U1</v>
      </c>
      <c r="S18" s="146">
        <f t="shared" si="3"/>
        <v>51594</v>
      </c>
      <c r="T18" s="116">
        <v>2</v>
      </c>
      <c r="U18" s="159">
        <f>VLOOKUP(R18,PSC_Plan_3G!A:O,10,0)</f>
        <v>334</v>
      </c>
      <c r="V18" s="146">
        <f>VLOOKUP(MID($R18,6,1),Appoggio!$A:$C,2,0)</f>
        <v>9613</v>
      </c>
      <c r="W18" s="146">
        <f>VLOOKUP(MID($R18,6,1),Appoggio!$A:$C,3,0)</f>
        <v>10563</v>
      </c>
      <c r="X18" s="159">
        <f>10*ROUND(VLOOKUP(IF(OR(MID(R18,6,1)="U",MID(R18,6,1)="R"),R18,LEFT(R18,5)&amp;"U"&amp;RIGHT(R18,1)),FSC_TOTAL!A:AX,50,0),0)</f>
        <v>440</v>
      </c>
      <c r="Y18" s="146">
        <f t="shared" si="13"/>
        <v>330</v>
      </c>
      <c r="Z18" s="148">
        <f t="shared" si="4"/>
        <v>2</v>
      </c>
      <c r="AA18" s="118" t="s">
        <v>123</v>
      </c>
      <c r="AB18" s="118">
        <v>1</v>
      </c>
      <c r="AC18" s="118">
        <v>-104</v>
      </c>
      <c r="AD18" s="211">
        <f>IF($AW$15="keep_locked",-24,-15)</f>
        <v>-15</v>
      </c>
      <c r="AE18" s="211">
        <f>IF($AW$15="KEEP_LOCKED",22,20)</f>
        <v>20</v>
      </c>
      <c r="AF18" s="118">
        <v>0</v>
      </c>
      <c r="AG18" s="160" t="s">
        <v>903</v>
      </c>
      <c r="AH18" s="118">
        <v>0</v>
      </c>
      <c r="AI18" s="148">
        <f t="shared" si="5"/>
        <v>5</v>
      </c>
      <c r="AJ18" s="148">
        <f t="shared" si="6"/>
        <v>5</v>
      </c>
      <c r="AK18" s="118">
        <v>1</v>
      </c>
      <c r="AL18" s="148">
        <f t="shared" si="7"/>
        <v>60</v>
      </c>
      <c r="AM18" s="148">
        <f t="shared" si="8"/>
        <v>60</v>
      </c>
      <c r="AN18" s="194" t="str">
        <f>LEFT(R18,5)&amp;"V1, "&amp;LEFT(R18,5)&amp;"W1, "&amp;LEFT(R18,5)&amp;"R1, "&amp;LEFT(R18,5)&amp;"Q1"</f>
        <v>FO333V1, FO333W1, FO333R1, FO333Q1</v>
      </c>
      <c r="AO18" s="117">
        <v>1</v>
      </c>
      <c r="AP18" s="117">
        <v>1</v>
      </c>
      <c r="AQ18" s="149" t="str">
        <f t="shared" si="9"/>
        <v>TRUE</v>
      </c>
      <c r="AR18" s="150" t="str">
        <f t="shared" si="10"/>
        <v>TRUE</v>
      </c>
      <c r="AS18" s="161">
        <v>1</v>
      </c>
      <c r="AT18" s="151">
        <f t="shared" si="11"/>
        <v>139</v>
      </c>
      <c r="AU18" s="151">
        <f t="shared" si="12"/>
        <v>130</v>
      </c>
      <c r="AV18" s="210">
        <f t="shared" si="15"/>
        <v>25118</v>
      </c>
      <c r="AW18" s="159"/>
      <c r="AX18" s="245"/>
      <c r="AZ18" s="216">
        <f>VLOOKUP(IF(OR(MID(R18,6,1)="U",MID(R18,6,1)="R"),R18,LEFT(R18,5)&amp;"U"&amp;RIGHT(R18,1)),FSC_TOTAL!A:AX,23,0)</f>
        <v>4</v>
      </c>
    </row>
    <row r="19" spans="1:52" ht="18" customHeight="1">
      <c r="A19" s="152" t="s">
        <v>902</v>
      </c>
      <c r="B19" s="172">
        <f>'RBS Dataset-1'!$B$3</f>
        <v>3333</v>
      </c>
      <c r="C19" s="144">
        <v>2</v>
      </c>
      <c r="D19" s="144">
        <v>0</v>
      </c>
      <c r="E19" s="145">
        <f t="shared" si="0"/>
        <v>3333</v>
      </c>
      <c r="F19" s="158">
        <f>VLOOKUP(R19,PSC_Plan_3G!A:H,8,0)</f>
        <v>24536</v>
      </c>
      <c r="G19" s="159">
        <f>VLOOKUP(R19,PSC_Plan_3G!A:H,7,0)</f>
        <v>51595</v>
      </c>
      <c r="H19" s="144">
        <v>222</v>
      </c>
      <c r="I19" s="144">
        <v>88</v>
      </c>
      <c r="J19" s="206">
        <v>5</v>
      </c>
      <c r="K19" s="144">
        <v>1</v>
      </c>
      <c r="L19" s="201" t="e">
        <f t="shared" si="1"/>
        <v>#VALUE!</v>
      </c>
      <c r="M19" s="119" t="s">
        <v>14</v>
      </c>
      <c r="N19" s="201" t="e">
        <f t="shared" si="2"/>
        <v>#VALUE!</v>
      </c>
      <c r="O19" s="144" t="s">
        <v>15</v>
      </c>
      <c r="P19" s="159">
        <f>VLOOKUP(IF(OR(MID(R19,6,1)="U",MID(R19,6,1)="R"),R19,LEFT(R19,5)&amp;"U"&amp;RIGHT(R19,1)),FSC_TOTAL!A:AX,36,0)</f>
        <v>190</v>
      </c>
      <c r="Q19" s="146">
        <f>'RNC Dataset-1'!$B$3*2^16+'RN RNC-RBS Dataset-1'!G19</f>
        <v>10144139</v>
      </c>
      <c r="R19" s="146" t="str">
        <f>LEFT('RBS Dataset-1'!$C$3,5)&amp;"U2"</f>
        <v>FO333U2</v>
      </c>
      <c r="S19" s="146">
        <f t="shared" si="3"/>
        <v>51595</v>
      </c>
      <c r="T19" s="116">
        <v>6</v>
      </c>
      <c r="U19" s="159">
        <f>VLOOKUP(R19,PSC_Plan_3G!A:O,10,0)</f>
        <v>498</v>
      </c>
      <c r="V19" s="146">
        <f>VLOOKUP(MID($R19,6,1),Appoggio!$A:$C,2,0)</f>
        <v>9613</v>
      </c>
      <c r="W19" s="146">
        <f>VLOOKUP(MID($R19,6,1),Appoggio!$A:$C,3,0)</f>
        <v>10563</v>
      </c>
      <c r="X19" s="159">
        <f>10*ROUND(VLOOKUP(IF(OR(MID(R19,6,1)="U",MID(R19,6,1)="R"),R19,LEFT(R19,5)&amp;"U"&amp;RIGHT(R19,1)),FSC_TOTAL!A:AX,50,0),0)</f>
        <v>440</v>
      </c>
      <c r="Y19" s="146">
        <f t="shared" si="13"/>
        <v>330</v>
      </c>
      <c r="Z19" s="148">
        <f t="shared" si="4"/>
        <v>2</v>
      </c>
      <c r="AA19" s="118" t="s">
        <v>123</v>
      </c>
      <c r="AB19" s="118">
        <v>1</v>
      </c>
      <c r="AC19" s="118">
        <v>-104</v>
      </c>
      <c r="AD19" s="211">
        <f t="shared" ref="AD19:AD20" si="16">IF($AW$15="keep_locked",-24,-15)</f>
        <v>-15</v>
      </c>
      <c r="AE19" s="211">
        <f t="shared" ref="AE19:AE26" si="17">IF($AW$15="KEEP_LOCKED",22,20)</f>
        <v>20</v>
      </c>
      <c r="AF19" s="118">
        <v>0</v>
      </c>
      <c r="AG19" s="160" t="s">
        <v>903</v>
      </c>
      <c r="AH19" s="118">
        <v>0</v>
      </c>
      <c r="AI19" s="148">
        <f t="shared" si="5"/>
        <v>5</v>
      </c>
      <c r="AJ19" s="148">
        <f t="shared" si="6"/>
        <v>5</v>
      </c>
      <c r="AK19" s="118">
        <v>1</v>
      </c>
      <c r="AL19" s="148">
        <f t="shared" si="7"/>
        <v>60</v>
      </c>
      <c r="AM19" s="148">
        <f t="shared" si="8"/>
        <v>60</v>
      </c>
      <c r="AN19" s="194" t="str">
        <f>LEFT(R19,5)&amp;"V2, "&amp;LEFT(R19,5)&amp;"W2, "&amp;LEFT(R19,5)&amp;"R2, "&amp;LEFT(R19,5)&amp;"Q2"</f>
        <v>FO333V2, FO333W2, FO333R2, FO333Q2</v>
      </c>
      <c r="AO19" s="117">
        <v>1</v>
      </c>
      <c r="AP19" s="117">
        <v>1</v>
      </c>
      <c r="AQ19" s="149" t="str">
        <f t="shared" si="9"/>
        <v>TRUE</v>
      </c>
      <c r="AR19" s="150" t="str">
        <f t="shared" si="10"/>
        <v>TRUE</v>
      </c>
      <c r="AS19" s="161">
        <v>1</v>
      </c>
      <c r="AT19" s="151">
        <f t="shared" si="11"/>
        <v>139</v>
      </c>
      <c r="AU19" s="151">
        <f t="shared" si="12"/>
        <v>130</v>
      </c>
      <c r="AV19" s="210">
        <f t="shared" si="15"/>
        <v>25118</v>
      </c>
      <c r="AW19" s="159"/>
      <c r="AX19" s="245"/>
      <c r="AZ19" s="216">
        <f>VLOOKUP(IF(OR(MID(R19,6,1)="U",MID(R19,6,1)="R"),R19,LEFT(R19,5)&amp;"U"&amp;RIGHT(R19,1)),FSC_TOTAL!A:AX,23,0)</f>
        <v>4</v>
      </c>
    </row>
    <row r="20" spans="1:52" ht="18" customHeight="1">
      <c r="A20" s="152" t="s">
        <v>902</v>
      </c>
      <c r="B20" s="172">
        <f>'RBS Dataset-1'!$B$3</f>
        <v>3333</v>
      </c>
      <c r="C20" s="144">
        <v>3</v>
      </c>
      <c r="D20" s="144">
        <v>0</v>
      </c>
      <c r="E20" s="145">
        <f t="shared" si="0"/>
        <v>3333</v>
      </c>
      <c r="F20" s="158">
        <f>VLOOKUP(R20,PSC_Plan_3G!A:H,8,0)</f>
        <v>24536</v>
      </c>
      <c r="G20" s="159">
        <f>VLOOKUP(R20,PSC_Plan_3G!A:H,7,0)</f>
        <v>51596</v>
      </c>
      <c r="H20" s="144">
        <v>222</v>
      </c>
      <c r="I20" s="144">
        <v>88</v>
      </c>
      <c r="J20" s="206">
        <v>5</v>
      </c>
      <c r="K20" s="144">
        <v>1</v>
      </c>
      <c r="L20" s="201" t="e">
        <f t="shared" si="1"/>
        <v>#VALUE!</v>
      </c>
      <c r="M20" s="119" t="s">
        <v>14</v>
      </c>
      <c r="N20" s="201" t="e">
        <f t="shared" si="2"/>
        <v>#VALUE!</v>
      </c>
      <c r="O20" s="144" t="s">
        <v>15</v>
      </c>
      <c r="P20" s="159">
        <f>VLOOKUP(IF(OR(MID(R20,6,1)="U",MID(R20,6,1)="R"),R20,LEFT(R20,5)&amp;"U"&amp;RIGHT(R20,1)),FSC_TOTAL!A:AX,36,0)</f>
        <v>320</v>
      </c>
      <c r="Q20" s="146">
        <f>'RNC Dataset-1'!$B$3*2^16+'RN RNC-RBS Dataset-1'!G20</f>
        <v>10144140</v>
      </c>
      <c r="R20" s="146" t="str">
        <f>LEFT('RBS Dataset-1'!$C$3,5)&amp;"U3"</f>
        <v>FO333U3</v>
      </c>
      <c r="S20" s="146">
        <f t="shared" si="3"/>
        <v>51596</v>
      </c>
      <c r="T20" s="116">
        <v>8</v>
      </c>
      <c r="U20" s="159">
        <f>VLOOKUP(R20,PSC_Plan_3G!A:O,10,0)</f>
        <v>298</v>
      </c>
      <c r="V20" s="146">
        <f>VLOOKUP(MID($R20,6,1),Appoggio!$A:$C,2,0)</f>
        <v>9613</v>
      </c>
      <c r="W20" s="146">
        <f>VLOOKUP(MID($R20,6,1),Appoggio!$A:$C,3,0)</f>
        <v>10563</v>
      </c>
      <c r="X20" s="159">
        <f>10*ROUND(VLOOKUP(IF(OR(MID(R20,6,1)="U",MID(R20,6,1)="R"),R20,LEFT(R20,5)&amp;"U"&amp;RIGHT(R20,1)),FSC_TOTAL!A:AX,50,0),0)</f>
        <v>440</v>
      </c>
      <c r="Y20" s="146">
        <f t="shared" si="13"/>
        <v>330</v>
      </c>
      <c r="Z20" s="148">
        <f t="shared" si="4"/>
        <v>2</v>
      </c>
      <c r="AA20" s="118" t="s">
        <v>123</v>
      </c>
      <c r="AB20" s="118">
        <v>1</v>
      </c>
      <c r="AC20" s="118">
        <v>-104</v>
      </c>
      <c r="AD20" s="211">
        <f t="shared" si="16"/>
        <v>-15</v>
      </c>
      <c r="AE20" s="211">
        <f t="shared" si="17"/>
        <v>20</v>
      </c>
      <c r="AF20" s="118">
        <v>0</v>
      </c>
      <c r="AG20" s="160" t="s">
        <v>903</v>
      </c>
      <c r="AH20" s="118">
        <v>0</v>
      </c>
      <c r="AI20" s="148">
        <f t="shared" si="5"/>
        <v>5</v>
      </c>
      <c r="AJ20" s="148">
        <f t="shared" si="6"/>
        <v>5</v>
      </c>
      <c r="AK20" s="118">
        <v>1</v>
      </c>
      <c r="AL20" s="148">
        <f t="shared" si="7"/>
        <v>60</v>
      </c>
      <c r="AM20" s="148">
        <f t="shared" si="8"/>
        <v>60</v>
      </c>
      <c r="AN20" s="194" t="str">
        <f>LEFT(R20,5)&amp;"V3, "&amp;LEFT(R20,5)&amp;"W3, "&amp;LEFT(R20,5)&amp;"R3, "&amp;LEFT(R20,5)&amp;"Q3"</f>
        <v>FO333V3, FO333W3, FO333R3, FO333Q3</v>
      </c>
      <c r="AO20" s="117">
        <v>1</v>
      </c>
      <c r="AP20" s="117">
        <v>1</v>
      </c>
      <c r="AQ20" s="149" t="str">
        <f t="shared" si="9"/>
        <v>TRUE</v>
      </c>
      <c r="AR20" s="150" t="str">
        <f t="shared" si="10"/>
        <v>TRUE</v>
      </c>
      <c r="AS20" s="161">
        <v>1</v>
      </c>
      <c r="AT20" s="151">
        <f t="shared" si="11"/>
        <v>139</v>
      </c>
      <c r="AU20" s="151">
        <f t="shared" si="12"/>
        <v>130</v>
      </c>
      <c r="AV20" s="210">
        <f t="shared" si="15"/>
        <v>25118</v>
      </c>
      <c r="AW20" s="159"/>
      <c r="AX20" s="245"/>
      <c r="AZ20" s="216">
        <f>VLOOKUP(IF(OR(MID(R20,6,1)="U",MID(R20,6,1)="R"),R20,LEFT(R20,5)&amp;"U"&amp;RIGHT(R20,1)),FSC_TOTAL!A:AX,23,0)</f>
        <v>4</v>
      </c>
    </row>
    <row r="21" spans="1:52" ht="18" customHeight="1">
      <c r="A21" s="152" t="s">
        <v>902</v>
      </c>
      <c r="B21" s="172">
        <f>'RBS Dataset-1'!$B$3</f>
        <v>3333</v>
      </c>
      <c r="C21" s="144">
        <v>1</v>
      </c>
      <c r="D21" s="144">
        <v>0</v>
      </c>
      <c r="E21" s="145">
        <f t="shared" si="0"/>
        <v>3333</v>
      </c>
      <c r="F21" s="158">
        <f>VLOOKUP(R21,PSC_Plan_3G!A:H,8,0)</f>
        <v>24536</v>
      </c>
      <c r="G21" s="159">
        <f>VLOOKUP(R21,PSC_Plan_3G!A:H,7,0)</f>
        <v>51597</v>
      </c>
      <c r="H21" s="144">
        <v>222</v>
      </c>
      <c r="I21" s="144">
        <v>88</v>
      </c>
      <c r="J21" s="206">
        <v>5</v>
      </c>
      <c r="K21" s="144">
        <v>1</v>
      </c>
      <c r="L21" s="201" t="e">
        <f t="shared" si="1"/>
        <v>#VALUE!</v>
      </c>
      <c r="M21" s="119" t="s">
        <v>14</v>
      </c>
      <c r="N21" s="201" t="e">
        <f t="shared" si="2"/>
        <v>#VALUE!</v>
      </c>
      <c r="O21" s="144" t="s">
        <v>15</v>
      </c>
      <c r="P21" s="159">
        <f>VLOOKUP(IF(OR(MID(R21,6,1)="U",MID(R21,6,1)="R"),R21,LEFT(R21,5)&amp;"U"&amp;RIGHT(R21,1)),FSC_TOTAL!A:AX,36,0)</f>
        <v>90</v>
      </c>
      <c r="Q21" s="146">
        <f>'RNC Dataset-1'!$B$3*2^16+'RN RNC-RBS Dataset-1'!G21</f>
        <v>10144141</v>
      </c>
      <c r="R21" s="146" t="str">
        <f>LEFT('RBS Dataset-1'!$C$3,5)&amp;"V1"</f>
        <v>FO333V1</v>
      </c>
      <c r="S21" s="146">
        <f t="shared" si="3"/>
        <v>51597</v>
      </c>
      <c r="T21" s="116">
        <v>2</v>
      </c>
      <c r="U21" s="159">
        <f>VLOOKUP(R21,PSC_Plan_3G!A:O,10,0)</f>
        <v>498</v>
      </c>
      <c r="V21" s="146">
        <f>VLOOKUP(MID($R21,6,1),Appoggio!$A:$C,2,0)</f>
        <v>9638</v>
      </c>
      <c r="W21" s="146">
        <f>VLOOKUP(MID($R21,6,1),Appoggio!$A:$C,3,0)</f>
        <v>10588</v>
      </c>
      <c r="X21" s="159">
        <f>10*ROUND(VLOOKUP(IF(OR(MID(R21,6,1)="U",MID(R21,6,1)="R"),R21,LEFT(R21,5)&amp;"U"&amp;RIGHT(R21,1)),FSC_TOTAL!A:AX,50,0),0)</f>
        <v>440</v>
      </c>
      <c r="Y21" s="146">
        <f t="shared" si="13"/>
        <v>330</v>
      </c>
      <c r="Z21" s="148">
        <f t="shared" si="4"/>
        <v>2</v>
      </c>
      <c r="AA21" s="118" t="s">
        <v>123</v>
      </c>
      <c r="AB21" s="118">
        <v>1</v>
      </c>
      <c r="AC21" s="118">
        <v>-104</v>
      </c>
      <c r="AD21" s="211">
        <v>-15</v>
      </c>
      <c r="AE21" s="211">
        <f t="shared" si="17"/>
        <v>20</v>
      </c>
      <c r="AF21" s="118">
        <v>0</v>
      </c>
      <c r="AG21" s="160" t="s">
        <v>903</v>
      </c>
      <c r="AH21" s="118">
        <v>0</v>
      </c>
      <c r="AI21" s="148">
        <f t="shared" si="5"/>
        <v>5</v>
      </c>
      <c r="AJ21" s="148">
        <f t="shared" si="6"/>
        <v>5</v>
      </c>
      <c r="AK21" s="118">
        <v>1</v>
      </c>
      <c r="AL21" s="148">
        <f t="shared" si="7"/>
        <v>60</v>
      </c>
      <c r="AM21" s="148">
        <f t="shared" si="8"/>
        <v>60</v>
      </c>
      <c r="AN21" s="194" t="str">
        <f>LEFT(R21,5)&amp;"R1, "&amp;LEFT(R21,5)&amp;"W1, "&amp;LEFT(R21,5)&amp;"U1, "&amp;LEFT(R21,5)&amp;"Q1"</f>
        <v>FO333R1, FO333W1, FO333U1, FO333Q1</v>
      </c>
      <c r="AO21" s="117">
        <v>1</v>
      </c>
      <c r="AP21" s="117">
        <v>1</v>
      </c>
      <c r="AQ21" s="149" t="str">
        <f t="shared" si="9"/>
        <v>TRUE</v>
      </c>
      <c r="AR21" s="150" t="str">
        <f t="shared" si="10"/>
        <v>TRUE</v>
      </c>
      <c r="AS21" s="161">
        <v>1</v>
      </c>
      <c r="AT21" s="151">
        <f t="shared" si="11"/>
        <v>139</v>
      </c>
      <c r="AU21" s="151">
        <f t="shared" si="12"/>
        <v>130</v>
      </c>
      <c r="AV21" s="210">
        <f t="shared" si="15"/>
        <v>25118</v>
      </c>
      <c r="AW21" s="159"/>
      <c r="AX21" s="245"/>
      <c r="AZ21" s="216">
        <f>VLOOKUP(IF(OR(MID(R21,6,1)="U",MID(R21,6,1)="R"),R21,LEFT(R21,5)&amp;"U"&amp;RIGHT(R21,1)),FSC_TOTAL!A:AX,23,0)</f>
        <v>4</v>
      </c>
    </row>
    <row r="22" spans="1:52" ht="18" customHeight="1">
      <c r="A22" s="152" t="s">
        <v>902</v>
      </c>
      <c r="B22" s="172">
        <f>'RBS Dataset-1'!$B$3</f>
        <v>3333</v>
      </c>
      <c r="C22" s="144">
        <v>2</v>
      </c>
      <c r="D22" s="144">
        <v>0</v>
      </c>
      <c r="E22" s="145">
        <f t="shared" si="0"/>
        <v>3333</v>
      </c>
      <c r="F22" s="158">
        <f>VLOOKUP(R22,PSC_Plan_3G!A:H,8,0)</f>
        <v>24536</v>
      </c>
      <c r="G22" s="159">
        <f>VLOOKUP(R22,PSC_Plan_3G!A:H,7,0)</f>
        <v>51598</v>
      </c>
      <c r="H22" s="144">
        <v>222</v>
      </c>
      <c r="I22" s="144">
        <v>88</v>
      </c>
      <c r="J22" s="206">
        <v>5</v>
      </c>
      <c r="K22" s="144">
        <v>1</v>
      </c>
      <c r="L22" s="201" t="e">
        <f t="shared" si="1"/>
        <v>#VALUE!</v>
      </c>
      <c r="M22" s="119" t="s">
        <v>14</v>
      </c>
      <c r="N22" s="201" t="e">
        <f t="shared" si="2"/>
        <v>#VALUE!</v>
      </c>
      <c r="O22" s="144" t="s">
        <v>15</v>
      </c>
      <c r="P22" s="159">
        <f>VLOOKUP(IF(OR(MID(R22,6,1)="U",MID(R22,6,1)="R"),R22,LEFT(R22,5)&amp;"U"&amp;RIGHT(R22,1)),FSC_TOTAL!A:AX,36,0)</f>
        <v>190</v>
      </c>
      <c r="Q22" s="146">
        <f>'RNC Dataset-1'!$B$3*2^16+'RN RNC-RBS Dataset-1'!G22</f>
        <v>10144142</v>
      </c>
      <c r="R22" s="146" t="str">
        <f>LEFT('RBS Dataset-1'!$C$3,5)&amp;"V2"</f>
        <v>FO333V2</v>
      </c>
      <c r="S22" s="146">
        <f t="shared" si="3"/>
        <v>51598</v>
      </c>
      <c r="T22" s="116">
        <v>6</v>
      </c>
      <c r="U22" s="159">
        <f>VLOOKUP(R22,PSC_Plan_3G!A:O,10,0)</f>
        <v>298</v>
      </c>
      <c r="V22" s="146">
        <f>VLOOKUP(MID($R22,6,1),Appoggio!$A:$C,2,0)</f>
        <v>9638</v>
      </c>
      <c r="W22" s="146">
        <f>VLOOKUP(MID($R22,6,1),Appoggio!$A:$C,3,0)</f>
        <v>10588</v>
      </c>
      <c r="X22" s="159">
        <f>10*ROUND(VLOOKUP(IF(OR(MID(R22,6,1)="U",MID(R22,6,1)="R"),R22,LEFT(R22,5)&amp;"U"&amp;RIGHT(R22,1)),FSC_TOTAL!A:AX,50,0),0)</f>
        <v>440</v>
      </c>
      <c r="Y22" s="146">
        <f t="shared" si="13"/>
        <v>330</v>
      </c>
      <c r="Z22" s="148">
        <f t="shared" si="4"/>
        <v>2</v>
      </c>
      <c r="AA22" s="118" t="s">
        <v>123</v>
      </c>
      <c r="AB22" s="118">
        <v>1</v>
      </c>
      <c r="AC22" s="118">
        <v>-104</v>
      </c>
      <c r="AD22" s="211">
        <v>-15</v>
      </c>
      <c r="AE22" s="211">
        <f t="shared" si="17"/>
        <v>20</v>
      </c>
      <c r="AF22" s="118">
        <v>0</v>
      </c>
      <c r="AG22" s="160" t="s">
        <v>903</v>
      </c>
      <c r="AH22" s="118">
        <v>0</v>
      </c>
      <c r="AI22" s="148">
        <f t="shared" si="5"/>
        <v>5</v>
      </c>
      <c r="AJ22" s="148">
        <f t="shared" si="6"/>
        <v>5</v>
      </c>
      <c r="AK22" s="118">
        <v>1</v>
      </c>
      <c r="AL22" s="148">
        <f t="shared" si="7"/>
        <v>60</v>
      </c>
      <c r="AM22" s="148">
        <f t="shared" si="8"/>
        <v>60</v>
      </c>
      <c r="AN22" s="194" t="str">
        <f>LEFT(R22,5)&amp;"R2, "&amp;LEFT(R22,5)&amp;"W2, "&amp;LEFT(R22,5)&amp;"U2, "&amp;LEFT(R22,5)&amp;"Q2"</f>
        <v>FO333R2, FO333W2, FO333U2, FO333Q2</v>
      </c>
      <c r="AO22" s="117">
        <v>1</v>
      </c>
      <c r="AP22" s="117">
        <v>1</v>
      </c>
      <c r="AQ22" s="149" t="str">
        <f t="shared" si="9"/>
        <v>TRUE</v>
      </c>
      <c r="AR22" s="150" t="str">
        <f t="shared" si="10"/>
        <v>TRUE</v>
      </c>
      <c r="AS22" s="161">
        <v>1</v>
      </c>
      <c r="AT22" s="151">
        <f t="shared" si="11"/>
        <v>139</v>
      </c>
      <c r="AU22" s="151">
        <f t="shared" si="12"/>
        <v>130</v>
      </c>
      <c r="AV22" s="210">
        <f t="shared" si="15"/>
        <v>25118</v>
      </c>
      <c r="AW22" s="159"/>
      <c r="AX22" s="245"/>
      <c r="AZ22" s="216">
        <f>VLOOKUP(IF(OR(MID(R22,6,1)="U",MID(R22,6,1)="R"),R22,LEFT(R22,5)&amp;"U"&amp;RIGHT(R22,1)),FSC_TOTAL!A:AX,23,0)</f>
        <v>4</v>
      </c>
    </row>
    <row r="23" spans="1:52" ht="18" customHeight="1">
      <c r="A23" s="152" t="s">
        <v>902</v>
      </c>
      <c r="B23" s="172">
        <f>'RBS Dataset-1'!$B$3</f>
        <v>3333</v>
      </c>
      <c r="C23" s="144">
        <v>3</v>
      </c>
      <c r="D23" s="144">
        <v>0</v>
      </c>
      <c r="E23" s="145">
        <f t="shared" si="0"/>
        <v>3333</v>
      </c>
      <c r="F23" s="158">
        <f>VLOOKUP(R23,PSC_Plan_3G!A:H,8,0)</f>
        <v>24536</v>
      </c>
      <c r="G23" s="159">
        <f>VLOOKUP(R23,PSC_Plan_3G!A:H,7,0)</f>
        <v>51599</v>
      </c>
      <c r="H23" s="144">
        <v>222</v>
      </c>
      <c r="I23" s="144">
        <v>88</v>
      </c>
      <c r="J23" s="206">
        <v>5</v>
      </c>
      <c r="K23" s="144">
        <v>1</v>
      </c>
      <c r="L23" s="201" t="e">
        <f t="shared" si="1"/>
        <v>#VALUE!</v>
      </c>
      <c r="M23" s="119" t="s">
        <v>14</v>
      </c>
      <c r="N23" s="201" t="e">
        <f t="shared" si="2"/>
        <v>#VALUE!</v>
      </c>
      <c r="O23" s="144" t="s">
        <v>15</v>
      </c>
      <c r="P23" s="159">
        <f>VLOOKUP(IF(OR(MID(R23,6,1)="U",MID(R23,6,1)="R"),R23,LEFT(R23,5)&amp;"U"&amp;RIGHT(R23,1)),FSC_TOTAL!A:AX,36,0)</f>
        <v>320</v>
      </c>
      <c r="Q23" s="146">
        <f>'RNC Dataset-1'!$B$3*2^16+'RN RNC-RBS Dataset-1'!G23</f>
        <v>10144143</v>
      </c>
      <c r="R23" s="146" t="str">
        <f>LEFT('RBS Dataset-1'!$C$3,5)&amp;"V3"</f>
        <v>FO333V3</v>
      </c>
      <c r="S23" s="146">
        <f t="shared" si="3"/>
        <v>51599</v>
      </c>
      <c r="T23" s="116">
        <v>8</v>
      </c>
      <c r="U23" s="159">
        <f>VLOOKUP(R23,PSC_Plan_3G!A:O,10,0)</f>
        <v>419</v>
      </c>
      <c r="V23" s="146">
        <f>VLOOKUP(MID($R23,6,1),Appoggio!$A:$C,2,0)</f>
        <v>9638</v>
      </c>
      <c r="W23" s="146">
        <f>VLOOKUP(MID($R23,6,1),Appoggio!$A:$C,3,0)</f>
        <v>10588</v>
      </c>
      <c r="X23" s="159">
        <f>10*ROUND(VLOOKUP(IF(OR(MID(R23,6,1)="U",MID(R23,6,1)="R"),R23,LEFT(R23,5)&amp;"U"&amp;RIGHT(R23,1)),FSC_TOTAL!A:AX,50,0),0)</f>
        <v>440</v>
      </c>
      <c r="Y23" s="146">
        <f t="shared" si="13"/>
        <v>330</v>
      </c>
      <c r="Z23" s="148">
        <f t="shared" si="4"/>
        <v>2</v>
      </c>
      <c r="AA23" s="118" t="s">
        <v>123</v>
      </c>
      <c r="AB23" s="118">
        <v>1</v>
      </c>
      <c r="AC23" s="118">
        <v>-104</v>
      </c>
      <c r="AD23" s="211">
        <v>-15</v>
      </c>
      <c r="AE23" s="211">
        <f t="shared" si="17"/>
        <v>20</v>
      </c>
      <c r="AF23" s="118">
        <v>0</v>
      </c>
      <c r="AG23" s="160" t="s">
        <v>903</v>
      </c>
      <c r="AH23" s="118">
        <v>0</v>
      </c>
      <c r="AI23" s="148">
        <f t="shared" si="5"/>
        <v>5</v>
      </c>
      <c r="AJ23" s="148">
        <f t="shared" si="6"/>
        <v>5</v>
      </c>
      <c r="AK23" s="118">
        <v>1</v>
      </c>
      <c r="AL23" s="148">
        <f t="shared" si="7"/>
        <v>60</v>
      </c>
      <c r="AM23" s="148">
        <f t="shared" si="8"/>
        <v>60</v>
      </c>
      <c r="AN23" s="194" t="str">
        <f>LEFT(R23,5)&amp;"R3, "&amp;LEFT(R23,5)&amp;"W3, "&amp;LEFT(R23,5)&amp;"U3, "&amp;LEFT(R23,5)&amp;"Q3"</f>
        <v>FO333R3, FO333W3, FO333U3, FO333Q3</v>
      </c>
      <c r="AO23" s="117">
        <v>1</v>
      </c>
      <c r="AP23" s="117">
        <v>1</v>
      </c>
      <c r="AQ23" s="149" t="str">
        <f t="shared" si="9"/>
        <v>TRUE</v>
      </c>
      <c r="AR23" s="150" t="str">
        <f t="shared" si="10"/>
        <v>TRUE</v>
      </c>
      <c r="AS23" s="161">
        <v>1</v>
      </c>
      <c r="AT23" s="151">
        <f t="shared" si="11"/>
        <v>139</v>
      </c>
      <c r="AU23" s="151">
        <f t="shared" si="12"/>
        <v>130</v>
      </c>
      <c r="AV23" s="210">
        <f t="shared" si="15"/>
        <v>25118</v>
      </c>
      <c r="AW23" s="159"/>
      <c r="AX23" s="245"/>
      <c r="AZ23" s="216">
        <f>VLOOKUP(IF(OR(MID(R23,6,1)="U",MID(R23,6,1)="R"),R23,LEFT(R23,5)&amp;"U"&amp;RIGHT(R23,1)),FSC_TOTAL!A:AX,23,0)</f>
        <v>4</v>
      </c>
    </row>
    <row r="24" spans="1:52" ht="18" customHeight="1">
      <c r="A24" s="152" t="s">
        <v>902</v>
      </c>
      <c r="B24" s="172">
        <f>'RBS Dataset-1'!$B$3</f>
        <v>3333</v>
      </c>
      <c r="C24" s="144">
        <v>1</v>
      </c>
      <c r="D24" s="144">
        <v>0</v>
      </c>
      <c r="E24" s="145">
        <f t="shared" si="0"/>
        <v>3333</v>
      </c>
      <c r="F24" s="158">
        <f>VLOOKUP(R24,PSC_Plan_3G!A:H,8,0)</f>
        <v>24536</v>
      </c>
      <c r="G24" s="159">
        <f>VLOOKUP(R24,PSC_Plan_3G!A:H,7,0)</f>
        <v>51600</v>
      </c>
      <c r="H24" s="144">
        <v>222</v>
      </c>
      <c r="I24" s="144">
        <v>88</v>
      </c>
      <c r="J24" s="206">
        <v>5</v>
      </c>
      <c r="K24" s="144">
        <v>1</v>
      </c>
      <c r="L24" s="201" t="e">
        <f t="shared" si="1"/>
        <v>#VALUE!</v>
      </c>
      <c r="M24" s="119" t="s">
        <v>14</v>
      </c>
      <c r="N24" s="201" t="e">
        <f t="shared" si="2"/>
        <v>#VALUE!</v>
      </c>
      <c r="O24" s="144" t="s">
        <v>15</v>
      </c>
      <c r="P24" s="159">
        <f>VLOOKUP(IF(OR(MID(R24,6,1)="U",MID(R24,6,1)="R"),R24,LEFT(R24,5)&amp;"U"&amp;RIGHT(R24,1)),FSC_TOTAL!A:AX,36,0)</f>
        <v>90</v>
      </c>
      <c r="Q24" s="146">
        <f>'RNC Dataset-1'!$B$3*2^16+'RN RNC-RBS Dataset-1'!G24</f>
        <v>10144144</v>
      </c>
      <c r="R24" s="146" t="str">
        <f>LEFT('RBS Dataset-1'!$C$3,5)&amp;"W1"</f>
        <v>FO333W1</v>
      </c>
      <c r="S24" s="146">
        <f t="shared" si="3"/>
        <v>51600</v>
      </c>
      <c r="T24" s="116">
        <v>2</v>
      </c>
      <c r="U24" s="159">
        <f>VLOOKUP(R24,PSC_Plan_3G!A:O,10,0)</f>
        <v>393</v>
      </c>
      <c r="V24" s="146">
        <f>VLOOKUP(MID($R24,6,1),Appoggio!$A:$C,2,0)</f>
        <v>9663</v>
      </c>
      <c r="W24" s="146">
        <f>VLOOKUP(MID($R24,6,1),Appoggio!$A:$C,3,0)</f>
        <v>10613</v>
      </c>
      <c r="X24" s="159">
        <f>10*ROUND(VLOOKUP(IF(OR(MID(R24,6,1)="U",MID(R24,6,1)="R"),R24,LEFT(R24,5)&amp;"U"&amp;RIGHT(R24,1)),FSC_TOTAL!A:AX,50,0),0)</f>
        <v>440</v>
      </c>
      <c r="Y24" s="146">
        <f t="shared" si="13"/>
        <v>330</v>
      </c>
      <c r="Z24" s="148">
        <f t="shared" si="4"/>
        <v>2</v>
      </c>
      <c r="AA24" s="118" t="s">
        <v>123</v>
      </c>
      <c r="AB24" s="118">
        <v>1</v>
      </c>
      <c r="AC24" s="118">
        <v>-104</v>
      </c>
      <c r="AD24" s="211">
        <v>-15</v>
      </c>
      <c r="AE24" s="211">
        <f t="shared" si="17"/>
        <v>20</v>
      </c>
      <c r="AF24" s="118">
        <v>0</v>
      </c>
      <c r="AG24" s="160" t="s">
        <v>903</v>
      </c>
      <c r="AH24" s="118">
        <v>0</v>
      </c>
      <c r="AI24" s="148">
        <f t="shared" si="5"/>
        <v>5</v>
      </c>
      <c r="AJ24" s="148">
        <f t="shared" si="6"/>
        <v>5</v>
      </c>
      <c r="AK24" s="118">
        <v>1</v>
      </c>
      <c r="AL24" s="148">
        <f t="shared" si="7"/>
        <v>60</v>
      </c>
      <c r="AM24" s="148">
        <f t="shared" si="8"/>
        <v>60</v>
      </c>
      <c r="AN24" s="194" t="str">
        <f>LEFT(R24,5)&amp;"V1, "&amp;LEFT(R24,5)&amp;"R1, "&amp;LEFT(R24,5)&amp;"U1, "&amp;LEFT(R24,5)&amp;"Q1"</f>
        <v>FO333V1, FO333R1, FO333U1, FO333Q1</v>
      </c>
      <c r="AO24" s="117">
        <v>1</v>
      </c>
      <c r="AP24" s="117">
        <v>1</v>
      </c>
      <c r="AQ24" s="149" t="str">
        <f t="shared" si="9"/>
        <v>TRUE</v>
      </c>
      <c r="AR24" s="150" t="str">
        <f t="shared" si="10"/>
        <v>TRUE</v>
      </c>
      <c r="AS24" s="161">
        <v>1</v>
      </c>
      <c r="AT24" s="151">
        <f t="shared" si="11"/>
        <v>139</v>
      </c>
      <c r="AU24" s="151">
        <f t="shared" si="12"/>
        <v>130</v>
      </c>
      <c r="AV24" s="210">
        <f t="shared" si="15"/>
        <v>25118</v>
      </c>
      <c r="AW24" s="159"/>
      <c r="AX24" s="245"/>
      <c r="AZ24" s="216">
        <f>VLOOKUP(IF(OR(MID(R24,6,1)="U",MID(R24,6,1)="R"),R24,LEFT(R24,5)&amp;"U"&amp;RIGHT(R24,1)),FSC_TOTAL!A:AX,23,0)</f>
        <v>4</v>
      </c>
    </row>
    <row r="25" spans="1:52" ht="18" customHeight="1">
      <c r="A25" s="152" t="s">
        <v>902</v>
      </c>
      <c r="B25" s="172">
        <f>'RBS Dataset-1'!$B$3</f>
        <v>3333</v>
      </c>
      <c r="C25" s="144">
        <v>2</v>
      </c>
      <c r="D25" s="144">
        <v>0</v>
      </c>
      <c r="E25" s="145">
        <f t="shared" si="0"/>
        <v>3333</v>
      </c>
      <c r="F25" s="158">
        <f>VLOOKUP(R25,PSC_Plan_3G!A:H,8,0)</f>
        <v>24536</v>
      </c>
      <c r="G25" s="159">
        <f>VLOOKUP(R25,PSC_Plan_3G!A:H,7,0)</f>
        <v>51601</v>
      </c>
      <c r="H25" s="144">
        <v>222</v>
      </c>
      <c r="I25" s="144">
        <v>88</v>
      </c>
      <c r="J25" s="206">
        <v>5</v>
      </c>
      <c r="K25" s="144">
        <v>1</v>
      </c>
      <c r="L25" s="201" t="e">
        <f t="shared" si="1"/>
        <v>#VALUE!</v>
      </c>
      <c r="M25" s="119" t="s">
        <v>14</v>
      </c>
      <c r="N25" s="201" t="e">
        <f t="shared" si="2"/>
        <v>#VALUE!</v>
      </c>
      <c r="O25" s="144" t="s">
        <v>15</v>
      </c>
      <c r="P25" s="159">
        <f>VLOOKUP(IF(OR(MID(R25,6,1)="U",MID(R25,6,1)="R"),R25,LEFT(R25,5)&amp;"U"&amp;RIGHT(R25,1)),FSC_TOTAL!A:AX,36,0)</f>
        <v>190</v>
      </c>
      <c r="Q25" s="146">
        <f>'RNC Dataset-1'!$B$3*2^16+'RN RNC-RBS Dataset-1'!G25</f>
        <v>10144145</v>
      </c>
      <c r="R25" s="146" t="str">
        <f>LEFT('RBS Dataset-1'!$C$3,5)&amp;"W2"</f>
        <v>FO333W2</v>
      </c>
      <c r="S25" s="146">
        <f t="shared" si="3"/>
        <v>51601</v>
      </c>
      <c r="T25" s="116">
        <v>6</v>
      </c>
      <c r="U25" s="159">
        <f>VLOOKUP(R25,PSC_Plan_3G!A:O,10,0)</f>
        <v>387</v>
      </c>
      <c r="V25" s="146">
        <f>VLOOKUP(MID($R25,6,1),Appoggio!$A:$C,2,0)</f>
        <v>9663</v>
      </c>
      <c r="W25" s="146">
        <f>VLOOKUP(MID($R25,6,1),Appoggio!$A:$C,3,0)</f>
        <v>10613</v>
      </c>
      <c r="X25" s="159">
        <f>10*ROUND(VLOOKUP(IF(OR(MID(R25,6,1)="U",MID(R25,6,1)="R"),R25,LEFT(R25,5)&amp;"U"&amp;RIGHT(R25,1)),FSC_TOTAL!A:AX,50,0),0)</f>
        <v>440</v>
      </c>
      <c r="Y25" s="146">
        <f t="shared" si="13"/>
        <v>330</v>
      </c>
      <c r="Z25" s="148">
        <f t="shared" si="4"/>
        <v>2</v>
      </c>
      <c r="AA25" s="118" t="s">
        <v>123</v>
      </c>
      <c r="AB25" s="118">
        <v>1</v>
      </c>
      <c r="AC25" s="118">
        <v>-104</v>
      </c>
      <c r="AD25" s="211">
        <v>-15</v>
      </c>
      <c r="AE25" s="211">
        <f t="shared" si="17"/>
        <v>20</v>
      </c>
      <c r="AF25" s="118">
        <v>0</v>
      </c>
      <c r="AG25" s="160" t="s">
        <v>903</v>
      </c>
      <c r="AH25" s="118">
        <v>0</v>
      </c>
      <c r="AI25" s="148">
        <f t="shared" si="5"/>
        <v>5</v>
      </c>
      <c r="AJ25" s="148">
        <f t="shared" si="6"/>
        <v>5</v>
      </c>
      <c r="AK25" s="118">
        <v>1</v>
      </c>
      <c r="AL25" s="148">
        <f t="shared" si="7"/>
        <v>60</v>
      </c>
      <c r="AM25" s="148">
        <f t="shared" si="8"/>
        <v>60</v>
      </c>
      <c r="AN25" s="194" t="str">
        <f>LEFT(R25,5)&amp;"V2, "&amp;LEFT(R25,5)&amp;"R2, "&amp;LEFT(R25,5)&amp;"U2, "&amp;LEFT(R25,5)&amp;"Q2"</f>
        <v>FO333V2, FO333R2, FO333U2, FO333Q2</v>
      </c>
      <c r="AO25" s="117">
        <v>1</v>
      </c>
      <c r="AP25" s="117">
        <v>1</v>
      </c>
      <c r="AQ25" s="149" t="str">
        <f t="shared" si="9"/>
        <v>TRUE</v>
      </c>
      <c r="AR25" s="150" t="str">
        <f t="shared" si="10"/>
        <v>TRUE</v>
      </c>
      <c r="AS25" s="161">
        <v>1</v>
      </c>
      <c r="AT25" s="151">
        <f t="shared" si="11"/>
        <v>139</v>
      </c>
      <c r="AU25" s="151">
        <f t="shared" si="12"/>
        <v>130</v>
      </c>
      <c r="AV25" s="210">
        <f t="shared" si="15"/>
        <v>25118</v>
      </c>
      <c r="AW25" s="159"/>
      <c r="AX25" s="245"/>
      <c r="AZ25" s="216">
        <f>VLOOKUP(IF(OR(MID(R25,6,1)="U",MID(R25,6,1)="R"),R25,LEFT(R25,5)&amp;"U"&amp;RIGHT(R25,1)),FSC_TOTAL!A:AX,23,0)</f>
        <v>4</v>
      </c>
    </row>
    <row r="26" spans="1:52" ht="18" customHeight="1">
      <c r="A26" s="152" t="s">
        <v>902</v>
      </c>
      <c r="B26" s="172">
        <f>'RBS Dataset-1'!$B$3</f>
        <v>3333</v>
      </c>
      <c r="C26" s="144">
        <v>3</v>
      </c>
      <c r="D26" s="144">
        <v>0</v>
      </c>
      <c r="E26" s="145">
        <f t="shared" si="0"/>
        <v>3333</v>
      </c>
      <c r="F26" s="158">
        <f>VLOOKUP(R26,PSC_Plan_3G!A:H,8,0)</f>
        <v>24536</v>
      </c>
      <c r="G26" s="159">
        <f>VLOOKUP(R26,PSC_Plan_3G!A:H,7,0)</f>
        <v>51602</v>
      </c>
      <c r="H26" s="144">
        <v>222</v>
      </c>
      <c r="I26" s="144">
        <v>88</v>
      </c>
      <c r="J26" s="206">
        <v>5</v>
      </c>
      <c r="K26" s="144">
        <v>1</v>
      </c>
      <c r="L26" s="201" t="e">
        <f t="shared" si="1"/>
        <v>#VALUE!</v>
      </c>
      <c r="M26" s="119" t="s">
        <v>14</v>
      </c>
      <c r="N26" s="201" t="e">
        <f t="shared" si="2"/>
        <v>#VALUE!</v>
      </c>
      <c r="O26" s="144" t="s">
        <v>15</v>
      </c>
      <c r="P26" s="159">
        <f>VLOOKUP(IF(OR(MID(R26,6,1)="U",MID(R26,6,1)="R"),R26,LEFT(R26,5)&amp;"U"&amp;RIGHT(R26,1)),FSC_TOTAL!A:AX,36,0)</f>
        <v>320</v>
      </c>
      <c r="Q26" s="146">
        <f>'RNC Dataset-1'!$B$3*2^16+'RN RNC-RBS Dataset-1'!G26</f>
        <v>10144146</v>
      </c>
      <c r="R26" s="146" t="str">
        <f>LEFT('RBS Dataset-1'!$C$3,5)&amp;"W3"</f>
        <v>FO333W3</v>
      </c>
      <c r="S26" s="146">
        <f t="shared" si="3"/>
        <v>51602</v>
      </c>
      <c r="T26" s="116">
        <v>8</v>
      </c>
      <c r="U26" s="159">
        <f>VLOOKUP(R26,PSC_Plan_3G!A:O,10,0)</f>
        <v>500</v>
      </c>
      <c r="V26" s="146">
        <f>VLOOKUP(MID($R26,6,1),Appoggio!$A:$C,2,0)</f>
        <v>9663</v>
      </c>
      <c r="W26" s="146">
        <f>VLOOKUP(MID($R26,6,1),Appoggio!$A:$C,3,0)</f>
        <v>10613</v>
      </c>
      <c r="X26" s="159">
        <f>10*ROUND(VLOOKUP(IF(OR(MID(R26,6,1)="U",MID(R26,6,1)="R"),R26,LEFT(R26,5)&amp;"U"&amp;RIGHT(R26,1)),FSC_TOTAL!A:AX,50,0),0)</f>
        <v>440</v>
      </c>
      <c r="Y26" s="146">
        <f t="shared" si="13"/>
        <v>330</v>
      </c>
      <c r="Z26" s="148">
        <f t="shared" si="4"/>
        <v>2</v>
      </c>
      <c r="AA26" s="118" t="s">
        <v>123</v>
      </c>
      <c r="AB26" s="118">
        <v>1</v>
      </c>
      <c r="AC26" s="118">
        <v>-104</v>
      </c>
      <c r="AD26" s="211">
        <v>-15</v>
      </c>
      <c r="AE26" s="211">
        <f t="shared" si="17"/>
        <v>20</v>
      </c>
      <c r="AF26" s="118">
        <v>0</v>
      </c>
      <c r="AG26" s="160" t="s">
        <v>903</v>
      </c>
      <c r="AH26" s="118">
        <v>0</v>
      </c>
      <c r="AI26" s="148">
        <f t="shared" si="5"/>
        <v>5</v>
      </c>
      <c r="AJ26" s="148">
        <f t="shared" si="6"/>
        <v>5</v>
      </c>
      <c r="AK26" s="118">
        <v>1</v>
      </c>
      <c r="AL26" s="148">
        <f t="shared" si="7"/>
        <v>60</v>
      </c>
      <c r="AM26" s="148">
        <f t="shared" si="8"/>
        <v>60</v>
      </c>
      <c r="AN26" s="194" t="str">
        <f>LEFT(R26,5)&amp;"V3, "&amp;LEFT(R26,5)&amp;"R3, "&amp;LEFT(R26,5)&amp;"U3, "&amp;LEFT(R26,5)&amp;"Q3"</f>
        <v>FO333V3, FO333R3, FO333U3, FO333Q3</v>
      </c>
      <c r="AO26" s="117">
        <v>1</v>
      </c>
      <c r="AP26" s="117">
        <v>1</v>
      </c>
      <c r="AQ26" s="149" t="str">
        <f t="shared" si="9"/>
        <v>TRUE</v>
      </c>
      <c r="AR26" s="150" t="str">
        <f t="shared" si="10"/>
        <v>TRUE</v>
      </c>
      <c r="AS26" s="161">
        <v>1</v>
      </c>
      <c r="AT26" s="151">
        <f t="shared" si="11"/>
        <v>139</v>
      </c>
      <c r="AU26" s="151">
        <f t="shared" si="12"/>
        <v>130</v>
      </c>
      <c r="AV26" s="210">
        <f t="shared" si="15"/>
        <v>25118</v>
      </c>
      <c r="AW26" s="159"/>
      <c r="AX26" s="246"/>
      <c r="AZ26" s="216">
        <f>VLOOKUP(IF(OR(MID(R26,6,1)="U",MID(R26,6,1)="R"),R26,LEFT(R26,5)&amp;"U"&amp;RIGHT(R26,1)),FSC_TOTAL!A:AX,23,0)</f>
        <v>4</v>
      </c>
    </row>
  </sheetData>
  <autoFilter ref="A11:AV23"/>
  <sortState ref="A12:AW26">
    <sortCondition ref="R12:R26"/>
  </sortState>
  <mergeCells count="3">
    <mergeCell ref="AQ9:AR9"/>
    <mergeCell ref="AS9:AT9"/>
    <mergeCell ref="AX12:AX26"/>
  </mergeCells>
  <dataValidations count="2">
    <dataValidation type="list" allowBlank="1" showInputMessage="1" showErrorMessage="1" sqref="AW12:AW26">
      <formula1>"keep_locked,"</formula1>
    </dataValidation>
    <dataValidation type="list" allowBlank="1" showInputMessage="1" showErrorMessage="1" sqref="AX12:AX26">
      <formula1>"C,M"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8080"/>
  </sheetPr>
  <dimension ref="A1:J46"/>
  <sheetViews>
    <sheetView zoomScale="90" zoomScaleNormal="90" workbookViewId="0">
      <pane ySplit="1" topLeftCell="A2" activePane="bottomLeft" state="frozen"/>
      <selection pane="bottomLeft" activeCell="L23" sqref="L23"/>
    </sheetView>
  </sheetViews>
  <sheetFormatPr defaultRowHeight="15"/>
  <cols>
    <col min="1" max="1" width="31" style="1" bestFit="1" customWidth="1"/>
    <col min="2" max="2" width="12.42578125" style="133" customWidth="1"/>
    <col min="3" max="3" width="10.85546875" style="133" customWidth="1"/>
    <col min="4" max="4" width="24" style="133" bestFit="1" customWidth="1"/>
    <col min="5" max="5" width="15.7109375" style="133" customWidth="1"/>
    <col min="6" max="6" width="12.42578125" style="133" customWidth="1"/>
    <col min="7" max="7" width="22.85546875" style="1" bestFit="1" customWidth="1"/>
    <col min="8" max="16384" width="9.140625" style="1"/>
  </cols>
  <sheetData>
    <row r="1" spans="1:10" ht="12.75">
      <c r="A1" s="162" t="s">
        <v>27</v>
      </c>
      <c r="B1" s="188" t="s">
        <v>67</v>
      </c>
      <c r="C1" s="169" t="s">
        <v>68</v>
      </c>
      <c r="D1" s="169" t="s">
        <v>124</v>
      </c>
      <c r="E1" s="169" t="s">
        <v>125</v>
      </c>
      <c r="F1" s="169" t="s">
        <v>126</v>
      </c>
      <c r="G1" s="169" t="s">
        <v>128</v>
      </c>
      <c r="J1" s="213" t="s">
        <v>604</v>
      </c>
    </row>
    <row r="2" spans="1:10" ht="12.75" customHeight="1">
      <c r="A2" s="173"/>
      <c r="B2" s="165" t="str">
        <f>LEFT('RBS Dataset-1'!$C$3,5)&amp;'EutranFreqRelation-1'!H2</f>
        <v>FO333Q1</v>
      </c>
      <c r="C2" s="168">
        <v>6200</v>
      </c>
      <c r="D2" s="153">
        <f t="shared" ref="D2:D46" si="0">IF(C2=6200,5,IF(C2=3350,7,IF(1675,6)))</f>
        <v>5</v>
      </c>
      <c r="E2" s="132">
        <v>-120</v>
      </c>
      <c r="F2" s="143">
        <v>6</v>
      </c>
      <c r="G2" s="178">
        <f t="shared" ref="G2:G46" si="1">IF(C2=6200,3,IF(C2=1675,1,IF(C2=3350,2,"NA")))</f>
        <v>3</v>
      </c>
      <c r="H2" s="175" t="s">
        <v>160</v>
      </c>
      <c r="J2" s="214" t="str">
        <f>IF(VLOOKUP(B2,'RN RNC-RBS Dataset-1'!$R$12:$R$26,1,0)=B2,"OK","NOK")</f>
        <v>OK</v>
      </c>
    </row>
    <row r="3" spans="1:10" s="155" customFormat="1" ht="12.75" customHeight="1">
      <c r="A3" s="173"/>
      <c r="B3" s="165" t="str">
        <f>LEFT('RBS Dataset-1'!$C$3,5)&amp;'EutranFreqRelation-1'!H3</f>
        <v>FO333Q2</v>
      </c>
      <c r="C3" s="168">
        <v>6200</v>
      </c>
      <c r="D3" s="153">
        <f t="shared" si="0"/>
        <v>5</v>
      </c>
      <c r="E3" s="132">
        <v>-120</v>
      </c>
      <c r="F3" s="143">
        <v>6</v>
      </c>
      <c r="G3" s="178">
        <f t="shared" si="1"/>
        <v>3</v>
      </c>
      <c r="H3" s="175" t="s">
        <v>161</v>
      </c>
      <c r="J3" s="214" t="str">
        <f>IF(VLOOKUP(B3,'RN RNC-RBS Dataset-1'!$R$12:$R$26,1,0)=B3,"OK","NOK")</f>
        <v>OK</v>
      </c>
    </row>
    <row r="4" spans="1:10" s="155" customFormat="1" ht="12.75" customHeight="1">
      <c r="A4" s="173"/>
      <c r="B4" s="165" t="str">
        <f>LEFT('RBS Dataset-1'!$C$3,5)&amp;'EutranFreqRelation-1'!H4</f>
        <v>FO333Q3</v>
      </c>
      <c r="C4" s="168">
        <v>6200</v>
      </c>
      <c r="D4" s="153">
        <f t="shared" si="0"/>
        <v>5</v>
      </c>
      <c r="E4" s="132">
        <v>-120</v>
      </c>
      <c r="F4" s="143">
        <v>6</v>
      </c>
      <c r="G4" s="178">
        <f t="shared" si="1"/>
        <v>3</v>
      </c>
      <c r="H4" s="175" t="s">
        <v>162</v>
      </c>
      <c r="J4" s="214" t="str">
        <f>IF(VLOOKUP(B4,'RN RNC-RBS Dataset-1'!$R$12:$R$26,1,0)=B4,"OK","NOK")</f>
        <v>OK</v>
      </c>
    </row>
    <row r="5" spans="1:10" s="155" customFormat="1" ht="12.75" customHeight="1">
      <c r="A5" s="173"/>
      <c r="B5" s="165" t="str">
        <f>LEFT('RBS Dataset-1'!$C$3,5)&amp;'EutranFreqRelation-1'!H5</f>
        <v>FO333R1</v>
      </c>
      <c r="C5" s="168">
        <v>6200</v>
      </c>
      <c r="D5" s="153">
        <f t="shared" si="0"/>
        <v>5</v>
      </c>
      <c r="E5" s="132">
        <v>-120</v>
      </c>
      <c r="F5" s="143">
        <v>6</v>
      </c>
      <c r="G5" s="178">
        <f t="shared" si="1"/>
        <v>3</v>
      </c>
      <c r="H5" s="175" t="s">
        <v>145</v>
      </c>
      <c r="J5" s="214" t="str">
        <f>IF(VLOOKUP(B5,'RN RNC-RBS Dataset-1'!$R$12:$R$26,1,0)=B5,"OK","NOK")</f>
        <v>OK</v>
      </c>
    </row>
    <row r="6" spans="1:10" s="155" customFormat="1" ht="12.75" customHeight="1">
      <c r="A6" s="173"/>
      <c r="B6" s="165" t="str">
        <f>LEFT('RBS Dataset-1'!$C$3,5)&amp;'EutranFreqRelation-1'!H6</f>
        <v>FO333R2</v>
      </c>
      <c r="C6" s="168">
        <v>6200</v>
      </c>
      <c r="D6" s="153">
        <f t="shared" si="0"/>
        <v>5</v>
      </c>
      <c r="E6" s="132">
        <v>-120</v>
      </c>
      <c r="F6" s="143">
        <v>6</v>
      </c>
      <c r="G6" s="178">
        <f t="shared" si="1"/>
        <v>3</v>
      </c>
      <c r="H6" s="175" t="s">
        <v>146</v>
      </c>
      <c r="J6" s="214" t="str">
        <f>IF(VLOOKUP(B6,'RN RNC-RBS Dataset-1'!$R$12:$R$26,1,0)=B6,"OK","NOK")</f>
        <v>OK</v>
      </c>
    </row>
    <row r="7" spans="1:10" s="155" customFormat="1" ht="12.75" customHeight="1">
      <c r="A7" s="173"/>
      <c r="B7" s="165" t="str">
        <f>LEFT('RBS Dataset-1'!$C$3,5)&amp;'EutranFreqRelation-1'!H7</f>
        <v>FO333R3</v>
      </c>
      <c r="C7" s="168">
        <v>6200</v>
      </c>
      <c r="D7" s="153">
        <f t="shared" si="0"/>
        <v>5</v>
      </c>
      <c r="E7" s="132">
        <v>-120</v>
      </c>
      <c r="F7" s="143">
        <v>6</v>
      </c>
      <c r="G7" s="178">
        <f t="shared" si="1"/>
        <v>3</v>
      </c>
      <c r="H7" s="175" t="s">
        <v>147</v>
      </c>
      <c r="J7" s="214" t="str">
        <f>IF(VLOOKUP(B7,'RN RNC-RBS Dataset-1'!$R$12:$R$26,1,0)=B7,"OK","NOK")</f>
        <v>OK</v>
      </c>
    </row>
    <row r="8" spans="1:10" s="155" customFormat="1" ht="12.75" customHeight="1">
      <c r="A8" s="173"/>
      <c r="B8" s="165" t="str">
        <f>LEFT('RBS Dataset-1'!$C$3,5)&amp;'EutranFreqRelation-1'!H8</f>
        <v>FO333U1</v>
      </c>
      <c r="C8" s="168">
        <v>6200</v>
      </c>
      <c r="D8" s="153">
        <f t="shared" si="0"/>
        <v>5</v>
      </c>
      <c r="E8" s="132">
        <v>-120</v>
      </c>
      <c r="F8" s="143">
        <v>6</v>
      </c>
      <c r="G8" s="178">
        <f t="shared" si="1"/>
        <v>3</v>
      </c>
      <c r="H8" s="175" t="s">
        <v>148</v>
      </c>
      <c r="J8" s="214" t="str">
        <f>IF(VLOOKUP(B8,'RN RNC-RBS Dataset-1'!$R$12:$R$26,1,0)=B8,"OK","NOK")</f>
        <v>OK</v>
      </c>
    </row>
    <row r="9" spans="1:10" s="155" customFormat="1" ht="12.75" customHeight="1">
      <c r="A9" s="173"/>
      <c r="B9" s="165" t="str">
        <f>LEFT('RBS Dataset-1'!$C$3,5)&amp;'EutranFreqRelation-1'!H9</f>
        <v>FO333U2</v>
      </c>
      <c r="C9" s="168">
        <v>6200</v>
      </c>
      <c r="D9" s="153">
        <f t="shared" si="0"/>
        <v>5</v>
      </c>
      <c r="E9" s="132">
        <v>-120</v>
      </c>
      <c r="F9" s="143">
        <v>6</v>
      </c>
      <c r="G9" s="178">
        <f t="shared" si="1"/>
        <v>3</v>
      </c>
      <c r="H9" s="175" t="s">
        <v>149</v>
      </c>
      <c r="J9" s="214" t="str">
        <f>IF(VLOOKUP(B9,'RN RNC-RBS Dataset-1'!$R$12:$R$26,1,0)=B9,"OK","NOK")</f>
        <v>OK</v>
      </c>
    </row>
    <row r="10" spans="1:10" s="155" customFormat="1" ht="12.75" customHeight="1">
      <c r="A10" s="173"/>
      <c r="B10" s="165" t="str">
        <f>LEFT('RBS Dataset-1'!$C$3,5)&amp;'EutranFreqRelation-1'!H10</f>
        <v>FO333U3</v>
      </c>
      <c r="C10" s="168">
        <v>6200</v>
      </c>
      <c r="D10" s="153">
        <f t="shared" si="0"/>
        <v>5</v>
      </c>
      <c r="E10" s="132">
        <v>-120</v>
      </c>
      <c r="F10" s="143">
        <v>6</v>
      </c>
      <c r="G10" s="178">
        <f t="shared" si="1"/>
        <v>3</v>
      </c>
      <c r="H10" s="175" t="s">
        <v>150</v>
      </c>
      <c r="J10" s="214" t="str">
        <f>IF(VLOOKUP(B10,'RN RNC-RBS Dataset-1'!$R$12:$R$26,1,0)=B10,"OK","NOK")</f>
        <v>OK</v>
      </c>
    </row>
    <row r="11" spans="1:10" s="155" customFormat="1" ht="12.75" customHeight="1">
      <c r="A11" s="173"/>
      <c r="B11" s="165" t="str">
        <f>LEFT('RBS Dataset-1'!$C$3,5)&amp;'EutranFreqRelation-1'!H11</f>
        <v>FO333V1</v>
      </c>
      <c r="C11" s="168">
        <v>6200</v>
      </c>
      <c r="D11" s="153">
        <f t="shared" si="0"/>
        <v>5</v>
      </c>
      <c r="E11" s="132">
        <v>-120</v>
      </c>
      <c r="F11" s="143">
        <v>6</v>
      </c>
      <c r="G11" s="178">
        <f t="shared" si="1"/>
        <v>3</v>
      </c>
      <c r="H11" s="175" t="s">
        <v>151</v>
      </c>
      <c r="J11" s="214" t="str">
        <f>IF(VLOOKUP(B11,'RN RNC-RBS Dataset-1'!$R$12:$R$26,1,0)=B11,"OK","NOK")</f>
        <v>OK</v>
      </c>
    </row>
    <row r="12" spans="1:10" s="155" customFormat="1" ht="12.75" customHeight="1">
      <c r="A12" s="173"/>
      <c r="B12" s="165" t="str">
        <f>LEFT('RBS Dataset-1'!$C$3,5)&amp;'EutranFreqRelation-1'!H12</f>
        <v>FO333V2</v>
      </c>
      <c r="C12" s="168">
        <v>6200</v>
      </c>
      <c r="D12" s="153">
        <f t="shared" si="0"/>
        <v>5</v>
      </c>
      <c r="E12" s="132">
        <v>-120</v>
      </c>
      <c r="F12" s="143">
        <v>6</v>
      </c>
      <c r="G12" s="178">
        <f t="shared" si="1"/>
        <v>3</v>
      </c>
      <c r="H12" s="175" t="s">
        <v>152</v>
      </c>
      <c r="J12" s="214" t="str">
        <f>IF(VLOOKUP(B12,'RN RNC-RBS Dataset-1'!$R$12:$R$26,1,0)=B12,"OK","NOK")</f>
        <v>OK</v>
      </c>
    </row>
    <row r="13" spans="1:10" s="155" customFormat="1" ht="12.75" customHeight="1">
      <c r="A13" s="173"/>
      <c r="B13" s="165" t="str">
        <f>LEFT('RBS Dataset-1'!$C$3,5)&amp;'EutranFreqRelation-1'!H13</f>
        <v>FO333V3</v>
      </c>
      <c r="C13" s="168">
        <v>6200</v>
      </c>
      <c r="D13" s="153">
        <f t="shared" si="0"/>
        <v>5</v>
      </c>
      <c r="E13" s="132">
        <v>-120</v>
      </c>
      <c r="F13" s="143">
        <v>6</v>
      </c>
      <c r="G13" s="178">
        <f t="shared" si="1"/>
        <v>3</v>
      </c>
      <c r="H13" s="175" t="s">
        <v>153</v>
      </c>
      <c r="J13" s="214" t="str">
        <f>IF(VLOOKUP(B13,'RN RNC-RBS Dataset-1'!$R$12:$R$26,1,0)=B13,"OK","NOK")</f>
        <v>OK</v>
      </c>
    </row>
    <row r="14" spans="1:10" s="155" customFormat="1" ht="12.75" customHeight="1">
      <c r="A14" s="173"/>
      <c r="B14" s="165" t="str">
        <f>LEFT('RBS Dataset-1'!$C$3,5)&amp;'EutranFreqRelation-1'!H14</f>
        <v>FO333W1</v>
      </c>
      <c r="C14" s="168">
        <v>6200</v>
      </c>
      <c r="D14" s="153">
        <f t="shared" si="0"/>
        <v>5</v>
      </c>
      <c r="E14" s="132">
        <v>-120</v>
      </c>
      <c r="F14" s="143">
        <v>6</v>
      </c>
      <c r="G14" s="178">
        <f t="shared" si="1"/>
        <v>3</v>
      </c>
      <c r="H14" s="175" t="s">
        <v>154</v>
      </c>
      <c r="J14" s="214" t="str">
        <f>IF(VLOOKUP(B14,'RN RNC-RBS Dataset-1'!$R$12:$R$26,1,0)=B14,"OK","NOK")</f>
        <v>OK</v>
      </c>
    </row>
    <row r="15" spans="1:10" s="155" customFormat="1" ht="12.75" customHeight="1">
      <c r="A15" s="173"/>
      <c r="B15" s="165" t="str">
        <f>LEFT('RBS Dataset-1'!$C$3,5)&amp;'EutranFreqRelation-1'!H15</f>
        <v>FO333W2</v>
      </c>
      <c r="C15" s="168">
        <v>6200</v>
      </c>
      <c r="D15" s="153">
        <f t="shared" si="0"/>
        <v>5</v>
      </c>
      <c r="E15" s="132">
        <v>-120</v>
      </c>
      <c r="F15" s="143">
        <v>6</v>
      </c>
      <c r="G15" s="178">
        <f t="shared" si="1"/>
        <v>3</v>
      </c>
      <c r="H15" s="175" t="s">
        <v>155</v>
      </c>
      <c r="J15" s="214" t="str">
        <f>IF(VLOOKUP(B15,'RN RNC-RBS Dataset-1'!$R$12:$R$26,1,0)=B15,"OK","NOK")</f>
        <v>OK</v>
      </c>
    </row>
    <row r="16" spans="1:10" s="155" customFormat="1" ht="12.75" customHeight="1">
      <c r="A16" s="173"/>
      <c r="B16" s="165" t="str">
        <f>LEFT('RBS Dataset-1'!$C$3,5)&amp;'EutranFreqRelation-1'!H16</f>
        <v>FO333W3</v>
      </c>
      <c r="C16" s="168">
        <v>6200</v>
      </c>
      <c r="D16" s="153">
        <f t="shared" si="0"/>
        <v>5</v>
      </c>
      <c r="E16" s="132">
        <v>-120</v>
      </c>
      <c r="F16" s="143">
        <v>6</v>
      </c>
      <c r="G16" s="178">
        <f t="shared" si="1"/>
        <v>3</v>
      </c>
      <c r="H16" s="175" t="s">
        <v>156</v>
      </c>
      <c r="J16" s="214" t="str">
        <f>IF(VLOOKUP(B16,'RN RNC-RBS Dataset-1'!$R$12:$R$26,1,0)=B16,"OK","NOK")</f>
        <v>OK</v>
      </c>
    </row>
    <row r="17" spans="1:10" s="155" customFormat="1" ht="12.75" customHeight="1">
      <c r="A17" s="173"/>
      <c r="B17" s="165" t="str">
        <f>LEFT('RBS Dataset-1'!$C$3,5)&amp;'EutranFreqRelation-1'!H17</f>
        <v>FO333Q1</v>
      </c>
      <c r="C17" s="168">
        <v>3350</v>
      </c>
      <c r="D17" s="153">
        <f t="shared" si="0"/>
        <v>7</v>
      </c>
      <c r="E17" s="132">
        <v>-120</v>
      </c>
      <c r="F17" s="143">
        <v>6</v>
      </c>
      <c r="G17" s="178">
        <f t="shared" si="1"/>
        <v>2</v>
      </c>
      <c r="H17" s="175" t="s">
        <v>160</v>
      </c>
      <c r="J17" s="214" t="str">
        <f>IF(VLOOKUP(B17,'RN RNC-RBS Dataset-1'!$R$12:$R$26,1,0)=B17,"OK","NOK")</f>
        <v>OK</v>
      </c>
    </row>
    <row r="18" spans="1:10" s="155" customFormat="1" ht="12.75" customHeight="1">
      <c r="A18" s="173"/>
      <c r="B18" s="165" t="str">
        <f>LEFT('RBS Dataset-1'!$C$3,5)&amp;'EutranFreqRelation-1'!H18</f>
        <v>FO333Q2</v>
      </c>
      <c r="C18" s="168">
        <v>3350</v>
      </c>
      <c r="D18" s="153">
        <f t="shared" si="0"/>
        <v>7</v>
      </c>
      <c r="E18" s="132">
        <v>-120</v>
      </c>
      <c r="F18" s="143">
        <v>6</v>
      </c>
      <c r="G18" s="178">
        <f t="shared" si="1"/>
        <v>2</v>
      </c>
      <c r="H18" s="175" t="s">
        <v>161</v>
      </c>
      <c r="J18" s="214" t="str">
        <f>IF(VLOOKUP(B18,'RN RNC-RBS Dataset-1'!$R$12:$R$26,1,0)=B18,"OK","NOK")</f>
        <v>OK</v>
      </c>
    </row>
    <row r="19" spans="1:10" s="155" customFormat="1" ht="12.75" customHeight="1">
      <c r="A19" s="173"/>
      <c r="B19" s="165" t="str">
        <f>LEFT('RBS Dataset-1'!$C$3,5)&amp;'EutranFreqRelation-1'!H19</f>
        <v>FO333Q3</v>
      </c>
      <c r="C19" s="168">
        <v>3350</v>
      </c>
      <c r="D19" s="153">
        <f t="shared" si="0"/>
        <v>7</v>
      </c>
      <c r="E19" s="132">
        <v>-120</v>
      </c>
      <c r="F19" s="143">
        <v>6</v>
      </c>
      <c r="G19" s="178">
        <f t="shared" si="1"/>
        <v>2</v>
      </c>
      <c r="H19" s="175" t="s">
        <v>162</v>
      </c>
      <c r="J19" s="214" t="str">
        <f>IF(VLOOKUP(B19,'RN RNC-RBS Dataset-1'!$R$12:$R$26,1,0)=B19,"OK","NOK")</f>
        <v>OK</v>
      </c>
    </row>
    <row r="20" spans="1:10" s="155" customFormat="1" ht="12.75" customHeight="1">
      <c r="A20" s="173"/>
      <c r="B20" s="165" t="str">
        <f>LEFT('RBS Dataset-1'!$C$3,5)&amp;'EutranFreqRelation-1'!H20</f>
        <v>FO333R1</v>
      </c>
      <c r="C20" s="168">
        <v>3350</v>
      </c>
      <c r="D20" s="153">
        <f t="shared" si="0"/>
        <v>7</v>
      </c>
      <c r="E20" s="132">
        <v>-120</v>
      </c>
      <c r="F20" s="143">
        <v>6</v>
      </c>
      <c r="G20" s="178">
        <f t="shared" si="1"/>
        <v>2</v>
      </c>
      <c r="H20" s="175" t="s">
        <v>145</v>
      </c>
      <c r="J20" s="214" t="str">
        <f>IF(VLOOKUP(B20,'RN RNC-RBS Dataset-1'!$R$12:$R$26,1,0)=B20,"OK","NOK")</f>
        <v>OK</v>
      </c>
    </row>
    <row r="21" spans="1:10" s="155" customFormat="1" ht="12.75" customHeight="1">
      <c r="A21" s="173"/>
      <c r="B21" s="165" t="str">
        <f>LEFT('RBS Dataset-1'!$C$3,5)&amp;'EutranFreqRelation-1'!H21</f>
        <v>FO333R2</v>
      </c>
      <c r="C21" s="168">
        <v>3350</v>
      </c>
      <c r="D21" s="153">
        <f t="shared" si="0"/>
        <v>7</v>
      </c>
      <c r="E21" s="132">
        <v>-120</v>
      </c>
      <c r="F21" s="143">
        <v>6</v>
      </c>
      <c r="G21" s="178">
        <f t="shared" si="1"/>
        <v>2</v>
      </c>
      <c r="H21" s="175" t="s">
        <v>146</v>
      </c>
      <c r="J21" s="214" t="str">
        <f>IF(VLOOKUP(B21,'RN RNC-RBS Dataset-1'!$R$12:$R$26,1,0)=B21,"OK","NOK")</f>
        <v>OK</v>
      </c>
    </row>
    <row r="22" spans="1:10" s="155" customFormat="1" ht="12.75" customHeight="1">
      <c r="A22" s="173"/>
      <c r="B22" s="165" t="str">
        <f>LEFT('RBS Dataset-1'!$C$3,5)&amp;'EutranFreqRelation-1'!H22</f>
        <v>FO333R3</v>
      </c>
      <c r="C22" s="168">
        <v>3350</v>
      </c>
      <c r="D22" s="153">
        <f t="shared" si="0"/>
        <v>7</v>
      </c>
      <c r="E22" s="132">
        <v>-120</v>
      </c>
      <c r="F22" s="143">
        <v>6</v>
      </c>
      <c r="G22" s="178">
        <f t="shared" si="1"/>
        <v>2</v>
      </c>
      <c r="H22" s="175" t="s">
        <v>147</v>
      </c>
      <c r="J22" s="214" t="str">
        <f>IF(VLOOKUP(B22,'RN RNC-RBS Dataset-1'!$R$12:$R$26,1,0)=B22,"OK","NOK")</f>
        <v>OK</v>
      </c>
    </row>
    <row r="23" spans="1:10" s="155" customFormat="1" ht="12.75" customHeight="1">
      <c r="A23" s="173"/>
      <c r="B23" s="165" t="str">
        <f>LEFT('RBS Dataset-1'!$C$3,5)&amp;'EutranFreqRelation-1'!H23</f>
        <v>FO333U1</v>
      </c>
      <c r="C23" s="168">
        <v>3350</v>
      </c>
      <c r="D23" s="153">
        <f t="shared" si="0"/>
        <v>7</v>
      </c>
      <c r="E23" s="132">
        <v>-120</v>
      </c>
      <c r="F23" s="143">
        <v>6</v>
      </c>
      <c r="G23" s="178">
        <f t="shared" si="1"/>
        <v>2</v>
      </c>
      <c r="H23" s="175" t="s">
        <v>148</v>
      </c>
      <c r="J23" s="214" t="str">
        <f>IF(VLOOKUP(B23,'RN RNC-RBS Dataset-1'!$R$12:$R$26,1,0)=B23,"OK","NOK")</f>
        <v>OK</v>
      </c>
    </row>
    <row r="24" spans="1:10" s="155" customFormat="1" ht="12.75" customHeight="1">
      <c r="A24" s="173"/>
      <c r="B24" s="165" t="str">
        <f>LEFT('RBS Dataset-1'!$C$3,5)&amp;'EutranFreqRelation-1'!H24</f>
        <v>FO333U2</v>
      </c>
      <c r="C24" s="168">
        <v>3350</v>
      </c>
      <c r="D24" s="153">
        <f t="shared" si="0"/>
        <v>7</v>
      </c>
      <c r="E24" s="132">
        <v>-120</v>
      </c>
      <c r="F24" s="143">
        <v>6</v>
      </c>
      <c r="G24" s="178">
        <f t="shared" si="1"/>
        <v>2</v>
      </c>
      <c r="H24" s="175" t="s">
        <v>149</v>
      </c>
      <c r="J24" s="214" t="str">
        <f>IF(VLOOKUP(B24,'RN RNC-RBS Dataset-1'!$R$12:$R$26,1,0)=B24,"OK","NOK")</f>
        <v>OK</v>
      </c>
    </row>
    <row r="25" spans="1:10" s="155" customFormat="1" ht="12.75" customHeight="1">
      <c r="A25" s="173"/>
      <c r="B25" s="165" t="str">
        <f>LEFT('RBS Dataset-1'!$C$3,5)&amp;'EutranFreqRelation-1'!H25</f>
        <v>FO333U3</v>
      </c>
      <c r="C25" s="168">
        <v>3350</v>
      </c>
      <c r="D25" s="153">
        <f t="shared" si="0"/>
        <v>7</v>
      </c>
      <c r="E25" s="132">
        <v>-120</v>
      </c>
      <c r="F25" s="143">
        <v>6</v>
      </c>
      <c r="G25" s="178">
        <f t="shared" si="1"/>
        <v>2</v>
      </c>
      <c r="H25" s="175" t="s">
        <v>150</v>
      </c>
      <c r="J25" s="214" t="str">
        <f>IF(VLOOKUP(B25,'RN RNC-RBS Dataset-1'!$R$12:$R$26,1,0)=B25,"OK","NOK")</f>
        <v>OK</v>
      </c>
    </row>
    <row r="26" spans="1:10" s="155" customFormat="1" ht="12.75" customHeight="1">
      <c r="A26" s="173"/>
      <c r="B26" s="165" t="str">
        <f>LEFT('RBS Dataset-1'!$C$3,5)&amp;'EutranFreqRelation-1'!H26</f>
        <v>FO333V1</v>
      </c>
      <c r="C26" s="168">
        <v>3350</v>
      </c>
      <c r="D26" s="153">
        <f t="shared" si="0"/>
        <v>7</v>
      </c>
      <c r="E26" s="132">
        <v>-120</v>
      </c>
      <c r="F26" s="143">
        <v>6</v>
      </c>
      <c r="G26" s="178">
        <f t="shared" si="1"/>
        <v>2</v>
      </c>
      <c r="H26" s="175" t="s">
        <v>151</v>
      </c>
      <c r="J26" s="214" t="str">
        <f>IF(VLOOKUP(B26,'RN RNC-RBS Dataset-1'!$R$12:$R$26,1,0)=B26,"OK","NOK")</f>
        <v>OK</v>
      </c>
    </row>
    <row r="27" spans="1:10" s="155" customFormat="1" ht="12.75" customHeight="1">
      <c r="A27" s="173"/>
      <c r="B27" s="165" t="str">
        <f>LEFT('RBS Dataset-1'!$C$3,5)&amp;'EutranFreqRelation-1'!H27</f>
        <v>FO333V2</v>
      </c>
      <c r="C27" s="168">
        <v>3350</v>
      </c>
      <c r="D27" s="153">
        <f t="shared" si="0"/>
        <v>7</v>
      </c>
      <c r="E27" s="132">
        <v>-120</v>
      </c>
      <c r="F27" s="143">
        <v>6</v>
      </c>
      <c r="G27" s="178">
        <f t="shared" si="1"/>
        <v>2</v>
      </c>
      <c r="H27" s="175" t="s">
        <v>152</v>
      </c>
      <c r="J27" s="214" t="str">
        <f>IF(VLOOKUP(B27,'RN RNC-RBS Dataset-1'!$R$12:$R$26,1,0)=B27,"OK","NOK")</f>
        <v>OK</v>
      </c>
    </row>
    <row r="28" spans="1:10" s="155" customFormat="1" ht="12.75" customHeight="1">
      <c r="A28" s="173"/>
      <c r="B28" s="165" t="str">
        <f>LEFT('RBS Dataset-1'!$C$3,5)&amp;'EutranFreqRelation-1'!H28</f>
        <v>FO333V3</v>
      </c>
      <c r="C28" s="168">
        <v>3350</v>
      </c>
      <c r="D28" s="153">
        <f t="shared" si="0"/>
        <v>7</v>
      </c>
      <c r="E28" s="132">
        <v>-120</v>
      </c>
      <c r="F28" s="143">
        <v>6</v>
      </c>
      <c r="G28" s="178">
        <f t="shared" si="1"/>
        <v>2</v>
      </c>
      <c r="H28" s="175" t="s">
        <v>153</v>
      </c>
      <c r="J28" s="214" t="str">
        <f>IF(VLOOKUP(B28,'RN RNC-RBS Dataset-1'!$R$12:$R$26,1,0)=B28,"OK","NOK")</f>
        <v>OK</v>
      </c>
    </row>
    <row r="29" spans="1:10" s="155" customFormat="1" ht="12.75" customHeight="1">
      <c r="A29" s="173"/>
      <c r="B29" s="165" t="str">
        <f>LEFT('RBS Dataset-1'!$C$3,5)&amp;'EutranFreqRelation-1'!H29</f>
        <v>FO333W1</v>
      </c>
      <c r="C29" s="168">
        <v>3350</v>
      </c>
      <c r="D29" s="153">
        <f t="shared" si="0"/>
        <v>7</v>
      </c>
      <c r="E29" s="132">
        <v>-120</v>
      </c>
      <c r="F29" s="143">
        <v>6</v>
      </c>
      <c r="G29" s="178">
        <f t="shared" si="1"/>
        <v>2</v>
      </c>
      <c r="H29" s="175" t="s">
        <v>154</v>
      </c>
      <c r="J29" s="214" t="str">
        <f>IF(VLOOKUP(B29,'RN RNC-RBS Dataset-1'!$R$12:$R$26,1,0)=B29,"OK","NOK")</f>
        <v>OK</v>
      </c>
    </row>
    <row r="30" spans="1:10" s="155" customFormat="1" ht="12.75" customHeight="1">
      <c r="A30" s="173"/>
      <c r="B30" s="165" t="str">
        <f>LEFT('RBS Dataset-1'!$C$3,5)&amp;'EutranFreqRelation-1'!H30</f>
        <v>FO333W2</v>
      </c>
      <c r="C30" s="168">
        <v>3350</v>
      </c>
      <c r="D30" s="153">
        <f t="shared" si="0"/>
        <v>7</v>
      </c>
      <c r="E30" s="132">
        <v>-120</v>
      </c>
      <c r="F30" s="143">
        <v>6</v>
      </c>
      <c r="G30" s="178">
        <f t="shared" si="1"/>
        <v>2</v>
      </c>
      <c r="H30" s="175" t="s">
        <v>155</v>
      </c>
      <c r="J30" s="214" t="str">
        <f>IF(VLOOKUP(B30,'RN RNC-RBS Dataset-1'!$R$12:$R$26,1,0)=B30,"OK","NOK")</f>
        <v>OK</v>
      </c>
    </row>
    <row r="31" spans="1:10" s="155" customFormat="1" ht="12.75" customHeight="1">
      <c r="A31" s="173"/>
      <c r="B31" s="165" t="str">
        <f>LEFT('RBS Dataset-1'!$C$3,5)&amp;'EutranFreqRelation-1'!H31</f>
        <v>FO333W3</v>
      </c>
      <c r="C31" s="168">
        <v>3350</v>
      </c>
      <c r="D31" s="153">
        <f t="shared" si="0"/>
        <v>7</v>
      </c>
      <c r="E31" s="132">
        <v>-120</v>
      </c>
      <c r="F31" s="143">
        <v>6</v>
      </c>
      <c r="G31" s="178">
        <f t="shared" si="1"/>
        <v>2</v>
      </c>
      <c r="H31" s="175" t="s">
        <v>156</v>
      </c>
      <c r="J31" s="214" t="str">
        <f>IF(VLOOKUP(B31,'RN RNC-RBS Dataset-1'!$R$12:$R$26,1,0)=B31,"OK","NOK")</f>
        <v>OK</v>
      </c>
    </row>
    <row r="32" spans="1:10" s="155" customFormat="1" ht="12.75" customHeight="1">
      <c r="A32" s="173" t="s">
        <v>902</v>
      </c>
      <c r="B32" s="165" t="str">
        <f>LEFT('RBS Dataset-1'!$C$3,5)&amp;'EutranFreqRelation-1'!H32</f>
        <v>FO333Q1</v>
      </c>
      <c r="C32" s="168">
        <v>1675</v>
      </c>
      <c r="D32" s="153">
        <f t="shared" si="0"/>
        <v>6</v>
      </c>
      <c r="E32" s="132">
        <v>-120</v>
      </c>
      <c r="F32" s="143">
        <v>6</v>
      </c>
      <c r="G32" s="178">
        <f t="shared" si="1"/>
        <v>1</v>
      </c>
      <c r="H32" s="175" t="s">
        <v>160</v>
      </c>
      <c r="J32" s="214" t="str">
        <f>IF(VLOOKUP(B32,'RN RNC-RBS Dataset-1'!$R$12:$R$26,1,0)=B32,"OK","NOK")</f>
        <v>OK</v>
      </c>
    </row>
    <row r="33" spans="1:10" s="155" customFormat="1" ht="12.75" customHeight="1">
      <c r="A33" s="173" t="s">
        <v>902</v>
      </c>
      <c r="B33" s="165" t="str">
        <f>LEFT('RBS Dataset-1'!$C$3,5)&amp;'EutranFreqRelation-1'!H33</f>
        <v>FO333Q2</v>
      </c>
      <c r="C33" s="168">
        <v>1675</v>
      </c>
      <c r="D33" s="153">
        <f t="shared" si="0"/>
        <v>6</v>
      </c>
      <c r="E33" s="132">
        <v>-120</v>
      </c>
      <c r="F33" s="143">
        <v>6</v>
      </c>
      <c r="G33" s="178">
        <f t="shared" si="1"/>
        <v>1</v>
      </c>
      <c r="H33" s="175" t="s">
        <v>161</v>
      </c>
      <c r="J33" s="214" t="str">
        <f>IF(VLOOKUP(B33,'RN RNC-RBS Dataset-1'!$R$12:$R$26,1,0)=B33,"OK","NOK")</f>
        <v>OK</v>
      </c>
    </row>
    <row r="34" spans="1:10" s="155" customFormat="1" ht="12.75" customHeight="1">
      <c r="A34" s="173" t="s">
        <v>902</v>
      </c>
      <c r="B34" s="165" t="str">
        <f>LEFT('RBS Dataset-1'!$C$3,5)&amp;'EutranFreqRelation-1'!H34</f>
        <v>FO333Q3</v>
      </c>
      <c r="C34" s="168">
        <v>1675</v>
      </c>
      <c r="D34" s="153">
        <f t="shared" si="0"/>
        <v>6</v>
      </c>
      <c r="E34" s="132">
        <v>-120</v>
      </c>
      <c r="F34" s="143">
        <v>6</v>
      </c>
      <c r="G34" s="178">
        <f t="shared" si="1"/>
        <v>1</v>
      </c>
      <c r="H34" s="175" t="s">
        <v>162</v>
      </c>
      <c r="J34" s="214" t="str">
        <f>IF(VLOOKUP(B34,'RN RNC-RBS Dataset-1'!$R$12:$R$26,1,0)=B34,"OK","NOK")</f>
        <v>OK</v>
      </c>
    </row>
    <row r="35" spans="1:10" s="155" customFormat="1" ht="12.75" customHeight="1">
      <c r="A35" s="173" t="s">
        <v>902</v>
      </c>
      <c r="B35" s="165" t="str">
        <f>LEFT('RBS Dataset-1'!$C$3,5)&amp;'EutranFreqRelation-1'!H35</f>
        <v>FO333R1</v>
      </c>
      <c r="C35" s="168">
        <v>1675</v>
      </c>
      <c r="D35" s="153">
        <f t="shared" si="0"/>
        <v>6</v>
      </c>
      <c r="E35" s="132">
        <v>-120</v>
      </c>
      <c r="F35" s="143">
        <v>6</v>
      </c>
      <c r="G35" s="178">
        <f t="shared" si="1"/>
        <v>1</v>
      </c>
      <c r="H35" s="175" t="s">
        <v>145</v>
      </c>
      <c r="J35" s="214" t="str">
        <f>IF(VLOOKUP(B35,'RN RNC-RBS Dataset-1'!$R$12:$R$26,1,0)=B35,"OK","NOK")</f>
        <v>OK</v>
      </c>
    </row>
    <row r="36" spans="1:10" s="155" customFormat="1" ht="12.75" customHeight="1">
      <c r="A36" s="173" t="s">
        <v>902</v>
      </c>
      <c r="B36" s="165" t="str">
        <f>LEFT('RBS Dataset-1'!$C$3,5)&amp;'EutranFreqRelation-1'!H36</f>
        <v>FO333R2</v>
      </c>
      <c r="C36" s="168">
        <v>1675</v>
      </c>
      <c r="D36" s="153">
        <f t="shared" si="0"/>
        <v>6</v>
      </c>
      <c r="E36" s="132">
        <v>-120</v>
      </c>
      <c r="F36" s="143">
        <v>6</v>
      </c>
      <c r="G36" s="178">
        <f t="shared" si="1"/>
        <v>1</v>
      </c>
      <c r="H36" s="175" t="s">
        <v>146</v>
      </c>
      <c r="J36" s="214" t="str">
        <f>IF(VLOOKUP(B36,'RN RNC-RBS Dataset-1'!$R$12:$R$26,1,0)=B36,"OK","NOK")</f>
        <v>OK</v>
      </c>
    </row>
    <row r="37" spans="1:10" s="155" customFormat="1" ht="12.75" customHeight="1">
      <c r="A37" s="173" t="s">
        <v>902</v>
      </c>
      <c r="B37" s="165" t="str">
        <f>LEFT('RBS Dataset-1'!$C$3,5)&amp;'EutranFreqRelation-1'!H37</f>
        <v>FO333R3</v>
      </c>
      <c r="C37" s="168">
        <v>1675</v>
      </c>
      <c r="D37" s="153">
        <f t="shared" si="0"/>
        <v>6</v>
      </c>
      <c r="E37" s="132">
        <v>-120</v>
      </c>
      <c r="F37" s="143">
        <v>6</v>
      </c>
      <c r="G37" s="178">
        <f t="shared" si="1"/>
        <v>1</v>
      </c>
      <c r="H37" s="175" t="s">
        <v>147</v>
      </c>
      <c r="J37" s="214" t="str">
        <f>IF(VLOOKUP(B37,'RN RNC-RBS Dataset-1'!$R$12:$R$26,1,0)=B37,"OK","NOK")</f>
        <v>OK</v>
      </c>
    </row>
    <row r="38" spans="1:10" s="155" customFormat="1" ht="12.75" customHeight="1">
      <c r="A38" s="173" t="s">
        <v>902</v>
      </c>
      <c r="B38" s="165" t="str">
        <f>LEFT('RBS Dataset-1'!$C$3,5)&amp;'EutranFreqRelation-1'!H38</f>
        <v>FO333U1</v>
      </c>
      <c r="C38" s="168">
        <v>1675</v>
      </c>
      <c r="D38" s="153">
        <f t="shared" si="0"/>
        <v>6</v>
      </c>
      <c r="E38" s="132">
        <v>-120</v>
      </c>
      <c r="F38" s="143">
        <v>6</v>
      </c>
      <c r="G38" s="178">
        <f t="shared" si="1"/>
        <v>1</v>
      </c>
      <c r="H38" s="175" t="s">
        <v>148</v>
      </c>
      <c r="J38" s="214" t="str">
        <f>IF(VLOOKUP(B38,'RN RNC-RBS Dataset-1'!$R$12:$R$26,1,0)=B38,"OK","NOK")</f>
        <v>OK</v>
      </c>
    </row>
    <row r="39" spans="1:10" s="155" customFormat="1" ht="12.75" customHeight="1">
      <c r="A39" s="173" t="s">
        <v>902</v>
      </c>
      <c r="B39" s="165" t="str">
        <f>LEFT('RBS Dataset-1'!$C$3,5)&amp;'EutranFreqRelation-1'!H39</f>
        <v>FO333U2</v>
      </c>
      <c r="C39" s="168">
        <v>1675</v>
      </c>
      <c r="D39" s="153">
        <f t="shared" si="0"/>
        <v>6</v>
      </c>
      <c r="E39" s="132">
        <v>-120</v>
      </c>
      <c r="F39" s="143">
        <v>6</v>
      </c>
      <c r="G39" s="178">
        <f t="shared" si="1"/>
        <v>1</v>
      </c>
      <c r="H39" s="175" t="s">
        <v>149</v>
      </c>
      <c r="J39" s="214" t="str">
        <f>IF(VLOOKUP(B39,'RN RNC-RBS Dataset-1'!$R$12:$R$26,1,0)=B39,"OK","NOK")</f>
        <v>OK</v>
      </c>
    </row>
    <row r="40" spans="1:10" s="155" customFormat="1" ht="12.75" customHeight="1">
      <c r="A40" s="173" t="s">
        <v>902</v>
      </c>
      <c r="B40" s="165" t="str">
        <f>LEFT('RBS Dataset-1'!$C$3,5)&amp;'EutranFreqRelation-1'!H40</f>
        <v>FO333U3</v>
      </c>
      <c r="C40" s="168">
        <v>1675</v>
      </c>
      <c r="D40" s="153">
        <f t="shared" si="0"/>
        <v>6</v>
      </c>
      <c r="E40" s="132">
        <v>-120</v>
      </c>
      <c r="F40" s="143">
        <v>6</v>
      </c>
      <c r="G40" s="178">
        <f t="shared" si="1"/>
        <v>1</v>
      </c>
      <c r="H40" s="175" t="s">
        <v>150</v>
      </c>
      <c r="J40" s="214" t="str">
        <f>IF(VLOOKUP(B40,'RN RNC-RBS Dataset-1'!$R$12:$R$26,1,0)=B40,"OK","NOK")</f>
        <v>OK</v>
      </c>
    </row>
    <row r="41" spans="1:10" s="155" customFormat="1" ht="12.75" customHeight="1">
      <c r="A41" s="173" t="s">
        <v>902</v>
      </c>
      <c r="B41" s="165" t="str">
        <f>LEFT('RBS Dataset-1'!$C$3,5)&amp;'EutranFreqRelation-1'!H41</f>
        <v>FO333V1</v>
      </c>
      <c r="C41" s="168">
        <v>1675</v>
      </c>
      <c r="D41" s="153">
        <f t="shared" si="0"/>
        <v>6</v>
      </c>
      <c r="E41" s="132">
        <v>-120</v>
      </c>
      <c r="F41" s="143">
        <v>6</v>
      </c>
      <c r="G41" s="178">
        <f t="shared" si="1"/>
        <v>1</v>
      </c>
      <c r="H41" s="175" t="s">
        <v>151</v>
      </c>
      <c r="J41" s="214" t="str">
        <f>IF(VLOOKUP(B41,'RN RNC-RBS Dataset-1'!$R$12:$R$26,1,0)=B41,"OK","NOK")</f>
        <v>OK</v>
      </c>
    </row>
    <row r="42" spans="1:10" s="155" customFormat="1" ht="12.75" customHeight="1">
      <c r="A42" s="173" t="s">
        <v>902</v>
      </c>
      <c r="B42" s="165" t="str">
        <f>LEFT('RBS Dataset-1'!$C$3,5)&amp;'EutranFreqRelation-1'!H42</f>
        <v>FO333V2</v>
      </c>
      <c r="C42" s="168">
        <v>1675</v>
      </c>
      <c r="D42" s="153">
        <f t="shared" si="0"/>
        <v>6</v>
      </c>
      <c r="E42" s="132">
        <v>-120</v>
      </c>
      <c r="F42" s="143">
        <v>6</v>
      </c>
      <c r="G42" s="178">
        <f t="shared" si="1"/>
        <v>1</v>
      </c>
      <c r="H42" s="175" t="s">
        <v>152</v>
      </c>
      <c r="J42" s="214" t="str">
        <f>IF(VLOOKUP(B42,'RN RNC-RBS Dataset-1'!$R$12:$R$26,1,0)=B42,"OK","NOK")</f>
        <v>OK</v>
      </c>
    </row>
    <row r="43" spans="1:10" s="155" customFormat="1" ht="12.75" customHeight="1">
      <c r="A43" s="173" t="s">
        <v>902</v>
      </c>
      <c r="B43" s="165" t="str">
        <f>LEFT('RBS Dataset-1'!$C$3,5)&amp;'EutranFreqRelation-1'!H43</f>
        <v>FO333V3</v>
      </c>
      <c r="C43" s="168">
        <v>1675</v>
      </c>
      <c r="D43" s="153">
        <f t="shared" si="0"/>
        <v>6</v>
      </c>
      <c r="E43" s="132">
        <v>-120</v>
      </c>
      <c r="F43" s="143">
        <v>6</v>
      </c>
      <c r="G43" s="178">
        <f t="shared" si="1"/>
        <v>1</v>
      </c>
      <c r="H43" s="175" t="s">
        <v>153</v>
      </c>
      <c r="J43" s="214" t="str">
        <f>IF(VLOOKUP(B43,'RN RNC-RBS Dataset-1'!$R$12:$R$26,1,0)=B43,"OK","NOK")</f>
        <v>OK</v>
      </c>
    </row>
    <row r="44" spans="1:10" s="155" customFormat="1" ht="12.75" customHeight="1">
      <c r="A44" s="173" t="s">
        <v>902</v>
      </c>
      <c r="B44" s="165" t="str">
        <f>LEFT('RBS Dataset-1'!$C$3,5)&amp;'EutranFreqRelation-1'!H44</f>
        <v>FO333W1</v>
      </c>
      <c r="C44" s="168">
        <v>1675</v>
      </c>
      <c r="D44" s="153">
        <f t="shared" si="0"/>
        <v>6</v>
      </c>
      <c r="E44" s="132">
        <v>-120</v>
      </c>
      <c r="F44" s="143">
        <v>6</v>
      </c>
      <c r="G44" s="178">
        <f t="shared" si="1"/>
        <v>1</v>
      </c>
      <c r="H44" s="175" t="s">
        <v>154</v>
      </c>
      <c r="J44" s="214" t="str">
        <f>IF(VLOOKUP(B44,'RN RNC-RBS Dataset-1'!$R$12:$R$26,1,0)=B44,"OK","NOK")</f>
        <v>OK</v>
      </c>
    </row>
    <row r="45" spans="1:10" s="155" customFormat="1" ht="12.75" customHeight="1">
      <c r="A45" s="173" t="s">
        <v>902</v>
      </c>
      <c r="B45" s="165" t="str">
        <f>LEFT('RBS Dataset-1'!$C$3,5)&amp;'EutranFreqRelation-1'!H45</f>
        <v>FO333W2</v>
      </c>
      <c r="C45" s="168">
        <v>1675</v>
      </c>
      <c r="D45" s="153">
        <f t="shared" si="0"/>
        <v>6</v>
      </c>
      <c r="E45" s="132">
        <v>-120</v>
      </c>
      <c r="F45" s="143">
        <v>6</v>
      </c>
      <c r="G45" s="178">
        <f t="shared" si="1"/>
        <v>1</v>
      </c>
      <c r="H45" s="175" t="s">
        <v>155</v>
      </c>
      <c r="J45" s="214" t="str">
        <f>IF(VLOOKUP(B45,'RN RNC-RBS Dataset-1'!$R$12:$R$26,1,0)=B45,"OK","NOK")</f>
        <v>OK</v>
      </c>
    </row>
    <row r="46" spans="1:10" s="155" customFormat="1" ht="12.75" customHeight="1">
      <c r="A46" s="173" t="s">
        <v>902</v>
      </c>
      <c r="B46" s="165" t="str">
        <f>LEFT('RBS Dataset-1'!$C$3,5)&amp;'EutranFreqRelation-1'!H46</f>
        <v>FO333W3</v>
      </c>
      <c r="C46" s="168">
        <v>1675</v>
      </c>
      <c r="D46" s="153">
        <f t="shared" si="0"/>
        <v>6</v>
      </c>
      <c r="E46" s="132">
        <v>-120</v>
      </c>
      <c r="F46" s="143">
        <v>6</v>
      </c>
      <c r="G46" s="178">
        <f t="shared" si="1"/>
        <v>1</v>
      </c>
      <c r="H46" s="175" t="s">
        <v>156</v>
      </c>
      <c r="J46" s="214" t="str">
        <f>IF(VLOOKUP(B46,'RN RNC-RBS Dataset-1'!$R$12:$R$26,1,0)=B46,"OK","NOK")</f>
        <v>OK</v>
      </c>
    </row>
  </sheetData>
  <autoFilter ref="A1:H46"/>
  <sortState ref="A2:H46">
    <sortCondition descending="1" ref="C2:C46"/>
    <sortCondition ref="B2:B46"/>
  </sortState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Q61"/>
  <sheetViews>
    <sheetView zoomScale="80" zoomScaleNormal="80" workbookViewId="0">
      <pane ySplit="1" topLeftCell="A2" activePane="bottomLeft" state="frozen"/>
      <selection pane="bottomLeft" activeCell="D2" sqref="D2:D3"/>
    </sheetView>
  </sheetViews>
  <sheetFormatPr defaultRowHeight="13.5"/>
  <cols>
    <col min="1" max="1" width="18.85546875" style="17" bestFit="1" customWidth="1"/>
    <col min="2" max="2" width="18.85546875" style="156" customWidth="1"/>
    <col min="3" max="3" width="18.85546875" style="17" bestFit="1" customWidth="1"/>
    <col min="4" max="4" width="18" style="17" bestFit="1" customWidth="1"/>
    <col min="5" max="5" width="19" style="17" bestFit="1" customWidth="1"/>
    <col min="6" max="7" width="19" style="17" customWidth="1"/>
    <col min="8" max="8" width="32" style="17" bestFit="1" customWidth="1"/>
    <col min="9" max="9" width="36.5703125" style="17" bestFit="1" customWidth="1"/>
    <col min="10" max="10" width="25.42578125" style="17" bestFit="1" customWidth="1"/>
    <col min="11" max="11" width="16.5703125" style="17" bestFit="1" customWidth="1"/>
    <col min="12" max="12" width="37.28515625" style="1" bestFit="1" customWidth="1"/>
    <col min="13" max="14" width="9.140625" style="175"/>
    <col min="15" max="16384" width="9.140625" style="1"/>
  </cols>
  <sheetData>
    <row r="1" spans="1:17" ht="26.1" customHeight="1">
      <c r="A1" s="16" t="s">
        <v>70</v>
      </c>
      <c r="B1" s="16" t="s">
        <v>159</v>
      </c>
      <c r="C1" s="16" t="s">
        <v>71</v>
      </c>
      <c r="D1" s="16" t="s">
        <v>72</v>
      </c>
      <c r="E1" s="16" t="s">
        <v>73</v>
      </c>
      <c r="F1" s="16" t="s">
        <v>78</v>
      </c>
      <c r="G1" s="16" t="s">
        <v>74</v>
      </c>
      <c r="H1" s="16" t="s">
        <v>129</v>
      </c>
      <c r="I1" s="16" t="s">
        <v>75</v>
      </c>
      <c r="J1" s="16" t="s">
        <v>76</v>
      </c>
      <c r="K1" s="16" t="s">
        <v>77</v>
      </c>
      <c r="L1" s="16" t="s">
        <v>139</v>
      </c>
      <c r="M1" s="175" t="s">
        <v>426</v>
      </c>
      <c r="N1" s="175" t="s">
        <v>427</v>
      </c>
      <c r="P1" s="213" t="s">
        <v>605</v>
      </c>
      <c r="Q1" s="213" t="s">
        <v>606</v>
      </c>
    </row>
    <row r="2" spans="1:17" ht="15">
      <c r="A2" s="17">
        <v>15</v>
      </c>
      <c r="B2" s="186" t="str">
        <f>E2</f>
        <v>BO51RNC</v>
      </c>
      <c r="C2" s="187" t="str">
        <f>LEFT('RBS Dataset-1'!$C$3,5)&amp;M2</f>
        <v>FO333Q1</v>
      </c>
      <c r="D2" s="187" t="str">
        <f>LEFT('RBS Dataset-1'!$C$3,5)&amp;N2</f>
        <v>FO333Q2</v>
      </c>
      <c r="E2" s="187" t="str">
        <f>'RNC Dataset-1'!$C$3</f>
        <v>BO51RNC</v>
      </c>
      <c r="F2" s="156">
        <v>0</v>
      </c>
      <c r="G2" s="156">
        <v>0</v>
      </c>
      <c r="H2" s="156">
        <v>0</v>
      </c>
      <c r="I2" s="212"/>
      <c r="J2" s="212"/>
      <c r="L2" s="155" t="s">
        <v>157</v>
      </c>
      <c r="M2" s="175" t="s">
        <v>160</v>
      </c>
      <c r="N2" s="175" t="s">
        <v>161</v>
      </c>
      <c r="P2" s="214" t="str">
        <f>IF(VLOOKUP(C2,'RN RNC-RBS Dataset-1'!$R$12:$R$26,1,0)=C2,"OK","NOK")</f>
        <v>OK</v>
      </c>
      <c r="Q2" s="1" t="str">
        <f>IF(VLOOKUP(D2,'RN RNC-RBS Dataset-1'!$R$12:$R$26,1,0)=D2,"OK","NOK")</f>
        <v>OK</v>
      </c>
    </row>
    <row r="3" spans="1:17" ht="15">
      <c r="A3" s="156">
        <v>15</v>
      </c>
      <c r="B3" s="186" t="str">
        <f t="shared" ref="B3:B61" si="0">E3</f>
        <v>BO51RNC</v>
      </c>
      <c r="C3" s="187" t="str">
        <f>LEFT('RBS Dataset-1'!$C$3,5)&amp;M3</f>
        <v>FO333Q1</v>
      </c>
      <c r="D3" s="187" t="str">
        <f>LEFT('RBS Dataset-1'!$C$3,5)&amp;N3</f>
        <v>FO333Q3</v>
      </c>
      <c r="E3" s="187" t="str">
        <f>'RNC Dataset-1'!$C$3</f>
        <v>BO51RNC</v>
      </c>
      <c r="F3" s="156">
        <v>0</v>
      </c>
      <c r="G3" s="156">
        <v>0</v>
      </c>
      <c r="H3" s="156">
        <v>0</v>
      </c>
      <c r="I3" s="212"/>
      <c r="J3" s="212"/>
      <c r="L3" s="155" t="s">
        <v>157</v>
      </c>
      <c r="M3" s="175" t="s">
        <v>160</v>
      </c>
      <c r="N3" s="175" t="s">
        <v>162</v>
      </c>
      <c r="P3" s="214" t="str">
        <f>IF(VLOOKUP(C3,'RN RNC-RBS Dataset-1'!$R$12:$R$26,1,0)=C3,"OK","NOK")</f>
        <v>OK</v>
      </c>
      <c r="Q3" s="155" t="str">
        <f>IF(VLOOKUP(D3,'RN RNC-RBS Dataset-1'!$R$12:$R$26,1,0)=D3,"OK","NOK")</f>
        <v>OK</v>
      </c>
    </row>
    <row r="4" spans="1:17" ht="15">
      <c r="A4" s="156">
        <v>15</v>
      </c>
      <c r="B4" s="186" t="str">
        <f t="shared" si="0"/>
        <v>BO51RNC</v>
      </c>
      <c r="C4" s="187" t="str">
        <f>LEFT('RBS Dataset-1'!$C$3,5)&amp;M4</f>
        <v>FO333Q1</v>
      </c>
      <c r="D4" s="187" t="str">
        <f>LEFT('RBS Dataset-1'!$C$3,5)&amp;N4</f>
        <v>FO333U1</v>
      </c>
      <c r="E4" s="187" t="str">
        <f>'RNC Dataset-1'!$C$3</f>
        <v>BO51RNC</v>
      </c>
      <c r="F4" s="156">
        <v>0</v>
      </c>
      <c r="G4" s="156">
        <v>0</v>
      </c>
      <c r="H4" s="156">
        <v>0</v>
      </c>
      <c r="I4" s="212"/>
      <c r="J4" s="212"/>
      <c r="L4" s="155" t="s">
        <v>157</v>
      </c>
      <c r="M4" s="175" t="s">
        <v>160</v>
      </c>
      <c r="N4" s="175" t="s">
        <v>148</v>
      </c>
      <c r="P4" s="214" t="str">
        <f>IF(VLOOKUP(C4,'RN RNC-RBS Dataset-1'!$R$12:$R$26,1,0)=C4,"OK","NOK")</f>
        <v>OK</v>
      </c>
      <c r="Q4" s="155" t="str">
        <f>IF(VLOOKUP(D4,'RN RNC-RBS Dataset-1'!$R$12:$R$26,1,0)=D4,"OK","NOK")</f>
        <v>OK</v>
      </c>
    </row>
    <row r="5" spans="1:17" ht="15">
      <c r="A5" s="156">
        <v>15</v>
      </c>
      <c r="B5" s="186" t="str">
        <f t="shared" si="0"/>
        <v>BO51RNC</v>
      </c>
      <c r="C5" s="187" t="str">
        <f>LEFT('RBS Dataset-1'!$C$3,5)&amp;M5</f>
        <v>FO333Q1</v>
      </c>
      <c r="D5" s="187" t="str">
        <f>LEFT('RBS Dataset-1'!$C$3,5)&amp;N5</f>
        <v>FO333V1</v>
      </c>
      <c r="E5" s="187" t="str">
        <f>'RNC Dataset-1'!$C$3</f>
        <v>BO51RNC</v>
      </c>
      <c r="F5" s="156">
        <v>0</v>
      </c>
      <c r="G5" s="156">
        <v>0</v>
      </c>
      <c r="H5" s="156">
        <v>1</v>
      </c>
      <c r="I5" s="212"/>
      <c r="J5" s="212"/>
      <c r="L5" s="155" t="s">
        <v>157</v>
      </c>
      <c r="M5" s="175" t="s">
        <v>160</v>
      </c>
      <c r="N5" s="175" t="s">
        <v>151</v>
      </c>
      <c r="P5" s="214" t="str">
        <f>IF(VLOOKUP(C5,'RN RNC-RBS Dataset-1'!$R$12:$R$26,1,0)=C5,"OK","NOK")</f>
        <v>OK</v>
      </c>
      <c r="Q5" s="155" t="str">
        <f>IF(VLOOKUP(D5,'RN RNC-RBS Dataset-1'!$R$12:$R$26,1,0)=D5,"OK","NOK")</f>
        <v>OK</v>
      </c>
    </row>
    <row r="6" spans="1:17" ht="15">
      <c r="A6" s="156">
        <v>15</v>
      </c>
      <c r="B6" s="186" t="str">
        <f t="shared" si="0"/>
        <v>BO51RNC</v>
      </c>
      <c r="C6" s="187" t="str">
        <f>LEFT('RBS Dataset-1'!$C$3,5)&amp;M6</f>
        <v>FO333Q2</v>
      </c>
      <c r="D6" s="187" t="str">
        <f>LEFT('RBS Dataset-1'!$C$3,5)&amp;N6</f>
        <v>FO333Q1</v>
      </c>
      <c r="E6" s="187" t="str">
        <f>'RNC Dataset-1'!$C$3</f>
        <v>BO51RNC</v>
      </c>
      <c r="F6" s="156">
        <v>0</v>
      </c>
      <c r="G6" s="156">
        <v>0</v>
      </c>
      <c r="H6" s="156">
        <v>0</v>
      </c>
      <c r="I6" s="212"/>
      <c r="J6" s="212"/>
      <c r="L6" s="155" t="s">
        <v>157</v>
      </c>
      <c r="M6" s="175" t="s">
        <v>161</v>
      </c>
      <c r="N6" s="175" t="s">
        <v>160</v>
      </c>
      <c r="P6" s="214" t="str">
        <f>IF(VLOOKUP(C6,'RN RNC-RBS Dataset-1'!$R$12:$R$26,1,0)=C6,"OK","NOK")</f>
        <v>OK</v>
      </c>
      <c r="Q6" s="155" t="str">
        <f>IF(VLOOKUP(D6,'RN RNC-RBS Dataset-1'!$R$12:$R$26,1,0)=D6,"OK","NOK")</f>
        <v>OK</v>
      </c>
    </row>
    <row r="7" spans="1:17" ht="15">
      <c r="A7" s="156">
        <v>15</v>
      </c>
      <c r="B7" s="186" t="str">
        <f t="shared" si="0"/>
        <v>BO51RNC</v>
      </c>
      <c r="C7" s="187" t="str">
        <f>LEFT('RBS Dataset-1'!$C$3,5)&amp;M7</f>
        <v>FO333Q2</v>
      </c>
      <c r="D7" s="187" t="str">
        <f>LEFT('RBS Dataset-1'!$C$3,5)&amp;N7</f>
        <v>FO333Q3</v>
      </c>
      <c r="E7" s="187" t="str">
        <f>'RNC Dataset-1'!$C$3</f>
        <v>BO51RNC</v>
      </c>
      <c r="F7" s="156">
        <v>0</v>
      </c>
      <c r="G7" s="156">
        <v>0</v>
      </c>
      <c r="H7" s="156">
        <v>0</v>
      </c>
      <c r="I7" s="212"/>
      <c r="J7" s="212"/>
      <c r="L7" s="155" t="s">
        <v>157</v>
      </c>
      <c r="M7" s="175" t="s">
        <v>161</v>
      </c>
      <c r="N7" s="175" t="s">
        <v>162</v>
      </c>
      <c r="P7" s="214" t="str">
        <f>IF(VLOOKUP(C7,'RN RNC-RBS Dataset-1'!$R$12:$R$26,1,0)=C7,"OK","NOK")</f>
        <v>OK</v>
      </c>
      <c r="Q7" s="155" t="str">
        <f>IF(VLOOKUP(D7,'RN RNC-RBS Dataset-1'!$R$12:$R$26,1,0)=D7,"OK","NOK")</f>
        <v>OK</v>
      </c>
    </row>
    <row r="8" spans="1:17" ht="15">
      <c r="A8" s="156">
        <v>15</v>
      </c>
      <c r="B8" s="186" t="str">
        <f t="shared" si="0"/>
        <v>BO51RNC</v>
      </c>
      <c r="C8" s="187" t="str">
        <f>LEFT('RBS Dataset-1'!$C$3,5)&amp;M8</f>
        <v>FO333Q2</v>
      </c>
      <c r="D8" s="187" t="str">
        <f>LEFT('RBS Dataset-1'!$C$3,5)&amp;N8</f>
        <v>FO333U2</v>
      </c>
      <c r="E8" s="187" t="str">
        <f>'RNC Dataset-1'!$C$3</f>
        <v>BO51RNC</v>
      </c>
      <c r="F8" s="156">
        <v>0</v>
      </c>
      <c r="G8" s="156">
        <v>0</v>
      </c>
      <c r="H8" s="156">
        <v>0</v>
      </c>
      <c r="I8" s="212"/>
      <c r="J8" s="212"/>
      <c r="L8" s="155" t="s">
        <v>157</v>
      </c>
      <c r="M8" s="175" t="s">
        <v>161</v>
      </c>
      <c r="N8" s="175" t="s">
        <v>149</v>
      </c>
      <c r="P8" s="214" t="str">
        <f>IF(VLOOKUP(C8,'RN RNC-RBS Dataset-1'!$R$12:$R$26,1,0)=C8,"OK","NOK")</f>
        <v>OK</v>
      </c>
      <c r="Q8" s="155" t="str">
        <f>IF(VLOOKUP(D8,'RN RNC-RBS Dataset-1'!$R$12:$R$26,1,0)=D8,"OK","NOK")</f>
        <v>OK</v>
      </c>
    </row>
    <row r="9" spans="1:17" ht="15">
      <c r="A9" s="156">
        <v>15</v>
      </c>
      <c r="B9" s="186" t="str">
        <f t="shared" si="0"/>
        <v>BO51RNC</v>
      </c>
      <c r="C9" s="187" t="str">
        <f>LEFT('RBS Dataset-1'!$C$3,5)&amp;M9</f>
        <v>FO333Q2</v>
      </c>
      <c r="D9" s="187" t="str">
        <f>LEFT('RBS Dataset-1'!$C$3,5)&amp;N9</f>
        <v>FO333V2</v>
      </c>
      <c r="E9" s="187" t="str">
        <f>'RNC Dataset-1'!$C$3</f>
        <v>BO51RNC</v>
      </c>
      <c r="F9" s="156">
        <v>0</v>
      </c>
      <c r="G9" s="156">
        <v>0</v>
      </c>
      <c r="H9" s="156">
        <v>1</v>
      </c>
      <c r="I9" s="212"/>
      <c r="J9" s="212"/>
      <c r="L9" s="155" t="s">
        <v>157</v>
      </c>
      <c r="M9" s="175" t="s">
        <v>161</v>
      </c>
      <c r="N9" s="175" t="s">
        <v>152</v>
      </c>
      <c r="P9" s="214" t="str">
        <f>IF(VLOOKUP(C9,'RN RNC-RBS Dataset-1'!$R$12:$R$26,1,0)=C9,"OK","NOK")</f>
        <v>OK</v>
      </c>
      <c r="Q9" s="155" t="str">
        <f>IF(VLOOKUP(D9,'RN RNC-RBS Dataset-1'!$R$12:$R$26,1,0)=D9,"OK","NOK")</f>
        <v>OK</v>
      </c>
    </row>
    <row r="10" spans="1:17" ht="15">
      <c r="A10" s="156">
        <v>15</v>
      </c>
      <c r="B10" s="186" t="str">
        <f t="shared" si="0"/>
        <v>BO51RNC</v>
      </c>
      <c r="C10" s="187" t="str">
        <f>LEFT('RBS Dataset-1'!$C$3,5)&amp;M10</f>
        <v>FO333Q3</v>
      </c>
      <c r="D10" s="187" t="str">
        <f>LEFT('RBS Dataset-1'!$C$3,5)&amp;N10</f>
        <v>FO333Q1</v>
      </c>
      <c r="E10" s="187" t="str">
        <f>'RNC Dataset-1'!$C$3</f>
        <v>BO51RNC</v>
      </c>
      <c r="F10" s="156">
        <v>0</v>
      </c>
      <c r="G10" s="156">
        <v>0</v>
      </c>
      <c r="H10" s="156">
        <v>0</v>
      </c>
      <c r="I10" s="212"/>
      <c r="J10" s="212"/>
      <c r="L10" s="155" t="s">
        <v>157</v>
      </c>
      <c r="M10" s="175" t="s">
        <v>162</v>
      </c>
      <c r="N10" s="175" t="s">
        <v>160</v>
      </c>
      <c r="P10" s="214" t="str">
        <f>IF(VLOOKUP(C10,'RN RNC-RBS Dataset-1'!$R$12:$R$26,1,0)=C10,"OK","NOK")</f>
        <v>OK</v>
      </c>
      <c r="Q10" s="155" t="str">
        <f>IF(VLOOKUP(D10,'RN RNC-RBS Dataset-1'!$R$12:$R$26,1,0)=D10,"OK","NOK")</f>
        <v>OK</v>
      </c>
    </row>
    <row r="11" spans="1:17" ht="15">
      <c r="A11" s="156">
        <v>15</v>
      </c>
      <c r="B11" s="186" t="str">
        <f t="shared" si="0"/>
        <v>BO51RNC</v>
      </c>
      <c r="C11" s="187" t="str">
        <f>LEFT('RBS Dataset-1'!$C$3,5)&amp;M11</f>
        <v>FO333Q3</v>
      </c>
      <c r="D11" s="187" t="str">
        <f>LEFT('RBS Dataset-1'!$C$3,5)&amp;N11</f>
        <v>FO333Q2</v>
      </c>
      <c r="E11" s="187" t="str">
        <f>'RNC Dataset-1'!$C$3</f>
        <v>BO51RNC</v>
      </c>
      <c r="F11" s="156">
        <v>0</v>
      </c>
      <c r="G11" s="156">
        <v>0</v>
      </c>
      <c r="H11" s="156">
        <v>0</v>
      </c>
      <c r="I11" s="212"/>
      <c r="J11" s="212"/>
      <c r="L11" s="155" t="s">
        <v>157</v>
      </c>
      <c r="M11" s="175" t="s">
        <v>162</v>
      </c>
      <c r="N11" s="175" t="s">
        <v>161</v>
      </c>
      <c r="P11" s="214" t="str">
        <f>IF(VLOOKUP(C11,'RN RNC-RBS Dataset-1'!$R$12:$R$26,1,0)=C11,"OK","NOK")</f>
        <v>OK</v>
      </c>
      <c r="Q11" s="155" t="str">
        <f>IF(VLOOKUP(D11,'RN RNC-RBS Dataset-1'!$R$12:$R$26,1,0)=D11,"OK","NOK")</f>
        <v>OK</v>
      </c>
    </row>
    <row r="12" spans="1:17" ht="15">
      <c r="A12" s="156">
        <v>15</v>
      </c>
      <c r="B12" s="186" t="str">
        <f t="shared" si="0"/>
        <v>BO51RNC</v>
      </c>
      <c r="C12" s="187" t="str">
        <f>LEFT('RBS Dataset-1'!$C$3,5)&amp;M12</f>
        <v>FO333Q3</v>
      </c>
      <c r="D12" s="187" t="str">
        <f>LEFT('RBS Dataset-1'!$C$3,5)&amp;N12</f>
        <v>FO333U3</v>
      </c>
      <c r="E12" s="187" t="str">
        <f>'RNC Dataset-1'!$C$3</f>
        <v>BO51RNC</v>
      </c>
      <c r="F12" s="156">
        <v>0</v>
      </c>
      <c r="G12" s="156">
        <v>0</v>
      </c>
      <c r="H12" s="156">
        <v>0</v>
      </c>
      <c r="I12" s="212"/>
      <c r="J12" s="212"/>
      <c r="L12" s="155" t="s">
        <v>157</v>
      </c>
      <c r="M12" s="175" t="s">
        <v>162</v>
      </c>
      <c r="N12" s="175" t="s">
        <v>150</v>
      </c>
      <c r="P12" s="214" t="str">
        <f>IF(VLOOKUP(C12,'RN RNC-RBS Dataset-1'!$R$12:$R$26,1,0)=C12,"OK","NOK")</f>
        <v>OK</v>
      </c>
      <c r="Q12" s="155" t="str">
        <f>IF(VLOOKUP(D12,'RN RNC-RBS Dataset-1'!$R$12:$R$26,1,0)=D12,"OK","NOK")</f>
        <v>OK</v>
      </c>
    </row>
    <row r="13" spans="1:17" ht="15">
      <c r="A13" s="156">
        <v>15</v>
      </c>
      <c r="B13" s="186" t="str">
        <f t="shared" si="0"/>
        <v>BO51RNC</v>
      </c>
      <c r="C13" s="187" t="str">
        <f>LEFT('RBS Dataset-1'!$C$3,5)&amp;M13</f>
        <v>FO333Q3</v>
      </c>
      <c r="D13" s="187" t="str">
        <f>LEFT('RBS Dataset-1'!$C$3,5)&amp;N13</f>
        <v>FO333V3</v>
      </c>
      <c r="E13" s="187" t="str">
        <f>'RNC Dataset-1'!$C$3</f>
        <v>BO51RNC</v>
      </c>
      <c r="F13" s="156">
        <v>0</v>
      </c>
      <c r="G13" s="156">
        <v>0</v>
      </c>
      <c r="H13" s="156">
        <v>1</v>
      </c>
      <c r="I13" s="212"/>
      <c r="J13" s="212"/>
      <c r="L13" s="155" t="s">
        <v>157</v>
      </c>
      <c r="M13" s="175" t="s">
        <v>162</v>
      </c>
      <c r="N13" s="175" t="s">
        <v>153</v>
      </c>
      <c r="P13" s="214" t="str">
        <f>IF(VLOOKUP(C13,'RN RNC-RBS Dataset-1'!$R$12:$R$26,1,0)=C13,"OK","NOK")</f>
        <v>OK</v>
      </c>
      <c r="Q13" s="155" t="str">
        <f>IF(VLOOKUP(D13,'RN RNC-RBS Dataset-1'!$R$12:$R$26,1,0)=D13,"OK","NOK")</f>
        <v>OK</v>
      </c>
    </row>
    <row r="14" spans="1:17" ht="15">
      <c r="A14" s="156">
        <v>15</v>
      </c>
      <c r="B14" s="186" t="str">
        <f t="shared" si="0"/>
        <v>BO51RNC</v>
      </c>
      <c r="C14" s="187" t="str">
        <f>LEFT('RBS Dataset-1'!$C$3,5)&amp;M14</f>
        <v>FO333R1</v>
      </c>
      <c r="D14" s="187" t="str">
        <f>LEFT('RBS Dataset-1'!$C$3,5)&amp;N14</f>
        <v>FO333R2</v>
      </c>
      <c r="E14" s="187" t="str">
        <f>'RNC Dataset-1'!$C$3</f>
        <v>BO51RNC</v>
      </c>
      <c r="F14" s="156">
        <v>0</v>
      </c>
      <c r="G14" s="156">
        <v>0</v>
      </c>
      <c r="H14" s="156">
        <v>0</v>
      </c>
      <c r="I14" s="212"/>
      <c r="J14" s="212"/>
      <c r="L14" s="155" t="s">
        <v>157</v>
      </c>
      <c r="M14" s="175" t="s">
        <v>145</v>
      </c>
      <c r="N14" s="175" t="s">
        <v>146</v>
      </c>
      <c r="P14" s="214" t="str">
        <f>IF(VLOOKUP(C14,'RN RNC-RBS Dataset-1'!$R$12:$R$26,1,0)=C14,"OK","NOK")</f>
        <v>OK</v>
      </c>
      <c r="Q14" s="155" t="str">
        <f>IF(VLOOKUP(D14,'RN RNC-RBS Dataset-1'!$R$12:$R$26,1,0)=D14,"OK","NOK")</f>
        <v>OK</v>
      </c>
    </row>
    <row r="15" spans="1:17" ht="15">
      <c r="A15" s="156">
        <v>15</v>
      </c>
      <c r="B15" s="186" t="str">
        <f t="shared" si="0"/>
        <v>BO51RNC</v>
      </c>
      <c r="C15" s="187" t="str">
        <f>LEFT('RBS Dataset-1'!$C$3,5)&amp;M15</f>
        <v>FO333R1</v>
      </c>
      <c r="D15" s="187" t="str">
        <f>LEFT('RBS Dataset-1'!$C$3,5)&amp;N15</f>
        <v>FO333R3</v>
      </c>
      <c r="E15" s="187" t="str">
        <f>'RNC Dataset-1'!$C$3</f>
        <v>BO51RNC</v>
      </c>
      <c r="F15" s="156">
        <v>0</v>
      </c>
      <c r="G15" s="156">
        <v>0</v>
      </c>
      <c r="H15" s="156">
        <v>0</v>
      </c>
      <c r="I15" s="212"/>
      <c r="J15" s="212"/>
      <c r="L15" s="155" t="s">
        <v>157</v>
      </c>
      <c r="M15" s="175" t="s">
        <v>145</v>
      </c>
      <c r="N15" s="175" t="s">
        <v>147</v>
      </c>
      <c r="P15" s="214" t="str">
        <f>IF(VLOOKUP(C15,'RN RNC-RBS Dataset-1'!$R$12:$R$26,1,0)=C15,"OK","NOK")</f>
        <v>OK</v>
      </c>
      <c r="Q15" s="155" t="str">
        <f>IF(VLOOKUP(D15,'RN RNC-RBS Dataset-1'!$R$12:$R$26,1,0)=D15,"OK","NOK")</f>
        <v>OK</v>
      </c>
    </row>
    <row r="16" spans="1:17" ht="15">
      <c r="A16" s="156">
        <v>15</v>
      </c>
      <c r="B16" s="186" t="str">
        <f t="shared" si="0"/>
        <v>BO51RNC</v>
      </c>
      <c r="C16" s="187" t="str">
        <f>LEFT('RBS Dataset-1'!$C$3,5)&amp;M16</f>
        <v>FO333R1</v>
      </c>
      <c r="D16" s="187" t="str">
        <f>LEFT('RBS Dataset-1'!$C$3,5)&amp;N16</f>
        <v>FO333U1</v>
      </c>
      <c r="E16" s="187" t="str">
        <f>'RNC Dataset-1'!$C$3</f>
        <v>BO51RNC</v>
      </c>
      <c r="F16" s="156">
        <v>0</v>
      </c>
      <c r="G16" s="156">
        <v>0</v>
      </c>
      <c r="H16" s="156">
        <v>1</v>
      </c>
      <c r="I16" s="212"/>
      <c r="J16" s="212"/>
      <c r="L16" s="155" t="s">
        <v>157</v>
      </c>
      <c r="M16" s="175" t="s">
        <v>145</v>
      </c>
      <c r="N16" s="175" t="s">
        <v>148</v>
      </c>
      <c r="P16" s="214" t="str">
        <f>IF(VLOOKUP(C16,'RN RNC-RBS Dataset-1'!$R$12:$R$26,1,0)=C16,"OK","NOK")</f>
        <v>OK</v>
      </c>
      <c r="Q16" s="155" t="str">
        <f>IF(VLOOKUP(D16,'RN RNC-RBS Dataset-1'!$R$12:$R$26,1,0)=D16,"OK","NOK")</f>
        <v>OK</v>
      </c>
    </row>
    <row r="17" spans="1:17" ht="15">
      <c r="A17" s="156">
        <v>15</v>
      </c>
      <c r="B17" s="186" t="str">
        <f t="shared" si="0"/>
        <v>BO51RNC</v>
      </c>
      <c r="C17" s="187" t="str">
        <f>LEFT('RBS Dataset-1'!$C$3,5)&amp;M17</f>
        <v>FO333R1</v>
      </c>
      <c r="D17" s="187" t="str">
        <f>LEFT('RBS Dataset-1'!$C$3,5)&amp;N17</f>
        <v>FO333W1</v>
      </c>
      <c r="E17" s="187" t="str">
        <f>'RNC Dataset-1'!$C$3</f>
        <v>BO51RNC</v>
      </c>
      <c r="F17" s="156">
        <v>0</v>
      </c>
      <c r="G17" s="156">
        <v>0</v>
      </c>
      <c r="H17" s="156">
        <v>0</v>
      </c>
      <c r="I17" s="212"/>
      <c r="J17" s="212"/>
      <c r="L17" s="155" t="s">
        <v>157</v>
      </c>
      <c r="M17" s="175" t="s">
        <v>145</v>
      </c>
      <c r="N17" s="175" t="s">
        <v>154</v>
      </c>
      <c r="P17" s="214" t="str">
        <f>IF(VLOOKUP(C17,'RN RNC-RBS Dataset-1'!$R$12:$R$26,1,0)=C17,"OK","NOK")</f>
        <v>OK</v>
      </c>
      <c r="Q17" s="155" t="str">
        <f>IF(VLOOKUP(D17,'RN RNC-RBS Dataset-1'!$R$12:$R$26,1,0)=D17,"OK","NOK")</f>
        <v>OK</v>
      </c>
    </row>
    <row r="18" spans="1:17" ht="15">
      <c r="A18" s="156">
        <v>15</v>
      </c>
      <c r="B18" s="186" t="str">
        <f t="shared" si="0"/>
        <v>BO51RNC</v>
      </c>
      <c r="C18" s="187" t="str">
        <f>LEFT('RBS Dataset-1'!$C$3,5)&amp;M18</f>
        <v>FO333R2</v>
      </c>
      <c r="D18" s="187" t="str">
        <f>LEFT('RBS Dataset-1'!$C$3,5)&amp;N18</f>
        <v>FO333R1</v>
      </c>
      <c r="E18" s="187" t="str">
        <f>'RNC Dataset-1'!$C$3</f>
        <v>BO51RNC</v>
      </c>
      <c r="F18" s="156">
        <v>0</v>
      </c>
      <c r="G18" s="156">
        <v>0</v>
      </c>
      <c r="H18" s="156">
        <v>0</v>
      </c>
      <c r="I18" s="212"/>
      <c r="J18" s="212"/>
      <c r="L18" s="155" t="s">
        <v>157</v>
      </c>
      <c r="M18" s="175" t="s">
        <v>146</v>
      </c>
      <c r="N18" s="175" t="s">
        <v>145</v>
      </c>
      <c r="P18" s="214" t="str">
        <f>IF(VLOOKUP(C18,'RN RNC-RBS Dataset-1'!$R$12:$R$26,1,0)=C18,"OK","NOK")</f>
        <v>OK</v>
      </c>
      <c r="Q18" s="155" t="str">
        <f>IF(VLOOKUP(D18,'RN RNC-RBS Dataset-1'!$R$12:$R$26,1,0)=D18,"OK","NOK")</f>
        <v>OK</v>
      </c>
    </row>
    <row r="19" spans="1:17" ht="15">
      <c r="A19" s="156">
        <v>15</v>
      </c>
      <c r="B19" s="186" t="str">
        <f t="shared" si="0"/>
        <v>BO51RNC</v>
      </c>
      <c r="C19" s="187" t="str">
        <f>LEFT('RBS Dataset-1'!$C$3,5)&amp;M19</f>
        <v>FO333R2</v>
      </c>
      <c r="D19" s="187" t="str">
        <f>LEFT('RBS Dataset-1'!$C$3,5)&amp;N19</f>
        <v>FO333R3</v>
      </c>
      <c r="E19" s="187" t="str">
        <f>'RNC Dataset-1'!$C$3</f>
        <v>BO51RNC</v>
      </c>
      <c r="F19" s="156">
        <v>0</v>
      </c>
      <c r="G19" s="156">
        <v>0</v>
      </c>
      <c r="H19" s="156">
        <v>0</v>
      </c>
      <c r="I19" s="212"/>
      <c r="J19" s="212"/>
      <c r="L19" s="155" t="s">
        <v>157</v>
      </c>
      <c r="M19" s="175" t="s">
        <v>146</v>
      </c>
      <c r="N19" s="175" t="s">
        <v>147</v>
      </c>
      <c r="P19" s="214" t="str">
        <f>IF(VLOOKUP(C19,'RN RNC-RBS Dataset-1'!$R$12:$R$26,1,0)=C19,"OK","NOK")</f>
        <v>OK</v>
      </c>
      <c r="Q19" s="155" t="str">
        <f>IF(VLOOKUP(D19,'RN RNC-RBS Dataset-1'!$R$12:$R$26,1,0)=D19,"OK","NOK")</f>
        <v>OK</v>
      </c>
    </row>
    <row r="20" spans="1:17" ht="15">
      <c r="A20" s="156">
        <v>15</v>
      </c>
      <c r="B20" s="186" t="str">
        <f t="shared" si="0"/>
        <v>BO51RNC</v>
      </c>
      <c r="C20" s="187" t="str">
        <f>LEFT('RBS Dataset-1'!$C$3,5)&amp;M20</f>
        <v>FO333R2</v>
      </c>
      <c r="D20" s="187" t="str">
        <f>LEFT('RBS Dataset-1'!$C$3,5)&amp;N20</f>
        <v>FO333U2</v>
      </c>
      <c r="E20" s="187" t="str">
        <f>'RNC Dataset-1'!$C$3</f>
        <v>BO51RNC</v>
      </c>
      <c r="F20" s="156">
        <v>0</v>
      </c>
      <c r="G20" s="156">
        <v>0</v>
      </c>
      <c r="H20" s="156">
        <v>1</v>
      </c>
      <c r="I20" s="212"/>
      <c r="J20" s="212"/>
      <c r="L20" s="155" t="s">
        <v>157</v>
      </c>
      <c r="M20" s="175" t="s">
        <v>146</v>
      </c>
      <c r="N20" s="175" t="s">
        <v>149</v>
      </c>
      <c r="P20" s="214" t="str">
        <f>IF(VLOOKUP(C20,'RN RNC-RBS Dataset-1'!$R$12:$R$26,1,0)=C20,"OK","NOK")</f>
        <v>OK</v>
      </c>
      <c r="Q20" s="155" t="str">
        <f>IF(VLOOKUP(D20,'RN RNC-RBS Dataset-1'!$R$12:$R$26,1,0)=D20,"OK","NOK")</f>
        <v>OK</v>
      </c>
    </row>
    <row r="21" spans="1:17" ht="15">
      <c r="A21" s="156">
        <v>15</v>
      </c>
      <c r="B21" s="186" t="str">
        <f t="shared" si="0"/>
        <v>BO51RNC</v>
      </c>
      <c r="C21" s="187" t="str">
        <f>LEFT('RBS Dataset-1'!$C$3,5)&amp;M21</f>
        <v>FO333R2</v>
      </c>
      <c r="D21" s="187" t="str">
        <f>LEFT('RBS Dataset-1'!$C$3,5)&amp;N21</f>
        <v>FO333W2</v>
      </c>
      <c r="E21" s="187" t="str">
        <f>'RNC Dataset-1'!$C$3</f>
        <v>BO51RNC</v>
      </c>
      <c r="F21" s="156">
        <v>0</v>
      </c>
      <c r="G21" s="156">
        <v>0</v>
      </c>
      <c r="H21" s="156">
        <v>0</v>
      </c>
      <c r="I21" s="212"/>
      <c r="J21" s="212"/>
      <c r="L21" s="155" t="s">
        <v>157</v>
      </c>
      <c r="M21" s="175" t="s">
        <v>146</v>
      </c>
      <c r="N21" s="175" t="s">
        <v>155</v>
      </c>
      <c r="P21" s="214" t="str">
        <f>IF(VLOOKUP(C21,'RN RNC-RBS Dataset-1'!$R$12:$R$26,1,0)=C21,"OK","NOK")</f>
        <v>OK</v>
      </c>
      <c r="Q21" s="155" t="str">
        <f>IF(VLOOKUP(D21,'RN RNC-RBS Dataset-1'!$R$12:$R$26,1,0)=D21,"OK","NOK")</f>
        <v>OK</v>
      </c>
    </row>
    <row r="22" spans="1:17" ht="15">
      <c r="A22" s="156">
        <v>15</v>
      </c>
      <c r="B22" s="186" t="str">
        <f t="shared" si="0"/>
        <v>BO51RNC</v>
      </c>
      <c r="C22" s="187" t="str">
        <f>LEFT('RBS Dataset-1'!$C$3,5)&amp;M22</f>
        <v>FO333R3</v>
      </c>
      <c r="D22" s="187" t="str">
        <f>LEFT('RBS Dataset-1'!$C$3,5)&amp;N22</f>
        <v>FO333R1</v>
      </c>
      <c r="E22" s="187" t="str">
        <f>'RNC Dataset-1'!$C$3</f>
        <v>BO51RNC</v>
      </c>
      <c r="F22" s="156">
        <v>0</v>
      </c>
      <c r="G22" s="156">
        <v>0</v>
      </c>
      <c r="H22" s="156">
        <v>0</v>
      </c>
      <c r="I22" s="212"/>
      <c r="J22" s="212"/>
      <c r="L22" s="155" t="s">
        <v>157</v>
      </c>
      <c r="M22" s="175" t="s">
        <v>147</v>
      </c>
      <c r="N22" s="175" t="s">
        <v>145</v>
      </c>
      <c r="P22" s="214" t="str">
        <f>IF(VLOOKUP(C22,'RN RNC-RBS Dataset-1'!$R$12:$R$26,1,0)=C22,"OK","NOK")</f>
        <v>OK</v>
      </c>
      <c r="Q22" s="155" t="str">
        <f>IF(VLOOKUP(D22,'RN RNC-RBS Dataset-1'!$R$12:$R$26,1,0)=D22,"OK","NOK")</f>
        <v>OK</v>
      </c>
    </row>
    <row r="23" spans="1:17" ht="15">
      <c r="A23" s="156">
        <v>15</v>
      </c>
      <c r="B23" s="186" t="str">
        <f t="shared" si="0"/>
        <v>BO51RNC</v>
      </c>
      <c r="C23" s="187" t="str">
        <f>LEFT('RBS Dataset-1'!$C$3,5)&amp;M23</f>
        <v>FO333R3</v>
      </c>
      <c r="D23" s="187" t="str">
        <f>LEFT('RBS Dataset-1'!$C$3,5)&amp;N23</f>
        <v>FO333R2</v>
      </c>
      <c r="E23" s="187" t="str">
        <f>'RNC Dataset-1'!$C$3</f>
        <v>BO51RNC</v>
      </c>
      <c r="F23" s="156">
        <v>0</v>
      </c>
      <c r="G23" s="156">
        <v>0</v>
      </c>
      <c r="H23" s="156">
        <v>0</v>
      </c>
      <c r="I23" s="212"/>
      <c r="J23" s="212"/>
      <c r="L23" s="155" t="s">
        <v>157</v>
      </c>
      <c r="M23" s="175" t="s">
        <v>147</v>
      </c>
      <c r="N23" s="175" t="s">
        <v>146</v>
      </c>
      <c r="P23" s="214" t="str">
        <f>IF(VLOOKUP(C23,'RN RNC-RBS Dataset-1'!$R$12:$R$26,1,0)=C23,"OK","NOK")</f>
        <v>OK</v>
      </c>
      <c r="Q23" s="155" t="str">
        <f>IF(VLOOKUP(D23,'RN RNC-RBS Dataset-1'!$R$12:$R$26,1,0)=D23,"OK","NOK")</f>
        <v>OK</v>
      </c>
    </row>
    <row r="24" spans="1:17" ht="15">
      <c r="A24" s="156">
        <v>15</v>
      </c>
      <c r="B24" s="186" t="str">
        <f t="shared" si="0"/>
        <v>BO51RNC</v>
      </c>
      <c r="C24" s="187" t="str">
        <f>LEFT('RBS Dataset-1'!$C$3,5)&amp;M24</f>
        <v>FO333R3</v>
      </c>
      <c r="D24" s="187" t="str">
        <f>LEFT('RBS Dataset-1'!$C$3,5)&amp;N24</f>
        <v>FO333U3</v>
      </c>
      <c r="E24" s="187" t="str">
        <f>'RNC Dataset-1'!$C$3</f>
        <v>BO51RNC</v>
      </c>
      <c r="F24" s="156">
        <v>0</v>
      </c>
      <c r="G24" s="156">
        <v>0</v>
      </c>
      <c r="H24" s="156">
        <v>1</v>
      </c>
      <c r="I24" s="212"/>
      <c r="J24" s="212"/>
      <c r="L24" s="155" t="s">
        <v>157</v>
      </c>
      <c r="M24" s="175" t="s">
        <v>147</v>
      </c>
      <c r="N24" s="175" t="s">
        <v>150</v>
      </c>
      <c r="P24" s="214" t="str">
        <f>IF(VLOOKUP(C24,'RN RNC-RBS Dataset-1'!$R$12:$R$26,1,0)=C24,"OK","NOK")</f>
        <v>OK</v>
      </c>
      <c r="Q24" s="155" t="str">
        <f>IF(VLOOKUP(D24,'RN RNC-RBS Dataset-1'!$R$12:$R$26,1,0)=D24,"OK","NOK")</f>
        <v>OK</v>
      </c>
    </row>
    <row r="25" spans="1:17" ht="15">
      <c r="A25" s="156">
        <v>15</v>
      </c>
      <c r="B25" s="186" t="str">
        <f t="shared" si="0"/>
        <v>BO51RNC</v>
      </c>
      <c r="C25" s="187" t="str">
        <f>LEFT('RBS Dataset-1'!$C$3,5)&amp;M25</f>
        <v>FO333R3</v>
      </c>
      <c r="D25" s="187" t="str">
        <f>LEFT('RBS Dataset-1'!$C$3,5)&amp;N25</f>
        <v>FO333W3</v>
      </c>
      <c r="E25" s="187" t="str">
        <f>'RNC Dataset-1'!$C$3</f>
        <v>BO51RNC</v>
      </c>
      <c r="F25" s="156">
        <v>0</v>
      </c>
      <c r="G25" s="156">
        <v>0</v>
      </c>
      <c r="H25" s="156">
        <v>0</v>
      </c>
      <c r="I25" s="212"/>
      <c r="J25" s="212"/>
      <c r="L25" s="155" t="s">
        <v>157</v>
      </c>
      <c r="M25" s="175" t="s">
        <v>147</v>
      </c>
      <c r="N25" s="175" t="s">
        <v>156</v>
      </c>
      <c r="P25" s="214" t="str">
        <f>IF(VLOOKUP(C25,'RN RNC-RBS Dataset-1'!$R$12:$R$26,1,0)=C25,"OK","NOK")</f>
        <v>OK</v>
      </c>
      <c r="Q25" s="155" t="str">
        <f>IF(VLOOKUP(D25,'RN RNC-RBS Dataset-1'!$R$12:$R$26,1,0)=D25,"OK","NOK")</f>
        <v>OK</v>
      </c>
    </row>
    <row r="26" spans="1:17" ht="15">
      <c r="A26" s="156">
        <v>15</v>
      </c>
      <c r="B26" s="186" t="str">
        <f t="shared" si="0"/>
        <v>BO51RNC</v>
      </c>
      <c r="C26" s="187" t="str">
        <f>LEFT('RBS Dataset-1'!$C$3,5)&amp;M26</f>
        <v>FO333U1</v>
      </c>
      <c r="D26" s="187" t="str">
        <f>LEFT('RBS Dataset-1'!$C$3,5)&amp;N26</f>
        <v>FO333U2</v>
      </c>
      <c r="E26" s="187" t="str">
        <f>'RNC Dataset-1'!$C$3</f>
        <v>BO51RNC</v>
      </c>
      <c r="F26" s="156">
        <v>0</v>
      </c>
      <c r="G26" s="156">
        <v>0</v>
      </c>
      <c r="H26" s="156">
        <v>0</v>
      </c>
      <c r="I26" s="212"/>
      <c r="J26" s="212"/>
      <c r="L26" s="155" t="s">
        <v>157</v>
      </c>
      <c r="M26" s="175" t="s">
        <v>148</v>
      </c>
      <c r="N26" s="175" t="s">
        <v>149</v>
      </c>
      <c r="P26" s="214" t="str">
        <f>IF(VLOOKUP(C26,'RN RNC-RBS Dataset-1'!$R$12:$R$26,1,0)=C26,"OK","NOK")</f>
        <v>OK</v>
      </c>
      <c r="Q26" s="155" t="str">
        <f>IF(VLOOKUP(D26,'RN RNC-RBS Dataset-1'!$R$12:$R$26,1,0)=D26,"OK","NOK")</f>
        <v>OK</v>
      </c>
    </row>
    <row r="27" spans="1:17" ht="15">
      <c r="A27" s="156">
        <v>15</v>
      </c>
      <c r="B27" s="186" t="str">
        <f t="shared" si="0"/>
        <v>BO51RNC</v>
      </c>
      <c r="C27" s="187" t="str">
        <f>LEFT('RBS Dataset-1'!$C$3,5)&amp;M27</f>
        <v>FO333U1</v>
      </c>
      <c r="D27" s="187" t="str">
        <f>LEFT('RBS Dataset-1'!$C$3,5)&amp;N27</f>
        <v>FO333U3</v>
      </c>
      <c r="E27" s="187" t="str">
        <f>'RNC Dataset-1'!$C$3</f>
        <v>BO51RNC</v>
      </c>
      <c r="F27" s="156">
        <v>0</v>
      </c>
      <c r="G27" s="156">
        <v>0</v>
      </c>
      <c r="H27" s="156">
        <v>0</v>
      </c>
      <c r="I27" s="212"/>
      <c r="J27" s="212"/>
      <c r="L27" s="155" t="s">
        <v>157</v>
      </c>
      <c r="M27" s="175" t="s">
        <v>148</v>
      </c>
      <c r="N27" s="175" t="s">
        <v>150</v>
      </c>
      <c r="P27" s="214" t="str">
        <f>IF(VLOOKUP(C27,'RN RNC-RBS Dataset-1'!$R$12:$R$26,1,0)=C27,"OK","NOK")</f>
        <v>OK</v>
      </c>
      <c r="Q27" s="155" t="str">
        <f>IF(VLOOKUP(D27,'RN RNC-RBS Dataset-1'!$R$12:$R$26,1,0)=D27,"OK","NOK")</f>
        <v>OK</v>
      </c>
    </row>
    <row r="28" spans="1:17" ht="15">
      <c r="A28" s="156">
        <v>15</v>
      </c>
      <c r="B28" s="186" t="str">
        <f t="shared" si="0"/>
        <v>BO51RNC</v>
      </c>
      <c r="C28" s="187" t="str">
        <f>LEFT('RBS Dataset-1'!$C$3,5)&amp;M28</f>
        <v>FO333U1</v>
      </c>
      <c r="D28" s="187" t="str">
        <f>LEFT('RBS Dataset-1'!$C$3,5)&amp;N28</f>
        <v>FO333V1</v>
      </c>
      <c r="E28" s="187" t="str">
        <f>'RNC Dataset-1'!$C$3</f>
        <v>BO51RNC</v>
      </c>
      <c r="F28" s="156">
        <v>0</v>
      </c>
      <c r="G28" s="156">
        <v>0</v>
      </c>
      <c r="H28" s="156">
        <v>1</v>
      </c>
      <c r="I28" s="212"/>
      <c r="J28" s="212"/>
      <c r="L28" s="155" t="s">
        <v>157</v>
      </c>
      <c r="M28" s="175" t="s">
        <v>148</v>
      </c>
      <c r="N28" s="175" t="s">
        <v>151</v>
      </c>
      <c r="P28" s="214" t="str">
        <f>IF(VLOOKUP(C28,'RN RNC-RBS Dataset-1'!$R$12:$R$26,1,0)=C28,"OK","NOK")</f>
        <v>OK</v>
      </c>
      <c r="Q28" s="155" t="str">
        <f>IF(VLOOKUP(D28,'RN RNC-RBS Dataset-1'!$R$12:$R$26,1,0)=D28,"OK","NOK")</f>
        <v>OK</v>
      </c>
    </row>
    <row r="29" spans="1:17" ht="15">
      <c r="A29" s="156">
        <v>15</v>
      </c>
      <c r="B29" s="186" t="str">
        <f t="shared" si="0"/>
        <v>BO51RNC</v>
      </c>
      <c r="C29" s="187" t="str">
        <f>LEFT('RBS Dataset-1'!$C$3,5)&amp;M29</f>
        <v>FO333U1</v>
      </c>
      <c r="D29" s="187" t="str">
        <f>LEFT('RBS Dataset-1'!$C$3,5)&amp;N29</f>
        <v>FO333R1</v>
      </c>
      <c r="E29" s="187" t="str">
        <f>'RNC Dataset-1'!$C$3</f>
        <v>BO51RNC</v>
      </c>
      <c r="F29" s="156">
        <v>0</v>
      </c>
      <c r="G29" s="156">
        <v>0</v>
      </c>
      <c r="H29" s="156">
        <v>0</v>
      </c>
      <c r="I29" s="212"/>
      <c r="J29" s="212"/>
      <c r="L29" s="155" t="s">
        <v>157</v>
      </c>
      <c r="M29" s="175" t="s">
        <v>148</v>
      </c>
      <c r="N29" s="175" t="s">
        <v>145</v>
      </c>
      <c r="P29" s="214" t="str">
        <f>IF(VLOOKUP(C29,'RN RNC-RBS Dataset-1'!$R$12:$R$26,1,0)=C29,"OK","NOK")</f>
        <v>OK</v>
      </c>
      <c r="Q29" s="155" t="str">
        <f>IF(VLOOKUP(D29,'RN RNC-RBS Dataset-1'!$R$12:$R$26,1,0)=D29,"OK","NOK")</f>
        <v>OK</v>
      </c>
    </row>
    <row r="30" spans="1:17" ht="15">
      <c r="A30" s="156">
        <v>15</v>
      </c>
      <c r="B30" s="186" t="str">
        <f t="shared" si="0"/>
        <v>BO51RNC</v>
      </c>
      <c r="C30" s="187" t="str">
        <f>LEFT('RBS Dataset-1'!$C$3,5)&amp;M30</f>
        <v>FO333U2</v>
      </c>
      <c r="D30" s="187" t="str">
        <f>LEFT('RBS Dataset-1'!$C$3,5)&amp;N30</f>
        <v>FO333U1</v>
      </c>
      <c r="E30" s="187" t="str">
        <f>'RNC Dataset-1'!$C$3</f>
        <v>BO51RNC</v>
      </c>
      <c r="F30" s="156">
        <v>0</v>
      </c>
      <c r="G30" s="156">
        <v>0</v>
      </c>
      <c r="H30" s="156">
        <v>0</v>
      </c>
      <c r="I30" s="212"/>
      <c r="J30" s="212"/>
      <c r="L30" s="155" t="s">
        <v>157</v>
      </c>
      <c r="M30" s="175" t="s">
        <v>149</v>
      </c>
      <c r="N30" s="175" t="s">
        <v>148</v>
      </c>
      <c r="P30" s="214" t="str">
        <f>IF(VLOOKUP(C30,'RN RNC-RBS Dataset-1'!$R$12:$R$26,1,0)=C30,"OK","NOK")</f>
        <v>OK</v>
      </c>
      <c r="Q30" s="155" t="str">
        <f>IF(VLOOKUP(D30,'RN RNC-RBS Dataset-1'!$R$12:$R$26,1,0)=D30,"OK","NOK")</f>
        <v>OK</v>
      </c>
    </row>
    <row r="31" spans="1:17" ht="15">
      <c r="A31" s="156">
        <v>15</v>
      </c>
      <c r="B31" s="186" t="str">
        <f t="shared" si="0"/>
        <v>BO51RNC</v>
      </c>
      <c r="C31" s="187" t="str">
        <f>LEFT('RBS Dataset-1'!$C$3,5)&amp;M31</f>
        <v>FO333U2</v>
      </c>
      <c r="D31" s="187" t="str">
        <f>LEFT('RBS Dataset-1'!$C$3,5)&amp;N31</f>
        <v>FO333U3</v>
      </c>
      <c r="E31" s="187" t="str">
        <f>'RNC Dataset-1'!$C$3</f>
        <v>BO51RNC</v>
      </c>
      <c r="F31" s="156">
        <v>0</v>
      </c>
      <c r="G31" s="156">
        <v>0</v>
      </c>
      <c r="H31" s="156">
        <v>0</v>
      </c>
      <c r="I31" s="212"/>
      <c r="J31" s="212"/>
      <c r="L31" s="155" t="s">
        <v>157</v>
      </c>
      <c r="M31" s="175" t="s">
        <v>149</v>
      </c>
      <c r="N31" s="175" t="s">
        <v>150</v>
      </c>
      <c r="P31" s="214" t="str">
        <f>IF(VLOOKUP(C31,'RN RNC-RBS Dataset-1'!$R$12:$R$26,1,0)=C31,"OK","NOK")</f>
        <v>OK</v>
      </c>
      <c r="Q31" s="155" t="str">
        <f>IF(VLOOKUP(D31,'RN RNC-RBS Dataset-1'!$R$12:$R$26,1,0)=D31,"OK","NOK")</f>
        <v>OK</v>
      </c>
    </row>
    <row r="32" spans="1:17" ht="15">
      <c r="A32" s="156">
        <v>15</v>
      </c>
      <c r="B32" s="186" t="str">
        <f t="shared" si="0"/>
        <v>BO51RNC</v>
      </c>
      <c r="C32" s="187" t="str">
        <f>LEFT('RBS Dataset-1'!$C$3,5)&amp;M32</f>
        <v>FO333U2</v>
      </c>
      <c r="D32" s="187" t="str">
        <f>LEFT('RBS Dataset-1'!$C$3,5)&amp;N32</f>
        <v>FO333V2</v>
      </c>
      <c r="E32" s="187" t="str">
        <f>'RNC Dataset-1'!$C$3</f>
        <v>BO51RNC</v>
      </c>
      <c r="F32" s="156">
        <v>0</v>
      </c>
      <c r="G32" s="156">
        <v>0</v>
      </c>
      <c r="H32" s="156">
        <v>1</v>
      </c>
      <c r="I32" s="212"/>
      <c r="J32" s="212"/>
      <c r="L32" s="155" t="s">
        <v>157</v>
      </c>
      <c r="M32" s="175" t="s">
        <v>149</v>
      </c>
      <c r="N32" s="175" t="s">
        <v>152</v>
      </c>
      <c r="P32" s="214" t="str">
        <f>IF(VLOOKUP(C32,'RN RNC-RBS Dataset-1'!$R$12:$R$26,1,0)=C32,"OK","NOK")</f>
        <v>OK</v>
      </c>
      <c r="Q32" s="155" t="str">
        <f>IF(VLOOKUP(D32,'RN RNC-RBS Dataset-1'!$R$12:$R$26,1,0)=D32,"OK","NOK")</f>
        <v>OK</v>
      </c>
    </row>
    <row r="33" spans="1:17" ht="15">
      <c r="A33" s="156">
        <v>15</v>
      </c>
      <c r="B33" s="186" t="str">
        <f t="shared" si="0"/>
        <v>BO51RNC</v>
      </c>
      <c r="C33" s="187" t="str">
        <f>LEFT('RBS Dataset-1'!$C$3,5)&amp;M33</f>
        <v>FO333U2</v>
      </c>
      <c r="D33" s="187" t="str">
        <f>LEFT('RBS Dataset-1'!$C$3,5)&amp;N33</f>
        <v>FO333R2</v>
      </c>
      <c r="E33" s="187" t="str">
        <f>'RNC Dataset-1'!$C$3</f>
        <v>BO51RNC</v>
      </c>
      <c r="F33" s="156">
        <v>0</v>
      </c>
      <c r="G33" s="156">
        <v>0</v>
      </c>
      <c r="H33" s="156">
        <v>0</v>
      </c>
      <c r="I33" s="212"/>
      <c r="J33" s="212"/>
      <c r="L33" s="155" t="s">
        <v>157</v>
      </c>
      <c r="M33" s="175" t="s">
        <v>149</v>
      </c>
      <c r="N33" s="175" t="s">
        <v>146</v>
      </c>
      <c r="P33" s="214" t="str">
        <f>IF(VLOOKUP(C33,'RN RNC-RBS Dataset-1'!$R$12:$R$26,1,0)=C33,"OK","NOK")</f>
        <v>OK</v>
      </c>
      <c r="Q33" s="155" t="str">
        <f>IF(VLOOKUP(D33,'RN RNC-RBS Dataset-1'!$R$12:$R$26,1,0)=D33,"OK","NOK")</f>
        <v>OK</v>
      </c>
    </row>
    <row r="34" spans="1:17" ht="15">
      <c r="A34" s="156">
        <v>15</v>
      </c>
      <c r="B34" s="186" t="str">
        <f t="shared" si="0"/>
        <v>BO51RNC</v>
      </c>
      <c r="C34" s="187" t="str">
        <f>LEFT('RBS Dataset-1'!$C$3,5)&amp;M34</f>
        <v>FO333U3</v>
      </c>
      <c r="D34" s="187" t="str">
        <f>LEFT('RBS Dataset-1'!$C$3,5)&amp;N34</f>
        <v>FO333U1</v>
      </c>
      <c r="E34" s="187" t="str">
        <f>'RNC Dataset-1'!$C$3</f>
        <v>BO51RNC</v>
      </c>
      <c r="F34" s="156">
        <v>0</v>
      </c>
      <c r="G34" s="156">
        <v>0</v>
      </c>
      <c r="H34" s="156">
        <v>0</v>
      </c>
      <c r="I34" s="212"/>
      <c r="J34" s="212"/>
      <c r="L34" s="155" t="s">
        <v>157</v>
      </c>
      <c r="M34" s="175" t="s">
        <v>150</v>
      </c>
      <c r="N34" s="175" t="s">
        <v>148</v>
      </c>
      <c r="P34" s="214" t="str">
        <f>IF(VLOOKUP(C34,'RN RNC-RBS Dataset-1'!$R$12:$R$26,1,0)=C34,"OK","NOK")</f>
        <v>OK</v>
      </c>
      <c r="Q34" s="155" t="str">
        <f>IF(VLOOKUP(D34,'RN RNC-RBS Dataset-1'!$R$12:$R$26,1,0)=D34,"OK","NOK")</f>
        <v>OK</v>
      </c>
    </row>
    <row r="35" spans="1:17" ht="15">
      <c r="A35" s="156">
        <v>15</v>
      </c>
      <c r="B35" s="186" t="str">
        <f t="shared" si="0"/>
        <v>BO51RNC</v>
      </c>
      <c r="C35" s="187" t="str">
        <f>LEFT('RBS Dataset-1'!$C$3,5)&amp;M35</f>
        <v>FO333U3</v>
      </c>
      <c r="D35" s="187" t="str">
        <f>LEFT('RBS Dataset-1'!$C$3,5)&amp;N35</f>
        <v>FO333U2</v>
      </c>
      <c r="E35" s="187" t="str">
        <f>'RNC Dataset-1'!$C$3</f>
        <v>BO51RNC</v>
      </c>
      <c r="F35" s="156">
        <v>0</v>
      </c>
      <c r="G35" s="156">
        <v>0</v>
      </c>
      <c r="H35" s="156">
        <v>0</v>
      </c>
      <c r="I35" s="212"/>
      <c r="J35" s="212"/>
      <c r="L35" s="155" t="s">
        <v>157</v>
      </c>
      <c r="M35" s="175" t="s">
        <v>150</v>
      </c>
      <c r="N35" s="175" t="s">
        <v>149</v>
      </c>
      <c r="P35" s="214" t="str">
        <f>IF(VLOOKUP(C35,'RN RNC-RBS Dataset-1'!$R$12:$R$26,1,0)=C35,"OK","NOK")</f>
        <v>OK</v>
      </c>
      <c r="Q35" s="155" t="str">
        <f>IF(VLOOKUP(D35,'RN RNC-RBS Dataset-1'!$R$12:$R$26,1,0)=D35,"OK","NOK")</f>
        <v>OK</v>
      </c>
    </row>
    <row r="36" spans="1:17" ht="15">
      <c r="A36" s="156">
        <v>15</v>
      </c>
      <c r="B36" s="186" t="str">
        <f t="shared" si="0"/>
        <v>BO51RNC</v>
      </c>
      <c r="C36" s="187" t="str">
        <f>LEFT('RBS Dataset-1'!$C$3,5)&amp;M36</f>
        <v>FO333U3</v>
      </c>
      <c r="D36" s="187" t="str">
        <f>LEFT('RBS Dataset-1'!$C$3,5)&amp;N36</f>
        <v>FO333V3</v>
      </c>
      <c r="E36" s="187" t="str">
        <f>'RNC Dataset-1'!$C$3</f>
        <v>BO51RNC</v>
      </c>
      <c r="F36" s="156">
        <v>0</v>
      </c>
      <c r="G36" s="156">
        <v>0</v>
      </c>
      <c r="H36" s="156">
        <v>1</v>
      </c>
      <c r="I36" s="212"/>
      <c r="J36" s="212"/>
      <c r="L36" s="155" t="s">
        <v>157</v>
      </c>
      <c r="M36" s="175" t="s">
        <v>150</v>
      </c>
      <c r="N36" s="175" t="s">
        <v>153</v>
      </c>
      <c r="P36" s="214" t="str">
        <f>IF(VLOOKUP(C36,'RN RNC-RBS Dataset-1'!$R$12:$R$26,1,0)=C36,"OK","NOK")</f>
        <v>OK</v>
      </c>
      <c r="Q36" s="155" t="str">
        <f>IF(VLOOKUP(D36,'RN RNC-RBS Dataset-1'!$R$12:$R$26,1,0)=D36,"OK","NOK")</f>
        <v>OK</v>
      </c>
    </row>
    <row r="37" spans="1:17" ht="15">
      <c r="A37" s="156">
        <v>15</v>
      </c>
      <c r="B37" s="186" t="str">
        <f t="shared" si="0"/>
        <v>BO51RNC</v>
      </c>
      <c r="C37" s="187" t="str">
        <f>LEFT('RBS Dataset-1'!$C$3,5)&amp;M37</f>
        <v>FO333U3</v>
      </c>
      <c r="D37" s="187" t="str">
        <f>LEFT('RBS Dataset-1'!$C$3,5)&amp;N37</f>
        <v>FO333R3</v>
      </c>
      <c r="E37" s="187" t="str">
        <f>'RNC Dataset-1'!$C$3</f>
        <v>BO51RNC</v>
      </c>
      <c r="F37" s="156">
        <v>0</v>
      </c>
      <c r="G37" s="156">
        <v>0</v>
      </c>
      <c r="H37" s="156">
        <v>0</v>
      </c>
      <c r="I37" s="212"/>
      <c r="J37" s="212"/>
      <c r="L37" s="155" t="s">
        <v>157</v>
      </c>
      <c r="M37" s="175" t="s">
        <v>150</v>
      </c>
      <c r="N37" s="175" t="s">
        <v>147</v>
      </c>
      <c r="P37" s="214" t="str">
        <f>IF(VLOOKUP(C37,'RN RNC-RBS Dataset-1'!$R$12:$R$26,1,0)=C37,"OK","NOK")</f>
        <v>OK</v>
      </c>
      <c r="Q37" s="155" t="str">
        <f>IF(VLOOKUP(D37,'RN RNC-RBS Dataset-1'!$R$12:$R$26,1,0)=D37,"OK","NOK")</f>
        <v>OK</v>
      </c>
    </row>
    <row r="38" spans="1:17" ht="15">
      <c r="A38" s="156">
        <v>15</v>
      </c>
      <c r="B38" s="186" t="str">
        <f t="shared" si="0"/>
        <v>BO51RNC</v>
      </c>
      <c r="C38" s="187" t="str">
        <f>LEFT('RBS Dataset-1'!$C$3,5)&amp;M38</f>
        <v>FO333V1</v>
      </c>
      <c r="D38" s="187" t="str">
        <f>LEFT('RBS Dataset-1'!$C$3,5)&amp;N38</f>
        <v>FO333V2</v>
      </c>
      <c r="E38" s="187" t="str">
        <f>'RNC Dataset-1'!$C$3</f>
        <v>BO51RNC</v>
      </c>
      <c r="F38" s="156">
        <v>0</v>
      </c>
      <c r="G38" s="156">
        <v>0</v>
      </c>
      <c r="H38" s="156">
        <v>0</v>
      </c>
      <c r="I38" s="212"/>
      <c r="J38" s="212"/>
      <c r="L38" s="155" t="s">
        <v>157</v>
      </c>
      <c r="M38" s="175" t="s">
        <v>151</v>
      </c>
      <c r="N38" s="175" t="s">
        <v>152</v>
      </c>
      <c r="P38" s="214" t="str">
        <f>IF(VLOOKUP(C38,'RN RNC-RBS Dataset-1'!$R$12:$R$26,1,0)=C38,"OK","NOK")</f>
        <v>OK</v>
      </c>
      <c r="Q38" s="155" t="str">
        <f>IF(VLOOKUP(D38,'RN RNC-RBS Dataset-1'!$R$12:$R$26,1,0)=D38,"OK","NOK")</f>
        <v>OK</v>
      </c>
    </row>
    <row r="39" spans="1:17" ht="15">
      <c r="A39" s="156">
        <v>15</v>
      </c>
      <c r="B39" s="186" t="str">
        <f t="shared" si="0"/>
        <v>BO51RNC</v>
      </c>
      <c r="C39" s="187" t="str">
        <f>LEFT('RBS Dataset-1'!$C$3,5)&amp;M39</f>
        <v>FO333V1</v>
      </c>
      <c r="D39" s="187" t="str">
        <f>LEFT('RBS Dataset-1'!$C$3,5)&amp;N39</f>
        <v>FO333V3</v>
      </c>
      <c r="E39" s="187" t="str">
        <f>'RNC Dataset-1'!$C$3</f>
        <v>BO51RNC</v>
      </c>
      <c r="F39" s="156">
        <v>0</v>
      </c>
      <c r="G39" s="156">
        <v>0</v>
      </c>
      <c r="H39" s="156">
        <v>0</v>
      </c>
      <c r="I39" s="212"/>
      <c r="J39" s="212"/>
      <c r="L39" s="155" t="s">
        <v>157</v>
      </c>
      <c r="M39" s="175" t="s">
        <v>151</v>
      </c>
      <c r="N39" s="175" t="s">
        <v>153</v>
      </c>
      <c r="P39" s="214" t="str">
        <f>IF(VLOOKUP(C39,'RN RNC-RBS Dataset-1'!$R$12:$R$26,1,0)=C39,"OK","NOK")</f>
        <v>OK</v>
      </c>
      <c r="Q39" s="155" t="str">
        <f>IF(VLOOKUP(D39,'RN RNC-RBS Dataset-1'!$R$12:$R$26,1,0)=D39,"OK","NOK")</f>
        <v>OK</v>
      </c>
    </row>
    <row r="40" spans="1:17" ht="15">
      <c r="A40" s="156">
        <v>15</v>
      </c>
      <c r="B40" s="186" t="str">
        <f t="shared" si="0"/>
        <v>BO51RNC</v>
      </c>
      <c r="C40" s="187" t="str">
        <f>LEFT('RBS Dataset-1'!$C$3,5)&amp;M40</f>
        <v>FO333V1</v>
      </c>
      <c r="D40" s="187" t="str">
        <f>LEFT('RBS Dataset-1'!$C$3,5)&amp;N40</f>
        <v>FO333U1</v>
      </c>
      <c r="E40" s="187" t="str">
        <f>'RNC Dataset-1'!$C$3</f>
        <v>BO51RNC</v>
      </c>
      <c r="F40" s="156">
        <v>0</v>
      </c>
      <c r="G40" s="156">
        <v>0</v>
      </c>
      <c r="H40" s="156">
        <v>0</v>
      </c>
      <c r="I40" s="212"/>
      <c r="J40" s="212"/>
      <c r="L40" s="155" t="s">
        <v>157</v>
      </c>
      <c r="M40" s="175" t="s">
        <v>151</v>
      </c>
      <c r="N40" s="175" t="s">
        <v>148</v>
      </c>
      <c r="P40" s="214" t="str">
        <f>IF(VLOOKUP(C40,'RN RNC-RBS Dataset-1'!$R$12:$R$26,1,0)=C40,"OK","NOK")</f>
        <v>OK</v>
      </c>
      <c r="Q40" s="155" t="str">
        <f>IF(VLOOKUP(D40,'RN RNC-RBS Dataset-1'!$R$12:$R$26,1,0)=D40,"OK","NOK")</f>
        <v>OK</v>
      </c>
    </row>
    <row r="41" spans="1:17" ht="15">
      <c r="A41" s="156">
        <v>15</v>
      </c>
      <c r="B41" s="186" t="str">
        <f t="shared" si="0"/>
        <v>BO51RNC</v>
      </c>
      <c r="C41" s="187" t="str">
        <f>LEFT('RBS Dataset-1'!$C$3,5)&amp;M41</f>
        <v>FO333V1</v>
      </c>
      <c r="D41" s="187" t="str">
        <f>LEFT('RBS Dataset-1'!$C$3,5)&amp;N41</f>
        <v>FO333W1</v>
      </c>
      <c r="E41" s="187" t="str">
        <f>'RNC Dataset-1'!$C$3</f>
        <v>BO51RNC</v>
      </c>
      <c r="F41" s="156">
        <v>0</v>
      </c>
      <c r="G41" s="156">
        <v>0</v>
      </c>
      <c r="H41" s="156">
        <v>1</v>
      </c>
      <c r="I41" s="212"/>
      <c r="J41" s="212"/>
      <c r="L41" s="155" t="s">
        <v>157</v>
      </c>
      <c r="M41" s="175" t="s">
        <v>151</v>
      </c>
      <c r="N41" s="175" t="s">
        <v>154</v>
      </c>
      <c r="P41" s="214" t="str">
        <f>IF(VLOOKUP(C41,'RN RNC-RBS Dataset-1'!$R$12:$R$26,1,0)=C41,"OK","NOK")</f>
        <v>OK</v>
      </c>
      <c r="Q41" s="155" t="str">
        <f>IF(VLOOKUP(D41,'RN RNC-RBS Dataset-1'!$R$12:$R$26,1,0)=D41,"OK","NOK")</f>
        <v>OK</v>
      </c>
    </row>
    <row r="42" spans="1:17" ht="15">
      <c r="A42" s="156">
        <v>15</v>
      </c>
      <c r="B42" s="186" t="str">
        <f t="shared" si="0"/>
        <v>BO51RNC</v>
      </c>
      <c r="C42" s="187" t="str">
        <f>LEFT('RBS Dataset-1'!$C$3,5)&amp;M42</f>
        <v>FO333V2</v>
      </c>
      <c r="D42" s="187" t="str">
        <f>LEFT('RBS Dataset-1'!$C$3,5)&amp;N42</f>
        <v>FO333V1</v>
      </c>
      <c r="E42" s="187" t="str">
        <f>'RNC Dataset-1'!$C$3</f>
        <v>BO51RNC</v>
      </c>
      <c r="F42" s="156">
        <v>0</v>
      </c>
      <c r="G42" s="156">
        <v>0</v>
      </c>
      <c r="H42" s="156">
        <v>0</v>
      </c>
      <c r="I42" s="212"/>
      <c r="J42" s="212"/>
      <c r="L42" s="155" t="s">
        <v>157</v>
      </c>
      <c r="M42" s="175" t="s">
        <v>152</v>
      </c>
      <c r="N42" s="175" t="s">
        <v>151</v>
      </c>
      <c r="P42" s="214" t="str">
        <f>IF(VLOOKUP(C42,'RN RNC-RBS Dataset-1'!$R$12:$R$26,1,0)=C42,"OK","NOK")</f>
        <v>OK</v>
      </c>
      <c r="Q42" s="155" t="str">
        <f>IF(VLOOKUP(D42,'RN RNC-RBS Dataset-1'!$R$12:$R$26,1,0)=D42,"OK","NOK")</f>
        <v>OK</v>
      </c>
    </row>
    <row r="43" spans="1:17" ht="15">
      <c r="A43" s="156">
        <v>15</v>
      </c>
      <c r="B43" s="186" t="str">
        <f t="shared" si="0"/>
        <v>BO51RNC</v>
      </c>
      <c r="C43" s="187" t="str">
        <f>LEFT('RBS Dataset-1'!$C$3,5)&amp;M43</f>
        <v>FO333V2</v>
      </c>
      <c r="D43" s="187" t="str">
        <f>LEFT('RBS Dataset-1'!$C$3,5)&amp;N43</f>
        <v>FO333V3</v>
      </c>
      <c r="E43" s="187" t="str">
        <f>'RNC Dataset-1'!$C$3</f>
        <v>BO51RNC</v>
      </c>
      <c r="F43" s="156">
        <v>0</v>
      </c>
      <c r="G43" s="156">
        <v>0</v>
      </c>
      <c r="H43" s="156">
        <v>0</v>
      </c>
      <c r="I43" s="212"/>
      <c r="J43" s="212"/>
      <c r="L43" s="155" t="s">
        <v>157</v>
      </c>
      <c r="M43" s="175" t="s">
        <v>152</v>
      </c>
      <c r="N43" s="175" t="s">
        <v>153</v>
      </c>
      <c r="P43" s="214" t="str">
        <f>IF(VLOOKUP(C43,'RN RNC-RBS Dataset-1'!$R$12:$R$26,1,0)=C43,"OK","NOK")</f>
        <v>OK</v>
      </c>
      <c r="Q43" s="155" t="str">
        <f>IF(VLOOKUP(D43,'RN RNC-RBS Dataset-1'!$R$12:$R$26,1,0)=D43,"OK","NOK")</f>
        <v>OK</v>
      </c>
    </row>
    <row r="44" spans="1:17" ht="15">
      <c r="A44" s="156">
        <v>15</v>
      </c>
      <c r="B44" s="186" t="str">
        <f t="shared" si="0"/>
        <v>BO51RNC</v>
      </c>
      <c r="C44" s="187" t="str">
        <f>LEFT('RBS Dataset-1'!$C$3,5)&amp;M44</f>
        <v>FO333V2</v>
      </c>
      <c r="D44" s="187" t="str">
        <f>LEFT('RBS Dataset-1'!$C$3,5)&amp;N44</f>
        <v>FO333U2</v>
      </c>
      <c r="E44" s="187" t="str">
        <f>'RNC Dataset-1'!$C$3</f>
        <v>BO51RNC</v>
      </c>
      <c r="F44" s="156">
        <v>0</v>
      </c>
      <c r="G44" s="156">
        <v>0</v>
      </c>
      <c r="H44" s="156">
        <v>0</v>
      </c>
      <c r="I44" s="212"/>
      <c r="J44" s="212"/>
      <c r="L44" s="155" t="s">
        <v>157</v>
      </c>
      <c r="M44" s="175" t="s">
        <v>152</v>
      </c>
      <c r="N44" s="175" t="s">
        <v>149</v>
      </c>
      <c r="P44" s="214" t="str">
        <f>IF(VLOOKUP(C44,'RN RNC-RBS Dataset-1'!$R$12:$R$26,1,0)=C44,"OK","NOK")</f>
        <v>OK</v>
      </c>
      <c r="Q44" s="155" t="str">
        <f>IF(VLOOKUP(D44,'RN RNC-RBS Dataset-1'!$R$12:$R$26,1,0)=D44,"OK","NOK")</f>
        <v>OK</v>
      </c>
    </row>
    <row r="45" spans="1:17" ht="15">
      <c r="A45" s="156">
        <v>15</v>
      </c>
      <c r="B45" s="186" t="str">
        <f t="shared" si="0"/>
        <v>BO51RNC</v>
      </c>
      <c r="C45" s="187" t="str">
        <f>LEFT('RBS Dataset-1'!$C$3,5)&amp;M45</f>
        <v>FO333V2</v>
      </c>
      <c r="D45" s="187" t="str">
        <f>LEFT('RBS Dataset-1'!$C$3,5)&amp;N45</f>
        <v>FO333W2</v>
      </c>
      <c r="E45" s="187" t="str">
        <f>'RNC Dataset-1'!$C$3</f>
        <v>BO51RNC</v>
      </c>
      <c r="F45" s="156">
        <v>0</v>
      </c>
      <c r="G45" s="156">
        <v>0</v>
      </c>
      <c r="H45" s="156">
        <v>1</v>
      </c>
      <c r="I45" s="212"/>
      <c r="J45" s="212"/>
      <c r="L45" s="155" t="s">
        <v>157</v>
      </c>
      <c r="M45" s="175" t="s">
        <v>152</v>
      </c>
      <c r="N45" s="175" t="s">
        <v>155</v>
      </c>
      <c r="P45" s="214" t="str">
        <f>IF(VLOOKUP(C45,'RN RNC-RBS Dataset-1'!$R$12:$R$26,1,0)=C45,"OK","NOK")</f>
        <v>OK</v>
      </c>
      <c r="Q45" s="155" t="str">
        <f>IF(VLOOKUP(D45,'RN RNC-RBS Dataset-1'!$R$12:$R$26,1,0)=D45,"OK","NOK")</f>
        <v>OK</v>
      </c>
    </row>
    <row r="46" spans="1:17" ht="15">
      <c r="A46" s="156">
        <v>15</v>
      </c>
      <c r="B46" s="186" t="str">
        <f t="shared" si="0"/>
        <v>BO51RNC</v>
      </c>
      <c r="C46" s="187" t="str">
        <f>LEFT('RBS Dataset-1'!$C$3,5)&amp;M46</f>
        <v>FO333V3</v>
      </c>
      <c r="D46" s="187" t="str">
        <f>LEFT('RBS Dataset-1'!$C$3,5)&amp;N46</f>
        <v>FO333V1</v>
      </c>
      <c r="E46" s="187" t="str">
        <f>'RNC Dataset-1'!$C$3</f>
        <v>BO51RNC</v>
      </c>
      <c r="F46" s="156">
        <v>0</v>
      </c>
      <c r="G46" s="156">
        <v>0</v>
      </c>
      <c r="H46" s="156">
        <v>0</v>
      </c>
      <c r="I46" s="212"/>
      <c r="J46" s="212"/>
      <c r="L46" s="155" t="s">
        <v>157</v>
      </c>
      <c r="M46" s="175" t="s">
        <v>153</v>
      </c>
      <c r="N46" s="175" t="s">
        <v>151</v>
      </c>
      <c r="P46" s="214" t="str">
        <f>IF(VLOOKUP(C46,'RN RNC-RBS Dataset-1'!$R$12:$R$26,1,0)=C46,"OK","NOK")</f>
        <v>OK</v>
      </c>
      <c r="Q46" s="155" t="str">
        <f>IF(VLOOKUP(D46,'RN RNC-RBS Dataset-1'!$R$12:$R$26,1,0)=D46,"OK","NOK")</f>
        <v>OK</v>
      </c>
    </row>
    <row r="47" spans="1:17" ht="15">
      <c r="A47" s="156">
        <v>15</v>
      </c>
      <c r="B47" s="186" t="str">
        <f t="shared" si="0"/>
        <v>BO51RNC</v>
      </c>
      <c r="C47" s="187" t="str">
        <f>LEFT('RBS Dataset-1'!$C$3,5)&amp;M47</f>
        <v>FO333V3</v>
      </c>
      <c r="D47" s="187" t="str">
        <f>LEFT('RBS Dataset-1'!$C$3,5)&amp;N47</f>
        <v>FO333V2</v>
      </c>
      <c r="E47" s="187" t="str">
        <f>'RNC Dataset-1'!$C$3</f>
        <v>BO51RNC</v>
      </c>
      <c r="F47" s="156">
        <v>0</v>
      </c>
      <c r="G47" s="156">
        <v>0</v>
      </c>
      <c r="H47" s="156">
        <v>0</v>
      </c>
      <c r="I47" s="212"/>
      <c r="J47" s="212"/>
      <c r="L47" s="155" t="s">
        <v>157</v>
      </c>
      <c r="M47" s="175" t="s">
        <v>153</v>
      </c>
      <c r="N47" s="175" t="s">
        <v>152</v>
      </c>
      <c r="P47" s="214" t="str">
        <f>IF(VLOOKUP(C47,'RN RNC-RBS Dataset-1'!$R$12:$R$26,1,0)=C47,"OK","NOK")</f>
        <v>OK</v>
      </c>
      <c r="Q47" s="155" t="str">
        <f>IF(VLOOKUP(D47,'RN RNC-RBS Dataset-1'!$R$12:$R$26,1,0)=D47,"OK","NOK")</f>
        <v>OK</v>
      </c>
    </row>
    <row r="48" spans="1:17" ht="15">
      <c r="A48" s="156">
        <v>15</v>
      </c>
      <c r="B48" s="186" t="str">
        <f t="shared" si="0"/>
        <v>BO51RNC</v>
      </c>
      <c r="C48" s="187" t="str">
        <f>LEFT('RBS Dataset-1'!$C$3,5)&amp;M48</f>
        <v>FO333V3</v>
      </c>
      <c r="D48" s="187" t="str">
        <f>LEFT('RBS Dataset-1'!$C$3,5)&amp;N48</f>
        <v>FO333U3</v>
      </c>
      <c r="E48" s="187" t="str">
        <f>'RNC Dataset-1'!$C$3</f>
        <v>BO51RNC</v>
      </c>
      <c r="F48" s="156">
        <v>0</v>
      </c>
      <c r="G48" s="156">
        <v>0</v>
      </c>
      <c r="H48" s="156">
        <v>0</v>
      </c>
      <c r="I48" s="212"/>
      <c r="J48" s="212"/>
      <c r="L48" s="155" t="s">
        <v>157</v>
      </c>
      <c r="M48" s="175" t="s">
        <v>153</v>
      </c>
      <c r="N48" s="175" t="s">
        <v>150</v>
      </c>
      <c r="P48" s="214" t="str">
        <f>IF(VLOOKUP(C48,'RN RNC-RBS Dataset-1'!$R$12:$R$26,1,0)=C48,"OK","NOK")</f>
        <v>OK</v>
      </c>
      <c r="Q48" s="155" t="str">
        <f>IF(VLOOKUP(D48,'RN RNC-RBS Dataset-1'!$R$12:$R$26,1,0)=D48,"OK","NOK")</f>
        <v>OK</v>
      </c>
    </row>
    <row r="49" spans="1:17" ht="15">
      <c r="A49" s="156">
        <v>15</v>
      </c>
      <c r="B49" s="186" t="str">
        <f t="shared" si="0"/>
        <v>BO51RNC</v>
      </c>
      <c r="C49" s="187" t="str">
        <f>LEFT('RBS Dataset-1'!$C$3,5)&amp;M49</f>
        <v>FO333V3</v>
      </c>
      <c r="D49" s="187" t="str">
        <f>LEFT('RBS Dataset-1'!$C$3,5)&amp;N49</f>
        <v>FO333W3</v>
      </c>
      <c r="E49" s="187" t="str">
        <f>'RNC Dataset-1'!$C$3</f>
        <v>BO51RNC</v>
      </c>
      <c r="F49" s="156">
        <v>0</v>
      </c>
      <c r="G49" s="156">
        <v>0</v>
      </c>
      <c r="H49" s="156">
        <v>1</v>
      </c>
      <c r="I49" s="212"/>
      <c r="J49" s="212"/>
      <c r="L49" s="155" t="s">
        <v>157</v>
      </c>
      <c r="M49" s="175" t="s">
        <v>153</v>
      </c>
      <c r="N49" s="175" t="s">
        <v>156</v>
      </c>
      <c r="P49" s="214" t="str">
        <f>IF(VLOOKUP(C49,'RN RNC-RBS Dataset-1'!$R$12:$R$26,1,0)=C49,"OK","NOK")</f>
        <v>OK</v>
      </c>
      <c r="Q49" s="155" t="str">
        <f>IF(VLOOKUP(D49,'RN RNC-RBS Dataset-1'!$R$12:$R$26,1,0)=D49,"OK","NOK")</f>
        <v>OK</v>
      </c>
    </row>
    <row r="50" spans="1:17" ht="15">
      <c r="A50" s="156">
        <v>15</v>
      </c>
      <c r="B50" s="186" t="str">
        <f t="shared" si="0"/>
        <v>BO51RNC</v>
      </c>
      <c r="C50" s="187" t="str">
        <f>LEFT('RBS Dataset-1'!$C$3,5)&amp;M50</f>
        <v>FO333W1</v>
      </c>
      <c r="D50" s="187" t="str">
        <f>LEFT('RBS Dataset-1'!$C$3,5)&amp;N50</f>
        <v>FO333W2</v>
      </c>
      <c r="E50" s="187" t="str">
        <f>'RNC Dataset-1'!$C$3</f>
        <v>BO51RNC</v>
      </c>
      <c r="F50" s="156">
        <v>0</v>
      </c>
      <c r="G50" s="156">
        <v>0</v>
      </c>
      <c r="H50" s="156">
        <v>0</v>
      </c>
      <c r="I50" s="212"/>
      <c r="J50" s="212"/>
      <c r="K50" s="156"/>
      <c r="L50" s="155" t="s">
        <v>157</v>
      </c>
      <c r="M50" s="175" t="s">
        <v>154</v>
      </c>
      <c r="N50" s="175" t="s">
        <v>155</v>
      </c>
      <c r="P50" s="214" t="str">
        <f>IF(VLOOKUP(C50,'RN RNC-RBS Dataset-1'!$R$12:$R$26,1,0)=C50,"OK","NOK")</f>
        <v>OK</v>
      </c>
      <c r="Q50" s="155" t="str">
        <f>IF(VLOOKUP(D50,'RN RNC-RBS Dataset-1'!$R$12:$R$26,1,0)=D50,"OK","NOK")</f>
        <v>OK</v>
      </c>
    </row>
    <row r="51" spans="1:17" ht="15">
      <c r="A51" s="156">
        <v>15</v>
      </c>
      <c r="B51" s="186" t="str">
        <f t="shared" si="0"/>
        <v>BO51RNC</v>
      </c>
      <c r="C51" s="187" t="str">
        <f>LEFT('RBS Dataset-1'!$C$3,5)&amp;M51</f>
        <v>FO333W1</v>
      </c>
      <c r="D51" s="187" t="str">
        <f>LEFT('RBS Dataset-1'!$C$3,5)&amp;N51</f>
        <v>FO333W3</v>
      </c>
      <c r="E51" s="187" t="str">
        <f>'RNC Dataset-1'!$C$3</f>
        <v>BO51RNC</v>
      </c>
      <c r="F51" s="156">
        <v>0</v>
      </c>
      <c r="G51" s="156">
        <v>0</v>
      </c>
      <c r="H51" s="156">
        <v>0</v>
      </c>
      <c r="I51" s="212"/>
      <c r="J51" s="212"/>
      <c r="K51" s="156"/>
      <c r="L51" s="155" t="s">
        <v>157</v>
      </c>
      <c r="M51" s="175" t="s">
        <v>154</v>
      </c>
      <c r="N51" s="175" t="s">
        <v>156</v>
      </c>
      <c r="P51" s="214" t="str">
        <f>IF(VLOOKUP(C51,'RN RNC-RBS Dataset-1'!$R$12:$R$26,1,0)=C51,"OK","NOK")</f>
        <v>OK</v>
      </c>
      <c r="Q51" s="155" t="str">
        <f>IF(VLOOKUP(D51,'RN RNC-RBS Dataset-1'!$R$12:$R$26,1,0)=D51,"OK","NOK")</f>
        <v>OK</v>
      </c>
    </row>
    <row r="52" spans="1:17" ht="15">
      <c r="A52" s="156">
        <v>15</v>
      </c>
      <c r="B52" s="186" t="str">
        <f t="shared" si="0"/>
        <v>BO51RNC</v>
      </c>
      <c r="C52" s="187" t="str">
        <f>LEFT('RBS Dataset-1'!$C$3,5)&amp;M52</f>
        <v>FO333W1</v>
      </c>
      <c r="D52" s="187" t="str">
        <f>LEFT('RBS Dataset-1'!$C$3,5)&amp;N52</f>
        <v>FO333U1</v>
      </c>
      <c r="E52" s="187" t="str">
        <f>'RNC Dataset-1'!$C$3</f>
        <v>BO51RNC</v>
      </c>
      <c r="F52" s="156">
        <v>0</v>
      </c>
      <c r="G52" s="156">
        <v>0</v>
      </c>
      <c r="H52" s="156">
        <v>1</v>
      </c>
      <c r="I52" s="212"/>
      <c r="J52" s="212"/>
      <c r="K52" s="156"/>
      <c r="L52" s="155" t="s">
        <v>157</v>
      </c>
      <c r="M52" s="175" t="s">
        <v>154</v>
      </c>
      <c r="N52" s="175" t="s">
        <v>148</v>
      </c>
      <c r="P52" s="214" t="str">
        <f>IF(VLOOKUP(C52,'RN RNC-RBS Dataset-1'!$R$12:$R$26,1,0)=C52,"OK","NOK")</f>
        <v>OK</v>
      </c>
      <c r="Q52" s="155" t="str">
        <f>IF(VLOOKUP(D52,'RN RNC-RBS Dataset-1'!$R$12:$R$26,1,0)=D52,"OK","NOK")</f>
        <v>OK</v>
      </c>
    </row>
    <row r="53" spans="1:17" ht="15">
      <c r="A53" s="156">
        <v>15</v>
      </c>
      <c r="B53" s="186" t="str">
        <f t="shared" si="0"/>
        <v>BO51RNC</v>
      </c>
      <c r="C53" s="187" t="str">
        <f>LEFT('RBS Dataset-1'!$C$3,5)&amp;M53</f>
        <v>FO333W1</v>
      </c>
      <c r="D53" s="187" t="str">
        <f>LEFT('RBS Dataset-1'!$C$3,5)&amp;N53</f>
        <v>FO333V1</v>
      </c>
      <c r="E53" s="187" t="str">
        <f>'RNC Dataset-1'!$C$3</f>
        <v>BO51RNC</v>
      </c>
      <c r="F53" s="156">
        <v>0</v>
      </c>
      <c r="G53" s="156">
        <v>0</v>
      </c>
      <c r="H53" s="156">
        <v>0</v>
      </c>
      <c r="I53" s="212"/>
      <c r="J53" s="212"/>
      <c r="K53" s="156"/>
      <c r="L53" s="155" t="s">
        <v>157</v>
      </c>
      <c r="M53" s="175" t="s">
        <v>154</v>
      </c>
      <c r="N53" s="175" t="s">
        <v>151</v>
      </c>
      <c r="P53" s="214" t="str">
        <f>IF(VLOOKUP(C53,'RN RNC-RBS Dataset-1'!$R$12:$R$26,1,0)=C53,"OK","NOK")</f>
        <v>OK</v>
      </c>
      <c r="Q53" s="155" t="str">
        <f>IF(VLOOKUP(D53,'RN RNC-RBS Dataset-1'!$R$12:$R$26,1,0)=D53,"OK","NOK")</f>
        <v>OK</v>
      </c>
    </row>
    <row r="54" spans="1:17" ht="15">
      <c r="A54" s="156">
        <v>15</v>
      </c>
      <c r="B54" s="186" t="str">
        <f t="shared" si="0"/>
        <v>BO51RNC</v>
      </c>
      <c r="C54" s="187" t="str">
        <f>LEFT('RBS Dataset-1'!$C$3,5)&amp;M54</f>
        <v>FO333W2</v>
      </c>
      <c r="D54" s="187" t="str">
        <f>LEFT('RBS Dataset-1'!$C$3,5)&amp;N54</f>
        <v>FO333W1</v>
      </c>
      <c r="E54" s="187" t="str">
        <f>'RNC Dataset-1'!$C$3</f>
        <v>BO51RNC</v>
      </c>
      <c r="F54" s="156">
        <v>0</v>
      </c>
      <c r="G54" s="156">
        <v>0</v>
      </c>
      <c r="H54" s="156">
        <v>0</v>
      </c>
      <c r="I54" s="212"/>
      <c r="J54" s="212"/>
      <c r="K54" s="156"/>
      <c r="L54" s="155" t="s">
        <v>157</v>
      </c>
      <c r="M54" s="175" t="s">
        <v>155</v>
      </c>
      <c r="N54" s="175" t="s">
        <v>154</v>
      </c>
      <c r="P54" s="214" t="str">
        <f>IF(VLOOKUP(C54,'RN RNC-RBS Dataset-1'!$R$12:$R$26,1,0)=C54,"OK","NOK")</f>
        <v>OK</v>
      </c>
      <c r="Q54" s="155" t="str">
        <f>IF(VLOOKUP(D54,'RN RNC-RBS Dataset-1'!$R$12:$R$26,1,0)=D54,"OK","NOK")</f>
        <v>OK</v>
      </c>
    </row>
    <row r="55" spans="1:17" ht="15">
      <c r="A55" s="156">
        <v>15</v>
      </c>
      <c r="B55" s="186" t="str">
        <f t="shared" si="0"/>
        <v>BO51RNC</v>
      </c>
      <c r="C55" s="187" t="str">
        <f>LEFT('RBS Dataset-1'!$C$3,5)&amp;M55</f>
        <v>FO333W2</v>
      </c>
      <c r="D55" s="187" t="str">
        <f>LEFT('RBS Dataset-1'!$C$3,5)&amp;N55</f>
        <v>FO333W3</v>
      </c>
      <c r="E55" s="187" t="str">
        <f>'RNC Dataset-1'!$C$3</f>
        <v>BO51RNC</v>
      </c>
      <c r="F55" s="156">
        <v>0</v>
      </c>
      <c r="G55" s="156">
        <v>0</v>
      </c>
      <c r="H55" s="156">
        <v>0</v>
      </c>
      <c r="I55" s="212"/>
      <c r="J55" s="212"/>
      <c r="K55" s="156"/>
      <c r="L55" s="155" t="s">
        <v>157</v>
      </c>
      <c r="M55" s="175" t="s">
        <v>155</v>
      </c>
      <c r="N55" s="175" t="s">
        <v>156</v>
      </c>
      <c r="P55" s="214" t="str">
        <f>IF(VLOOKUP(C55,'RN RNC-RBS Dataset-1'!$R$12:$R$26,1,0)=C55,"OK","NOK")</f>
        <v>OK</v>
      </c>
      <c r="Q55" s="155" t="str">
        <f>IF(VLOOKUP(D55,'RN RNC-RBS Dataset-1'!$R$12:$R$26,1,0)=D55,"OK","NOK")</f>
        <v>OK</v>
      </c>
    </row>
    <row r="56" spans="1:17" ht="15">
      <c r="A56" s="156">
        <v>15</v>
      </c>
      <c r="B56" s="186" t="str">
        <f t="shared" si="0"/>
        <v>BO51RNC</v>
      </c>
      <c r="C56" s="187" t="str">
        <f>LEFT('RBS Dataset-1'!$C$3,5)&amp;M56</f>
        <v>FO333W2</v>
      </c>
      <c r="D56" s="187" t="str">
        <f>LEFT('RBS Dataset-1'!$C$3,5)&amp;N56</f>
        <v>FO333U2</v>
      </c>
      <c r="E56" s="187" t="str">
        <f>'RNC Dataset-1'!$C$3</f>
        <v>BO51RNC</v>
      </c>
      <c r="F56" s="156">
        <v>0</v>
      </c>
      <c r="G56" s="156">
        <v>0</v>
      </c>
      <c r="H56" s="156">
        <v>1</v>
      </c>
      <c r="I56" s="212"/>
      <c r="J56" s="212"/>
      <c r="K56" s="156"/>
      <c r="L56" s="155" t="s">
        <v>157</v>
      </c>
      <c r="M56" s="175" t="s">
        <v>155</v>
      </c>
      <c r="N56" s="175" t="s">
        <v>149</v>
      </c>
      <c r="P56" s="214" t="str">
        <f>IF(VLOOKUP(C56,'RN RNC-RBS Dataset-1'!$R$12:$R$26,1,0)=C56,"OK","NOK")</f>
        <v>OK</v>
      </c>
      <c r="Q56" s="155" t="str">
        <f>IF(VLOOKUP(D56,'RN RNC-RBS Dataset-1'!$R$12:$R$26,1,0)=D56,"OK","NOK")</f>
        <v>OK</v>
      </c>
    </row>
    <row r="57" spans="1:17" ht="15">
      <c r="A57" s="156">
        <v>15</v>
      </c>
      <c r="B57" s="186" t="str">
        <f t="shared" si="0"/>
        <v>BO51RNC</v>
      </c>
      <c r="C57" s="187" t="str">
        <f>LEFT('RBS Dataset-1'!$C$3,5)&amp;M57</f>
        <v>FO333W2</v>
      </c>
      <c r="D57" s="187" t="str">
        <f>LEFT('RBS Dataset-1'!$C$3,5)&amp;N57</f>
        <v>FO333V2</v>
      </c>
      <c r="E57" s="187" t="str">
        <f>'RNC Dataset-1'!$C$3</f>
        <v>BO51RNC</v>
      </c>
      <c r="F57" s="156">
        <v>0</v>
      </c>
      <c r="G57" s="156">
        <v>0</v>
      </c>
      <c r="H57" s="156">
        <v>0</v>
      </c>
      <c r="I57" s="212"/>
      <c r="J57" s="212"/>
      <c r="K57" s="156"/>
      <c r="L57" s="155" t="s">
        <v>157</v>
      </c>
      <c r="M57" s="175" t="s">
        <v>155</v>
      </c>
      <c r="N57" s="175" t="s">
        <v>152</v>
      </c>
      <c r="P57" s="214" t="str">
        <f>IF(VLOOKUP(C57,'RN RNC-RBS Dataset-1'!$R$12:$R$26,1,0)=C57,"OK","NOK")</f>
        <v>OK</v>
      </c>
      <c r="Q57" s="155" t="str">
        <f>IF(VLOOKUP(D57,'RN RNC-RBS Dataset-1'!$R$12:$R$26,1,0)=D57,"OK","NOK")</f>
        <v>OK</v>
      </c>
    </row>
    <row r="58" spans="1:17" ht="15">
      <c r="A58" s="156">
        <v>15</v>
      </c>
      <c r="B58" s="186" t="str">
        <f t="shared" si="0"/>
        <v>BO51RNC</v>
      </c>
      <c r="C58" s="187" t="str">
        <f>LEFT('RBS Dataset-1'!$C$3,5)&amp;M58</f>
        <v>FO333W3</v>
      </c>
      <c r="D58" s="187" t="str">
        <f>LEFT('RBS Dataset-1'!$C$3,5)&amp;N58</f>
        <v>FO333W1</v>
      </c>
      <c r="E58" s="187" t="str">
        <f>'RNC Dataset-1'!$C$3</f>
        <v>BO51RNC</v>
      </c>
      <c r="F58" s="156">
        <v>0</v>
      </c>
      <c r="G58" s="156">
        <v>0</v>
      </c>
      <c r="H58" s="156">
        <v>0</v>
      </c>
      <c r="I58" s="212"/>
      <c r="J58" s="212"/>
      <c r="K58" s="156"/>
      <c r="L58" s="155" t="s">
        <v>157</v>
      </c>
      <c r="M58" s="175" t="s">
        <v>156</v>
      </c>
      <c r="N58" s="175" t="s">
        <v>154</v>
      </c>
      <c r="P58" s="214" t="str">
        <f>IF(VLOOKUP(C58,'RN RNC-RBS Dataset-1'!$R$12:$R$26,1,0)=C58,"OK","NOK")</f>
        <v>OK</v>
      </c>
      <c r="Q58" s="155" t="str">
        <f>IF(VLOOKUP(D58,'RN RNC-RBS Dataset-1'!$R$12:$R$26,1,0)=D58,"OK","NOK")</f>
        <v>OK</v>
      </c>
    </row>
    <row r="59" spans="1:17" ht="15">
      <c r="A59" s="156">
        <v>15</v>
      </c>
      <c r="B59" s="186" t="str">
        <f t="shared" si="0"/>
        <v>BO51RNC</v>
      </c>
      <c r="C59" s="187" t="str">
        <f>LEFT('RBS Dataset-1'!$C$3,5)&amp;M59</f>
        <v>FO333W3</v>
      </c>
      <c r="D59" s="187" t="str">
        <f>LEFT('RBS Dataset-1'!$C$3,5)&amp;N59</f>
        <v>FO333W2</v>
      </c>
      <c r="E59" s="187" t="str">
        <f>'RNC Dataset-1'!$C$3</f>
        <v>BO51RNC</v>
      </c>
      <c r="F59" s="156">
        <v>0</v>
      </c>
      <c r="G59" s="156">
        <v>0</v>
      </c>
      <c r="H59" s="156">
        <v>0</v>
      </c>
      <c r="I59" s="212"/>
      <c r="J59" s="212"/>
      <c r="K59" s="156"/>
      <c r="L59" s="155" t="s">
        <v>157</v>
      </c>
      <c r="M59" s="175" t="s">
        <v>156</v>
      </c>
      <c r="N59" s="175" t="s">
        <v>155</v>
      </c>
      <c r="P59" s="214" t="str">
        <f>IF(VLOOKUP(C59,'RN RNC-RBS Dataset-1'!$R$12:$R$26,1,0)=C59,"OK","NOK")</f>
        <v>OK</v>
      </c>
      <c r="Q59" s="155" t="str">
        <f>IF(VLOOKUP(D59,'RN RNC-RBS Dataset-1'!$R$12:$R$26,1,0)=D59,"OK","NOK")</f>
        <v>OK</v>
      </c>
    </row>
    <row r="60" spans="1:17" ht="15">
      <c r="A60" s="156">
        <v>15</v>
      </c>
      <c r="B60" s="186" t="str">
        <f t="shared" si="0"/>
        <v>BO51RNC</v>
      </c>
      <c r="C60" s="187" t="str">
        <f>LEFT('RBS Dataset-1'!$C$3,5)&amp;M60</f>
        <v>FO333W3</v>
      </c>
      <c r="D60" s="187" t="str">
        <f>LEFT('RBS Dataset-1'!$C$3,5)&amp;N60</f>
        <v>FO333U3</v>
      </c>
      <c r="E60" s="187" t="str">
        <f>'RNC Dataset-1'!$C$3</f>
        <v>BO51RNC</v>
      </c>
      <c r="F60" s="156">
        <v>0</v>
      </c>
      <c r="G60" s="156">
        <v>0</v>
      </c>
      <c r="H60" s="156">
        <v>1</v>
      </c>
      <c r="I60" s="212"/>
      <c r="J60" s="212"/>
      <c r="K60" s="156"/>
      <c r="L60" s="155" t="s">
        <v>157</v>
      </c>
      <c r="M60" s="175" t="s">
        <v>156</v>
      </c>
      <c r="N60" s="175" t="s">
        <v>150</v>
      </c>
      <c r="P60" s="214" t="str">
        <f>IF(VLOOKUP(C60,'RN RNC-RBS Dataset-1'!$R$12:$R$26,1,0)=C60,"OK","NOK")</f>
        <v>OK</v>
      </c>
      <c r="Q60" s="155" t="str">
        <f>IF(VLOOKUP(D60,'RN RNC-RBS Dataset-1'!$R$12:$R$26,1,0)=D60,"OK","NOK")</f>
        <v>OK</v>
      </c>
    </row>
    <row r="61" spans="1:17" ht="15">
      <c r="A61" s="156">
        <v>15</v>
      </c>
      <c r="B61" s="186" t="str">
        <f t="shared" si="0"/>
        <v>BO51RNC</v>
      </c>
      <c r="C61" s="187" t="str">
        <f>LEFT('RBS Dataset-1'!$C$3,5)&amp;M61</f>
        <v>FO333W3</v>
      </c>
      <c r="D61" s="187" t="str">
        <f>LEFT('RBS Dataset-1'!$C$3,5)&amp;N61</f>
        <v>FO333V3</v>
      </c>
      <c r="E61" s="187" t="str">
        <f>'RNC Dataset-1'!$C$3</f>
        <v>BO51RNC</v>
      </c>
      <c r="F61" s="156">
        <v>0</v>
      </c>
      <c r="G61" s="156">
        <v>0</v>
      </c>
      <c r="H61" s="156">
        <v>0</v>
      </c>
      <c r="I61" s="212"/>
      <c r="J61" s="212"/>
      <c r="K61" s="156"/>
      <c r="L61" s="155" t="s">
        <v>157</v>
      </c>
      <c r="M61" s="175" t="s">
        <v>156</v>
      </c>
      <c r="N61" s="175" t="s">
        <v>153</v>
      </c>
      <c r="P61" s="214" t="str">
        <f>IF(VLOOKUP(C61,'RN RNC-RBS Dataset-1'!$R$12:$R$26,1,0)=C61,"OK","NOK")</f>
        <v>OK</v>
      </c>
      <c r="Q61" s="155" t="str">
        <f>IF(VLOOKUP(D61,'RN RNC-RBS Dataset-1'!$R$12:$R$26,1,0)=D61,"OK","NOK")</f>
        <v>OK</v>
      </c>
    </row>
  </sheetData>
  <autoFilter ref="A1:N61"/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N1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3.5"/>
  <cols>
    <col min="1" max="1" width="18.85546875" style="17" bestFit="1" customWidth="1"/>
    <col min="2" max="2" width="18.85546875" style="156" customWidth="1"/>
    <col min="3" max="3" width="20.7109375" style="17" customWidth="1"/>
    <col min="4" max="4" width="19.28515625" style="17" customWidth="1"/>
    <col min="5" max="5" width="18" style="17" customWidth="1"/>
    <col min="6" max="6" width="36.5703125" style="17" bestFit="1" customWidth="1"/>
    <col min="7" max="7" width="25.42578125" style="17" bestFit="1" customWidth="1"/>
    <col min="8" max="8" width="16.5703125" style="17" bestFit="1" customWidth="1"/>
    <col min="9" max="9" width="51.42578125" style="155" bestFit="1" customWidth="1"/>
    <col min="10" max="11" width="9.140625" style="175"/>
    <col min="12" max="16384" width="9.140625" style="1"/>
  </cols>
  <sheetData>
    <row r="1" spans="1:14" s="19" customFormat="1" ht="26.1" customHeight="1">
      <c r="A1" s="18" t="s">
        <v>70</v>
      </c>
      <c r="B1" s="18" t="s">
        <v>159</v>
      </c>
      <c r="C1" s="18" t="s">
        <v>71</v>
      </c>
      <c r="D1" s="18" t="s">
        <v>72</v>
      </c>
      <c r="E1" s="18" t="s">
        <v>78</v>
      </c>
      <c r="F1" s="18" t="s">
        <v>75</v>
      </c>
      <c r="G1" s="18" t="s">
        <v>76</v>
      </c>
      <c r="H1" s="18" t="s">
        <v>77</v>
      </c>
      <c r="I1" s="181" t="s">
        <v>140</v>
      </c>
      <c r="J1" s="180" t="s">
        <v>426</v>
      </c>
      <c r="K1" s="180" t="s">
        <v>427</v>
      </c>
      <c r="M1" s="213" t="s">
        <v>605</v>
      </c>
      <c r="N1" s="213" t="s">
        <v>606</v>
      </c>
    </row>
  </sheetData>
  <autoFilter ref="A1:L1"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Appoggio</vt:lpstr>
      <vt:lpstr>Revision History</vt:lpstr>
      <vt:lpstr>RNC Dataset-1</vt:lpstr>
      <vt:lpstr>RBS Dataset-1</vt:lpstr>
      <vt:lpstr>External GSM Dataset-1</vt:lpstr>
      <vt:lpstr>RN RNC-RBS Dataset-1</vt:lpstr>
      <vt:lpstr>EutranFreqRelation-1</vt:lpstr>
      <vt:lpstr>RN RNC neighbour U2U Dataset-1</vt:lpstr>
      <vt:lpstr>RN RNC neighbour U2G Dataset-1</vt:lpstr>
      <vt:lpstr>ExtRNC IurLink1 Dataset</vt:lpstr>
      <vt:lpstr>Offset Provincia 2G3G4G</vt:lpstr>
      <vt:lpstr>Freq_Plan_2G</vt:lpstr>
      <vt:lpstr>PSC_Plan_3G</vt:lpstr>
      <vt:lpstr>FSC_TOTAL</vt:lpstr>
      <vt:lpstr>ExtRNC IurLink1 Dataset-BO04RNC</vt:lpstr>
      <vt:lpstr>ExtRNC IurLink1 Dataset-BO07RNC</vt:lpstr>
      <vt:lpstr>ExtRNC IurLink1 Dataset-BO33RNC</vt:lpstr>
    </vt:vector>
  </TitlesOfParts>
  <Company>Aletea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Lucario</dc:creator>
  <cp:lastModifiedBy>Matteo Addesso</cp:lastModifiedBy>
  <dcterms:created xsi:type="dcterms:W3CDTF">2015-10-14T09:24:24Z</dcterms:created>
  <dcterms:modified xsi:type="dcterms:W3CDTF">2019-01-07T13:59:32Z</dcterms:modified>
</cp:coreProperties>
</file>