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heckCDR\"/>
    </mc:Choice>
  </mc:AlternateContent>
  <bookViews>
    <workbookView xWindow="0" yWindow="0" windowWidth="23040" windowHeight="9075" firstSheet="3" activeTab="5"/>
  </bookViews>
  <sheets>
    <sheet name="Appoggio" sheetId="52" state="hidden" r:id="rId1"/>
    <sheet name="Revision History" sheetId="51" r:id="rId2"/>
    <sheet name="RNC Dataset-1" sheetId="6" r:id="rId3"/>
    <sheet name="RBS Dataset-1" sheetId="7" r:id="rId4"/>
    <sheet name="RN RNC-RBS Dataset-1" sheetId="53" r:id="rId5"/>
    <sheet name="External GSM Dataset-1" sheetId="13" r:id="rId6"/>
    <sheet name="EutranFreqRelation-1" sheetId="9" r:id="rId7"/>
    <sheet name="RN RNC neighbour U2U Dataset-1" sheetId="11" r:id="rId8"/>
    <sheet name="RN RNC neighbour U2G Dataset-1" sheetId="12" r:id="rId9"/>
    <sheet name="ExtRNC IurLink1 Dataset" sheetId="14" state="hidden" r:id="rId10"/>
    <sheet name="Offset Provincia 2G3G4G" sheetId="57" r:id="rId11"/>
    <sheet name="ExtRNC IurLink1 Dataset-BO04RNC" sheetId="54" state="hidden" r:id="rId12"/>
    <sheet name="ExtRNC IurLink1 Dataset-BO07RNC" sheetId="55" state="hidden" r:id="rId13"/>
    <sheet name="ExtRNC IurLink1 Dataset-BO33RNC" sheetId="56" state="hidden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6" hidden="1">'EutranFreqRelation-1'!$A$1:$H$31</definedName>
    <definedName name="_xlnm._FilterDatabase" localSheetId="5" hidden="1">'External GSM Dataset-1'!$A$12:$O$15</definedName>
    <definedName name="_xlnm._FilterDatabase" localSheetId="9" hidden="1">'ExtRNC IurLink1 Dataset'!$A$12:$U$24</definedName>
    <definedName name="_xlnm._FilterDatabase" localSheetId="8" hidden="1">'RN RNC neighbour U2G Dataset-1'!$A$1:$L$61</definedName>
    <definedName name="_xlnm._FilterDatabase" localSheetId="7" hidden="1">'RN RNC neighbour U2U Dataset-1'!$A$1:$N$61</definedName>
    <definedName name="_xlnm._FilterDatabase" localSheetId="4" hidden="1">'RN RNC-RBS Dataset-1'!$A$11:$AV$23</definedName>
    <definedName name="AESA_MGW07">'[1]TN RNC22-CN ET-M4 Dataset-1'!$F$43</definedName>
    <definedName name="AESA_RBS1">'[1]TN RBS ET-MC1 Dataset'!$J$11</definedName>
    <definedName name="AESA_RBS2">'[1]TN RBS ET-MC1 Dataset'!$J$26</definedName>
    <definedName name="AESA_RBS4">'[1]TN RBS ET-MC1 Dataset'!$J$41</definedName>
    <definedName name="AESA_RNC22">'[1]TN RBS ET-MC1 Dataset'!$K$11</definedName>
    <definedName name="AESA_RNC23">'[1]TN RBS ET-MC1 Dataset'!$K$26</definedName>
    <definedName name="asasa">#REF!</definedName>
    <definedName name="AUTHOR_ID">'[2]Revision History'!$C$8</definedName>
    <definedName name="DATE_ID">'[2]Revision History'!$B$8</definedName>
    <definedName name="Project_Name">[2]Scheme!$C$3</definedName>
    <definedName name="Project_Type">[2]Scheme!$C$4</definedName>
    <definedName name="RBS1003_ID">'[2]TN RBS ET-MC1 Dataset'!$B$26</definedName>
    <definedName name="RBS16_AESA">#REF!</definedName>
    <definedName name="RBS17_AESA">#REF!</definedName>
    <definedName name="RBS1ID">'[1]TN RBS ET-MC1 Dataset'!$B$11</definedName>
    <definedName name="RBS2_AESA">#REF!</definedName>
    <definedName name="RBS2ID">'[1]TN RBS ET-MC1 Dataset'!$B$26</definedName>
    <definedName name="RBS3_AESA">#REF!</definedName>
    <definedName name="RBS3_ID">[3]Scheme!#REF!</definedName>
    <definedName name="RBS34_AESA">#REF!</definedName>
    <definedName name="RBS36_AESA">#REF!</definedName>
    <definedName name="RBS4_AESA">#REF!</definedName>
    <definedName name="RBS4ID">'[1]TN RBS ET-MC1 Dataset'!$B$41</definedName>
    <definedName name="RBS5_AESA">#REF!</definedName>
    <definedName name="RBS6_AESA">#REF!</definedName>
    <definedName name="RBS7_AESA">#REF!</definedName>
    <definedName name="RBS8_AESA">#REF!</definedName>
    <definedName name="RBS8_ID">[3]Scheme!$R$43</definedName>
    <definedName name="RBS9_AESA">#REF!</definedName>
    <definedName name="REV_ID">'[2]Revision History'!$A$8</definedName>
    <definedName name="RNC1_AESA">#REF!</definedName>
    <definedName name="RNC12_AESA">#REF!</definedName>
    <definedName name="RNC12_ID">[4]Scheme!$R$21</definedName>
    <definedName name="RNC22ID">'[1]RNC22 Dataset-1'!$B$11</definedName>
    <definedName name="RNC23_AESA">#REF!</definedName>
    <definedName name="RNC23ID">'[1]RNC23 Dataset-2'!$B$11</definedName>
    <definedName name="rnc3_aesa">#REF!</definedName>
    <definedName name="RXI1_ID">#REF!</definedName>
    <definedName name="RXI2_ID">#REF!</definedName>
    <definedName name="SPC_RNC22">'[1]TN RNC22-RNC23 ET-M4 Dataset-1'!$C$13</definedName>
    <definedName name="SPC_RNC23">'[1]TN RNC23-RNC22 ET-M4 Dataset-2'!$C$13</definedName>
  </definedNames>
  <calcPr calcId="152511"/>
</workbook>
</file>

<file path=xl/calcChain.xml><?xml version="1.0" encoding="utf-8"?>
<calcChain xmlns="http://schemas.openxmlformats.org/spreadsheetml/2006/main">
  <c r="F13" i="13" l="1"/>
  <c r="F14" i="13"/>
  <c r="F15" i="13"/>
  <c r="F16" i="13"/>
  <c r="F17" i="13"/>
  <c r="F18" i="13"/>
  <c r="O18" i="13" s="1"/>
  <c r="B18" i="13"/>
  <c r="C18" i="13"/>
  <c r="C2" i="12"/>
  <c r="B2" i="12"/>
  <c r="C30" i="11"/>
  <c r="C31" i="11"/>
  <c r="D31" i="11"/>
  <c r="E30" i="11"/>
  <c r="B30" i="11"/>
  <c r="B31" i="11"/>
  <c r="B29" i="11"/>
  <c r="C13" i="13" l="1"/>
  <c r="Q13" i="53" l="1"/>
  <c r="Q14" i="53"/>
  <c r="Q15" i="53"/>
  <c r="Q16" i="53"/>
  <c r="Q17" i="53"/>
  <c r="Q18" i="53"/>
  <c r="Q19" i="53"/>
  <c r="Q20" i="53"/>
  <c r="Q21" i="53"/>
  <c r="Q22" i="53"/>
  <c r="Q23" i="53"/>
  <c r="Q24" i="53"/>
  <c r="Q25" i="53"/>
  <c r="Q26" i="53"/>
  <c r="Q12" i="53"/>
  <c r="AE19" i="53" l="1"/>
  <c r="AE20" i="53"/>
  <c r="AE21" i="53"/>
  <c r="AE22" i="53"/>
  <c r="AE23" i="53"/>
  <c r="AE24" i="53"/>
  <c r="AE25" i="53"/>
  <c r="AE26" i="53"/>
  <c r="AE18" i="53"/>
  <c r="AE13" i="53"/>
  <c r="AE14" i="53"/>
  <c r="AE12" i="53"/>
  <c r="AD19" i="53"/>
  <c r="AD20" i="53"/>
  <c r="AD18" i="53"/>
  <c r="Y13" i="53" l="1"/>
  <c r="Y14" i="53"/>
  <c r="Y15" i="53"/>
  <c r="Y16" i="53"/>
  <c r="Y17" i="53"/>
  <c r="Y18" i="53"/>
  <c r="Y19" i="53"/>
  <c r="Y20" i="53"/>
  <c r="Y21" i="53"/>
  <c r="Y22" i="53"/>
  <c r="Y23" i="53"/>
  <c r="Y24" i="53"/>
  <c r="Y25" i="53"/>
  <c r="Y26" i="53"/>
  <c r="Y12" i="53"/>
  <c r="AV13" i="53"/>
  <c r="AV14" i="53"/>
  <c r="AV15" i="53"/>
  <c r="AV16" i="53"/>
  <c r="AV17" i="53"/>
  <c r="AV18" i="53"/>
  <c r="AV19" i="53"/>
  <c r="AV20" i="53"/>
  <c r="AV21" i="53"/>
  <c r="AV22" i="53"/>
  <c r="AV23" i="53"/>
  <c r="AV24" i="53"/>
  <c r="AV25" i="53"/>
  <c r="AV26" i="53"/>
  <c r="AV12" i="53"/>
  <c r="D61" i="12"/>
  <c r="C61" i="12"/>
  <c r="B61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2" i="1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L16" i="53"/>
  <c r="N16" i="53"/>
  <c r="L17" i="53"/>
  <c r="N17" i="53"/>
  <c r="L18" i="53"/>
  <c r="N18" i="53"/>
  <c r="L19" i="53"/>
  <c r="N19" i="53"/>
  <c r="L20" i="53"/>
  <c r="N20" i="53"/>
  <c r="L21" i="53"/>
  <c r="N21" i="53"/>
  <c r="L22" i="53"/>
  <c r="N22" i="53"/>
  <c r="L23" i="53"/>
  <c r="N23" i="53"/>
  <c r="L24" i="53"/>
  <c r="N24" i="53"/>
  <c r="L25" i="53"/>
  <c r="N25" i="53"/>
  <c r="L26" i="53"/>
  <c r="N26" i="53"/>
  <c r="L12" i="53"/>
  <c r="N12" i="53"/>
  <c r="L13" i="53"/>
  <c r="N13" i="53"/>
  <c r="L14" i="53"/>
  <c r="N14" i="53"/>
  <c r="N15" i="53"/>
  <c r="L15" i="53"/>
  <c r="B3" i="7"/>
  <c r="E3" i="6"/>
  <c r="D60" i="12"/>
  <c r="C60" i="12"/>
  <c r="B60" i="12"/>
  <c r="D59" i="12"/>
  <c r="C59" i="12"/>
  <c r="B59" i="12"/>
  <c r="D58" i="12"/>
  <c r="E58" i="12" s="1"/>
  <c r="C58" i="12"/>
  <c r="B58" i="12"/>
  <c r="D57" i="12"/>
  <c r="C57" i="12"/>
  <c r="B57" i="12"/>
  <c r="D56" i="12"/>
  <c r="C56" i="12"/>
  <c r="E56" i="12" s="1"/>
  <c r="B56" i="12"/>
  <c r="D55" i="12"/>
  <c r="C55" i="12"/>
  <c r="E55" i="12" s="1"/>
  <c r="B55" i="12"/>
  <c r="D54" i="12"/>
  <c r="C54" i="12"/>
  <c r="B54" i="12"/>
  <c r="D53" i="12"/>
  <c r="C53" i="12"/>
  <c r="B53" i="12"/>
  <c r="D52" i="12"/>
  <c r="C52" i="12"/>
  <c r="E52" i="12" s="1"/>
  <c r="B52" i="12"/>
  <c r="D51" i="12"/>
  <c r="C51" i="12"/>
  <c r="B51" i="12"/>
  <c r="D50" i="12"/>
  <c r="E50" i="12" s="1"/>
  <c r="C50" i="12"/>
  <c r="B50" i="12"/>
  <c r="D49" i="12"/>
  <c r="C49" i="12"/>
  <c r="B49" i="12"/>
  <c r="E50" i="11"/>
  <c r="B50" i="11"/>
  <c r="E51" i="11"/>
  <c r="B51" i="11"/>
  <c r="E52" i="11"/>
  <c r="B52" i="11" s="1"/>
  <c r="E53" i="11"/>
  <c r="B53" i="11"/>
  <c r="E54" i="11"/>
  <c r="B54" i="11"/>
  <c r="E55" i="11"/>
  <c r="B55" i="11"/>
  <c r="E56" i="11"/>
  <c r="B56" i="11" s="1"/>
  <c r="E57" i="11"/>
  <c r="B57" i="11"/>
  <c r="E58" i="11"/>
  <c r="B58" i="11"/>
  <c r="E59" i="11"/>
  <c r="B59" i="11"/>
  <c r="E60" i="11"/>
  <c r="B60" i="11" s="1"/>
  <c r="E61" i="11"/>
  <c r="B61" i="11"/>
  <c r="E51" i="12"/>
  <c r="E54" i="12"/>
  <c r="B2" i="9"/>
  <c r="D2" i="9"/>
  <c r="G2" i="9"/>
  <c r="D3" i="9"/>
  <c r="G3" i="9"/>
  <c r="D4" i="9"/>
  <c r="G4" i="9"/>
  <c r="D17" i="9"/>
  <c r="G17" i="9"/>
  <c r="D18" i="9"/>
  <c r="G18" i="9"/>
  <c r="D19" i="9"/>
  <c r="G19" i="9"/>
  <c r="R14" i="53"/>
  <c r="AN14" i="53" s="1"/>
  <c r="R13" i="53"/>
  <c r="AQ13" i="53" s="1"/>
  <c r="AR13" i="53" s="1"/>
  <c r="R12" i="53"/>
  <c r="AQ12" i="53" s="1"/>
  <c r="AR12" i="53" s="1"/>
  <c r="S14" i="53"/>
  <c r="B14" i="53"/>
  <c r="E14" i="53" s="1"/>
  <c r="S13" i="53"/>
  <c r="B13" i="53"/>
  <c r="E13" i="53" s="1"/>
  <c r="S12" i="53"/>
  <c r="B12" i="53"/>
  <c r="E12" i="53"/>
  <c r="V14" i="53"/>
  <c r="AN12" i="53"/>
  <c r="AN13" i="53"/>
  <c r="V13" i="53"/>
  <c r="Z13" i="53"/>
  <c r="W14" i="53"/>
  <c r="AT14" i="53" s="1"/>
  <c r="W13" i="53"/>
  <c r="AT13" i="53" s="1"/>
  <c r="Z14" i="5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AU14" i="53"/>
  <c r="F24" i="14"/>
  <c r="N24" i="14"/>
  <c r="F23" i="14"/>
  <c r="N23" i="14" s="1"/>
  <c r="F22" i="14"/>
  <c r="O22" i="14"/>
  <c r="F21" i="14"/>
  <c r="N21" i="14"/>
  <c r="F20" i="14"/>
  <c r="O20" i="14" s="1"/>
  <c r="N20" i="14"/>
  <c r="F19" i="14"/>
  <c r="N19" i="14" s="1"/>
  <c r="F18" i="14"/>
  <c r="N18" i="14"/>
  <c r="F17" i="14"/>
  <c r="N17" i="14"/>
  <c r="F16" i="14"/>
  <c r="K16" i="14" s="1"/>
  <c r="N16" i="14"/>
  <c r="F15" i="14"/>
  <c r="N15" i="14" s="1"/>
  <c r="F14" i="14"/>
  <c r="N14" i="14"/>
  <c r="F13" i="14"/>
  <c r="O13" i="14"/>
  <c r="O15" i="13"/>
  <c r="O14" i="13"/>
  <c r="O13" i="13"/>
  <c r="C17" i="13"/>
  <c r="C14" i="13"/>
  <c r="C15" i="13"/>
  <c r="C16" i="13"/>
  <c r="B17" i="13"/>
  <c r="B13" i="13"/>
  <c r="B14" i="13"/>
  <c r="B15" i="13"/>
  <c r="B16" i="13"/>
  <c r="C3" i="12"/>
  <c r="D3" i="12"/>
  <c r="E3" i="12" s="1"/>
  <c r="C4" i="12"/>
  <c r="E4" i="12" s="1"/>
  <c r="D4" i="12"/>
  <c r="C5" i="12"/>
  <c r="D5" i="12"/>
  <c r="C6" i="12"/>
  <c r="D6" i="12"/>
  <c r="C7" i="12"/>
  <c r="D7" i="12"/>
  <c r="C8" i="12"/>
  <c r="E8" i="12" s="1"/>
  <c r="D8" i="12"/>
  <c r="C9" i="12"/>
  <c r="D9" i="12"/>
  <c r="C10" i="12"/>
  <c r="D10" i="12"/>
  <c r="C11" i="12"/>
  <c r="D11" i="12"/>
  <c r="C12" i="12"/>
  <c r="E12" i="12" s="1"/>
  <c r="D12" i="12"/>
  <c r="C13" i="12"/>
  <c r="D13" i="12"/>
  <c r="C14" i="12"/>
  <c r="D14" i="12"/>
  <c r="C15" i="12"/>
  <c r="D15" i="12"/>
  <c r="C16" i="12"/>
  <c r="E16" i="12" s="1"/>
  <c r="D16" i="12"/>
  <c r="C17" i="12"/>
  <c r="E17" i="12" s="1"/>
  <c r="D17" i="12"/>
  <c r="C18" i="12"/>
  <c r="D18" i="12"/>
  <c r="C19" i="12"/>
  <c r="D19" i="12"/>
  <c r="E19" i="12" s="1"/>
  <c r="C20" i="12"/>
  <c r="D20" i="12"/>
  <c r="C21" i="12"/>
  <c r="D21" i="12"/>
  <c r="C22" i="12"/>
  <c r="D22" i="12"/>
  <c r="C23" i="12"/>
  <c r="D23" i="12"/>
  <c r="C24" i="12"/>
  <c r="E24" i="12" s="1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E32" i="12" s="1"/>
  <c r="D32" i="12"/>
  <c r="C33" i="12"/>
  <c r="E33" i="12" s="1"/>
  <c r="D33" i="12"/>
  <c r="C34" i="12"/>
  <c r="E34" i="12" s="1"/>
  <c r="D34" i="12"/>
  <c r="C35" i="12"/>
  <c r="D35" i="12"/>
  <c r="E35" i="12" s="1"/>
  <c r="C36" i="12"/>
  <c r="E36" i="12" s="1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E45" i="12" s="1"/>
  <c r="D45" i="12"/>
  <c r="C46" i="12"/>
  <c r="D46" i="12"/>
  <c r="C47" i="12"/>
  <c r="D47" i="12"/>
  <c r="C48" i="12"/>
  <c r="E48" i="12" s="1"/>
  <c r="D48" i="12"/>
  <c r="D2" i="12"/>
  <c r="E3" i="11"/>
  <c r="B3" i="11"/>
  <c r="E4" i="11"/>
  <c r="B4" i="11" s="1"/>
  <c r="E5" i="11"/>
  <c r="B5" i="11"/>
  <c r="E6" i="11"/>
  <c r="B6" i="11"/>
  <c r="E7" i="11"/>
  <c r="B7" i="11"/>
  <c r="E8" i="11"/>
  <c r="B8" i="11" s="1"/>
  <c r="E9" i="11"/>
  <c r="B9" i="11"/>
  <c r="E10" i="11"/>
  <c r="B10" i="11"/>
  <c r="E11" i="11"/>
  <c r="B11" i="11"/>
  <c r="E12" i="11"/>
  <c r="B12" i="11" s="1"/>
  <c r="E13" i="11"/>
  <c r="B13" i="11"/>
  <c r="E14" i="11"/>
  <c r="B14" i="11"/>
  <c r="E15" i="11"/>
  <c r="B15" i="11"/>
  <c r="E16" i="11"/>
  <c r="B16" i="11" s="1"/>
  <c r="E17" i="11"/>
  <c r="B17" i="11"/>
  <c r="E18" i="11"/>
  <c r="B18" i="11"/>
  <c r="E19" i="11"/>
  <c r="B19" i="11"/>
  <c r="E20" i="11"/>
  <c r="B20" i="11" s="1"/>
  <c r="E21" i="11"/>
  <c r="B21" i="11"/>
  <c r="E22" i="11"/>
  <c r="B22" i="11"/>
  <c r="E23" i="11"/>
  <c r="B23" i="11"/>
  <c r="E24" i="11"/>
  <c r="B24" i="11" s="1"/>
  <c r="E25" i="11"/>
  <c r="B25" i="11"/>
  <c r="E26" i="11"/>
  <c r="B26" i="11"/>
  <c r="E27" i="11"/>
  <c r="B27" i="11"/>
  <c r="E28" i="11"/>
  <c r="B28" i="11" s="1"/>
  <c r="E29" i="11"/>
  <c r="E31" i="11"/>
  <c r="E32" i="11"/>
  <c r="B32" i="11" s="1"/>
  <c r="E33" i="11"/>
  <c r="B33" i="11"/>
  <c r="E34" i="11"/>
  <c r="B34" i="11"/>
  <c r="E35" i="11"/>
  <c r="B35" i="11"/>
  <c r="E36" i="11"/>
  <c r="B36" i="11" s="1"/>
  <c r="E37" i="11"/>
  <c r="B37" i="11"/>
  <c r="E38" i="11"/>
  <c r="B38" i="11"/>
  <c r="E39" i="11"/>
  <c r="B39" i="11"/>
  <c r="E40" i="11"/>
  <c r="B40" i="11" s="1"/>
  <c r="E41" i="11"/>
  <c r="B41" i="11"/>
  <c r="E42" i="11"/>
  <c r="B42" i="11"/>
  <c r="E43" i="11"/>
  <c r="B43" i="11"/>
  <c r="E44" i="11"/>
  <c r="B44" i="11" s="1"/>
  <c r="E45" i="11"/>
  <c r="B45" i="11"/>
  <c r="E46" i="11"/>
  <c r="B46" i="11"/>
  <c r="E47" i="11"/>
  <c r="B47" i="11"/>
  <c r="E48" i="11"/>
  <c r="B48" i="11" s="1"/>
  <c r="E49" i="11"/>
  <c r="B49" i="11"/>
  <c r="E2" i="11"/>
  <c r="B2" i="11"/>
  <c r="R26" i="53"/>
  <c r="AN26" i="53" s="1"/>
  <c r="R25" i="53"/>
  <c r="AN25" i="53" s="1"/>
  <c r="R24" i="53"/>
  <c r="AN24" i="53" s="1"/>
  <c r="R23" i="53"/>
  <c r="AN23" i="53" s="1"/>
  <c r="R22" i="53"/>
  <c r="AN22" i="53" s="1"/>
  <c r="R21" i="53"/>
  <c r="AN21" i="53" s="1"/>
  <c r="R20" i="53"/>
  <c r="AN20" i="53" s="1"/>
  <c r="R19" i="53"/>
  <c r="AN19" i="53" s="1"/>
  <c r="R18" i="53"/>
  <c r="AN18" i="53" s="1"/>
  <c r="R17" i="53"/>
  <c r="AN17" i="53" s="1"/>
  <c r="R16" i="53"/>
  <c r="AN16" i="53" s="1"/>
  <c r="R15" i="53"/>
  <c r="AN15" i="53" s="1"/>
  <c r="B16" i="53"/>
  <c r="B17" i="53"/>
  <c r="B18" i="53"/>
  <c r="B19" i="53"/>
  <c r="B20" i="53"/>
  <c r="B21" i="53"/>
  <c r="B22" i="53"/>
  <c r="B23" i="53"/>
  <c r="B24" i="53"/>
  <c r="B25" i="53"/>
  <c r="B26" i="53"/>
  <c r="B15" i="53"/>
  <c r="O19" i="14"/>
  <c r="O23" i="14"/>
  <c r="O15" i="14"/>
  <c r="N22" i="14"/>
  <c r="K23" i="14"/>
  <c r="K17" i="14"/>
  <c r="N13" i="14"/>
  <c r="O21" i="14"/>
  <c r="O17" i="14"/>
  <c r="K20" i="14"/>
  <c r="O24" i="14"/>
  <c r="O18" i="14"/>
  <c r="O16" i="14"/>
  <c r="O14" i="14"/>
  <c r="K14" i="14"/>
  <c r="E37" i="12"/>
  <c r="E29" i="12"/>
  <c r="E25" i="12"/>
  <c r="E21" i="12"/>
  <c r="E13" i="12"/>
  <c r="E9" i="12"/>
  <c r="E5" i="12"/>
  <c r="E44" i="12"/>
  <c r="G6" i="9"/>
  <c r="G7" i="9"/>
  <c r="G8" i="9"/>
  <c r="G9" i="9"/>
  <c r="G10" i="9"/>
  <c r="G11" i="9"/>
  <c r="G12" i="9"/>
  <c r="G13" i="9"/>
  <c r="G14" i="9"/>
  <c r="G15" i="9"/>
  <c r="G16" i="9"/>
  <c r="G20" i="9"/>
  <c r="G21" i="9"/>
  <c r="G22" i="9"/>
  <c r="G23" i="9"/>
  <c r="G24" i="9"/>
  <c r="G25" i="9"/>
  <c r="G26" i="9"/>
  <c r="G27" i="9"/>
  <c r="G28" i="9"/>
  <c r="G29" i="9"/>
  <c r="G30" i="9"/>
  <c r="G31" i="9"/>
  <c r="G5" i="9"/>
  <c r="W16" i="53"/>
  <c r="AU16" i="53" s="1"/>
  <c r="W18" i="53"/>
  <c r="AT18" i="53" s="1"/>
  <c r="W19" i="53"/>
  <c r="AT19" i="53" s="1"/>
  <c r="W21" i="53"/>
  <c r="AT21" i="53" s="1"/>
  <c r="W22" i="53"/>
  <c r="AI22" i="53" s="1"/>
  <c r="AJ22" i="53" s="1"/>
  <c r="W23" i="53"/>
  <c r="AU23" i="53" s="1"/>
  <c r="W24" i="53"/>
  <c r="AT24" i="53" s="1"/>
  <c r="W26" i="53"/>
  <c r="AL26" i="53" s="1"/>
  <c r="AM26" i="53" s="1"/>
  <c r="W15" i="53"/>
  <c r="AT15" i="53" s="1"/>
  <c r="D5" i="9"/>
  <c r="D6" i="9"/>
  <c r="D7" i="9"/>
  <c r="D8" i="9"/>
  <c r="D9" i="9"/>
  <c r="D10" i="9"/>
  <c r="D11" i="9"/>
  <c r="D12" i="9"/>
  <c r="D13" i="9"/>
  <c r="D14" i="9"/>
  <c r="D15" i="9"/>
  <c r="D16" i="9"/>
  <c r="D20" i="9"/>
  <c r="D21" i="9"/>
  <c r="D22" i="9"/>
  <c r="D23" i="9"/>
  <c r="D24" i="9"/>
  <c r="D25" i="9"/>
  <c r="D26" i="9"/>
  <c r="D27" i="9"/>
  <c r="D28" i="9"/>
  <c r="D29" i="9"/>
  <c r="D30" i="9"/>
  <c r="D31" i="9"/>
  <c r="AQ17" i="53"/>
  <c r="AR17" i="53"/>
  <c r="AQ18" i="53"/>
  <c r="AR18" i="53" s="1"/>
  <c r="AQ19" i="53"/>
  <c r="AR19" i="53"/>
  <c r="AQ21" i="53"/>
  <c r="AR21" i="53" s="1"/>
  <c r="AQ22" i="53"/>
  <c r="AR22" i="53" s="1"/>
  <c r="AQ23" i="53"/>
  <c r="AR23" i="53"/>
  <c r="AQ25" i="53"/>
  <c r="AR25" i="53" s="1"/>
  <c r="AQ26" i="53"/>
  <c r="AR26" i="53" s="1"/>
  <c r="Z16" i="53"/>
  <c r="Z17" i="53"/>
  <c r="Z19" i="53"/>
  <c r="Z21" i="53"/>
  <c r="Z22" i="53"/>
  <c r="Z24" i="53"/>
  <c r="Z25" i="53"/>
  <c r="AI18" i="53"/>
  <c r="AJ18" i="53" s="1"/>
  <c r="AL22" i="53"/>
  <c r="AM22" i="53" s="1"/>
  <c r="AI23" i="53"/>
  <c r="AJ23" i="53" s="1"/>
  <c r="AI26" i="53"/>
  <c r="AJ26" i="53"/>
  <c r="V16" i="53"/>
  <c r="V17" i="53"/>
  <c r="V19" i="53"/>
  <c r="V20" i="53"/>
  <c r="V22" i="53"/>
  <c r="V23" i="53"/>
  <c r="V24" i="53"/>
  <c r="V25" i="53"/>
  <c r="V15" i="53"/>
  <c r="S16" i="53"/>
  <c r="S17" i="53"/>
  <c r="G15" i="14"/>
  <c r="S18" i="53"/>
  <c r="G16" i="14"/>
  <c r="S19" i="53"/>
  <c r="G17" i="14"/>
  <c r="S20" i="53"/>
  <c r="S21" i="53"/>
  <c r="S22" i="53"/>
  <c r="S23" i="53"/>
  <c r="S24" i="53"/>
  <c r="S25" i="53"/>
  <c r="S26" i="53"/>
  <c r="E16" i="53"/>
  <c r="E17" i="53"/>
  <c r="E18" i="53"/>
  <c r="E19" i="53"/>
  <c r="E20" i="53"/>
  <c r="E21" i="53"/>
  <c r="E22" i="53"/>
  <c r="E23" i="53"/>
  <c r="E24" i="53"/>
  <c r="E25" i="53"/>
  <c r="E26" i="53"/>
  <c r="Z15" i="53"/>
  <c r="S15" i="53"/>
  <c r="G13" i="14" s="1"/>
  <c r="E15" i="53"/>
  <c r="AL23" i="53"/>
  <c r="AM23" i="53" s="1"/>
  <c r="AT23" i="53"/>
  <c r="AT26" i="53"/>
  <c r="AT22" i="53"/>
  <c r="AU26" i="53"/>
  <c r="AU22" i="53"/>
  <c r="AU18" i="53"/>
  <c r="AI24" i="53"/>
  <c r="AJ24" i="53" s="1"/>
  <c r="AL21" i="53"/>
  <c r="AM21" i="53" s="1"/>
  <c r="AL18" i="53"/>
  <c r="AM18" i="53" s="1"/>
  <c r="AL24" i="53"/>
  <c r="AM24" i="53" s="1"/>
  <c r="O16" i="13"/>
  <c r="O17" i="13"/>
  <c r="O24" i="56"/>
  <c r="N24" i="56"/>
  <c r="H24" i="56"/>
  <c r="O23" i="56"/>
  <c r="N23" i="56"/>
  <c r="H23" i="56"/>
  <c r="O22" i="56"/>
  <c r="N22" i="56"/>
  <c r="H22" i="56"/>
  <c r="O21" i="56"/>
  <c r="N21" i="56"/>
  <c r="H21" i="56"/>
  <c r="O20" i="56"/>
  <c r="N20" i="56"/>
  <c r="H20" i="56"/>
  <c r="O19" i="56"/>
  <c r="N19" i="56"/>
  <c r="H19" i="56"/>
  <c r="O18" i="56"/>
  <c r="N18" i="56"/>
  <c r="H18" i="56"/>
  <c r="O17" i="56"/>
  <c r="N17" i="56"/>
  <c r="H17" i="56"/>
  <c r="O16" i="56"/>
  <c r="N16" i="56"/>
  <c r="H16" i="56"/>
  <c r="O15" i="56"/>
  <c r="N15" i="56"/>
  <c r="H15" i="56"/>
  <c r="O14" i="56"/>
  <c r="N14" i="56"/>
  <c r="H14" i="56"/>
  <c r="O13" i="56"/>
  <c r="N13" i="56"/>
  <c r="H13" i="56"/>
  <c r="O24" i="55"/>
  <c r="N24" i="55"/>
  <c r="H24" i="55"/>
  <c r="O23" i="55"/>
  <c r="N23" i="55"/>
  <c r="H23" i="55"/>
  <c r="O22" i="55"/>
  <c r="N22" i="55"/>
  <c r="H22" i="55"/>
  <c r="O21" i="55"/>
  <c r="N21" i="55"/>
  <c r="H21" i="55"/>
  <c r="O20" i="55"/>
  <c r="N20" i="55"/>
  <c r="H20" i="55"/>
  <c r="O19" i="55"/>
  <c r="N19" i="55"/>
  <c r="H19" i="55"/>
  <c r="O18" i="55"/>
  <c r="N18" i="55"/>
  <c r="H18" i="55"/>
  <c r="O17" i="55"/>
  <c r="N17" i="55"/>
  <c r="H17" i="55"/>
  <c r="O16" i="55"/>
  <c r="N16" i="55"/>
  <c r="H16" i="55"/>
  <c r="O15" i="55"/>
  <c r="N15" i="55"/>
  <c r="H15" i="55"/>
  <c r="O14" i="55"/>
  <c r="N14" i="55"/>
  <c r="H14" i="55"/>
  <c r="O13" i="55"/>
  <c r="N13" i="55"/>
  <c r="H13" i="55"/>
  <c r="K14" i="54"/>
  <c r="K22" i="54"/>
  <c r="N14" i="54"/>
  <c r="O14" i="54"/>
  <c r="N15" i="54"/>
  <c r="O15" i="54"/>
  <c r="N16" i="54"/>
  <c r="O16" i="54"/>
  <c r="N17" i="54"/>
  <c r="O17" i="54"/>
  <c r="N18" i="54"/>
  <c r="O18" i="54"/>
  <c r="N19" i="54"/>
  <c r="O19" i="54"/>
  <c r="N20" i="54"/>
  <c r="O20" i="54"/>
  <c r="N21" i="54"/>
  <c r="O21" i="54"/>
  <c r="N22" i="54"/>
  <c r="O22" i="54"/>
  <c r="N23" i="54"/>
  <c r="O23" i="54"/>
  <c r="N24" i="54"/>
  <c r="O24" i="54"/>
  <c r="O13" i="54"/>
  <c r="N13" i="54"/>
  <c r="H14" i="54"/>
  <c r="H15" i="54"/>
  <c r="H16" i="54"/>
  <c r="H17" i="54"/>
  <c r="H18" i="54"/>
  <c r="H19" i="54"/>
  <c r="H20" i="54"/>
  <c r="H21" i="54"/>
  <c r="H22" i="54"/>
  <c r="H23" i="54"/>
  <c r="H24" i="54"/>
  <c r="H13" i="54"/>
  <c r="G19" i="56"/>
  <c r="G13" i="54"/>
  <c r="G23" i="54"/>
  <c r="G14" i="54"/>
  <c r="G20" i="55"/>
  <c r="E49" i="12" l="1"/>
  <c r="E42" i="12"/>
  <c r="E38" i="12"/>
  <c r="E14" i="12"/>
  <c r="E6" i="12"/>
  <c r="E57" i="12"/>
  <c r="E61" i="12"/>
  <c r="E40" i="12"/>
  <c r="E47" i="12"/>
  <c r="E39" i="12"/>
  <c r="E26" i="12"/>
  <c r="E10" i="12"/>
  <c r="E60" i="12"/>
  <c r="E22" i="12"/>
  <c r="E46" i="12"/>
  <c r="E30" i="12"/>
  <c r="E18" i="12"/>
  <c r="E20" i="12"/>
  <c r="E28" i="12"/>
  <c r="E59" i="12"/>
  <c r="E43" i="12"/>
  <c r="E41" i="12"/>
  <c r="E31" i="12"/>
  <c r="E27" i="12"/>
  <c r="E23" i="12"/>
  <c r="E15" i="12"/>
  <c r="E11" i="12"/>
  <c r="E7" i="12"/>
  <c r="E2" i="12"/>
  <c r="E53" i="12"/>
  <c r="G24" i="54"/>
  <c r="G16" i="54"/>
  <c r="G21" i="54"/>
  <c r="K17" i="54"/>
  <c r="G14" i="55"/>
  <c r="G21" i="55"/>
  <c r="K24" i="54"/>
  <c r="K14" i="55"/>
  <c r="K18" i="55"/>
  <c r="K20" i="55"/>
  <c r="K24" i="55"/>
  <c r="K16" i="56"/>
  <c r="K20" i="56"/>
  <c r="K24" i="56"/>
  <c r="AT16" i="53"/>
  <c r="G16" i="56"/>
  <c r="G14" i="56"/>
  <c r="G23" i="56"/>
  <c r="G21" i="56"/>
  <c r="G19" i="55"/>
  <c r="K23" i="54"/>
  <c r="K15" i="54"/>
  <c r="AL16" i="53"/>
  <c r="AM16" i="53" s="1"/>
  <c r="AU21" i="53"/>
  <c r="AU24" i="53"/>
  <c r="AQ15" i="53"/>
  <c r="AR15" i="53" s="1"/>
  <c r="G22" i="14"/>
  <c r="G18" i="14"/>
  <c r="G14" i="14"/>
  <c r="V21" i="53"/>
  <c r="AI21" i="53"/>
  <c r="AJ21" i="53" s="1"/>
  <c r="Z26" i="53"/>
  <c r="Z18" i="53"/>
  <c r="AQ24" i="53"/>
  <c r="AR24" i="53" s="1"/>
  <c r="AQ20" i="53"/>
  <c r="AR20" i="53" s="1"/>
  <c r="AQ16" i="53"/>
  <c r="AR16" i="53" s="1"/>
  <c r="W20" i="53"/>
  <c r="AI14" i="53"/>
  <c r="AJ14" i="53" s="1"/>
  <c r="AI13" i="53"/>
  <c r="AJ13" i="53" s="1"/>
  <c r="W12" i="53"/>
  <c r="G20" i="56"/>
  <c r="G23" i="55"/>
  <c r="AI16" i="53"/>
  <c r="AJ16" i="53" s="1"/>
  <c r="G21" i="14"/>
  <c r="K24" i="14"/>
  <c r="K21" i="14"/>
  <c r="K19" i="14"/>
  <c r="AL14" i="53"/>
  <c r="AM14" i="53" s="1"/>
  <c r="Z12" i="53"/>
  <c r="G22" i="55"/>
  <c r="G13" i="55"/>
  <c r="K21" i="54"/>
  <c r="AL19" i="53"/>
  <c r="AM19" i="53" s="1"/>
  <c r="AU19" i="53"/>
  <c r="G20" i="54"/>
  <c r="G22" i="56"/>
  <c r="G17" i="54"/>
  <c r="G13" i="56"/>
  <c r="K20" i="54"/>
  <c r="K13" i="55"/>
  <c r="K15" i="55"/>
  <c r="K17" i="55"/>
  <c r="K19" i="55"/>
  <c r="K21" i="55"/>
  <c r="K23" i="55"/>
  <c r="K13" i="56"/>
  <c r="K15" i="56"/>
  <c r="K17" i="56"/>
  <c r="K19" i="56"/>
  <c r="K21" i="56"/>
  <c r="K23" i="56"/>
  <c r="AI19" i="53"/>
  <c r="AJ19" i="53" s="1"/>
  <c r="V26" i="53"/>
  <c r="V18" i="53"/>
  <c r="Z23" i="53"/>
  <c r="W25" i="53"/>
  <c r="W17" i="53"/>
  <c r="K13" i="14"/>
  <c r="K15" i="14"/>
  <c r="AU13" i="53"/>
  <c r="AQ14" i="53"/>
  <c r="AR14" i="53" s="1"/>
  <c r="V12" i="53"/>
  <c r="G22" i="54"/>
  <c r="AU15" i="53"/>
  <c r="G24" i="14"/>
  <c r="G20" i="14"/>
  <c r="G18" i="55"/>
  <c r="G24" i="55"/>
  <c r="G17" i="56"/>
  <c r="G18" i="56"/>
  <c r="K18" i="54"/>
  <c r="AL15" i="53"/>
  <c r="AM15" i="53" s="1"/>
  <c r="K18" i="14"/>
  <c r="AL13" i="53"/>
  <c r="AM13" i="53" s="1"/>
  <c r="G17" i="55"/>
  <c r="G24" i="56"/>
  <c r="G18" i="54"/>
  <c r="G23" i="14"/>
  <c r="Z20" i="53"/>
  <c r="K22" i="14"/>
  <c r="K19" i="54"/>
  <c r="G15" i="56"/>
  <c r="G15" i="54"/>
  <c r="K13" i="54"/>
  <c r="AI15" i="53"/>
  <c r="AJ15" i="53" s="1"/>
  <c r="G19" i="14"/>
  <c r="G16" i="55"/>
  <c r="G15" i="55"/>
  <c r="G19" i="54"/>
  <c r="K16" i="54"/>
  <c r="K16" i="55"/>
  <c r="K22" i="55"/>
  <c r="K14" i="56"/>
  <c r="K18" i="56"/>
  <c r="K22" i="56"/>
  <c r="AI12" i="53" l="1"/>
  <c r="AJ12" i="53" s="1"/>
  <c r="AU12" i="53"/>
  <c r="AL12" i="53"/>
  <c r="AM12" i="53" s="1"/>
  <c r="AT12" i="53"/>
  <c r="AI17" i="53"/>
  <c r="AJ17" i="53" s="1"/>
  <c r="AT17" i="53"/>
  <c r="AU17" i="53"/>
  <c r="AL17" i="53"/>
  <c r="AM17" i="53" s="1"/>
  <c r="AU25" i="53"/>
  <c r="AT25" i="53"/>
  <c r="AL25" i="53"/>
  <c r="AM25" i="53" s="1"/>
  <c r="AI25" i="53"/>
  <c r="AJ25" i="53" s="1"/>
  <c r="AL20" i="53"/>
  <c r="AM20" i="53" s="1"/>
  <c r="AT20" i="53"/>
  <c r="AI20" i="53"/>
  <c r="AJ20" i="53" s="1"/>
  <c r="AU20" i="53"/>
</calcChain>
</file>

<file path=xl/comments1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codice di RNC
fornito da W3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nome RNC - fornito da W3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RNC 3820 TypeC 1
oppure 
EVO 8200 R2 Type C1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= offsetprovincia3g + progressivo sito</t>
        </r>
      </text>
    </comment>
  </commentList>
</comments>
</file>

<file path=xl/comments2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= offsetprovincia3g + progressivo sito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BB6630 Sector x Portanti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determinabili da Radio Configuration Guide La Sorda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determinabili da Radio Configuration Guide - La Sorda</t>
        </r>
      </text>
    </comment>
  </commentList>
</comments>
</file>

<file path=xl/comments3.xml><?xml version="1.0" encoding="utf-8"?>
<comments xmlns="http://schemas.openxmlformats.org/spreadsheetml/2006/main">
  <authors>
    <author>Franco Porta</author>
    <author>Marco D'Addario</author>
    <author>Nunzio Fiorentino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offset provincia 3G + progressivo sito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0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per modern/cons uguale a RbsId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fornita da W3
attenzione a distingure tra le LAC di modernizzazione e di consolidation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fornitura di W3
sac=cId
se le celle esistono già in rete mantengono cId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222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88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inserire il numero di portanti come somma delle portanti U2100 + U900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rncId*2^16+cID
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 = 900MHz
U = prima portante 2100
V = seconda portante 2100
W = terza portante 2100
Q = quarta portante 2100
P = quinta portante 2100</t>
        </r>
      </text>
    </comment>
    <comment ref="T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2 for sector 1, set 6 for sector 2, set 8 for sector 3, set 0 for sector 4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da planning tool.
NB: non è detto che siano uguali su base settore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autocalcolato
tramite sheet Appoggio che è stato nascosto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autocalcolato</t>
        </r>
      </text>
    </comment>
    <comment ref="X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authorized power
Standard value:
440 (25W) for U2100 cells (430 in caso di sito a 5 portanti 2100)
460 (20W) for U900 cells
Deve essere settato in funzione del parere ARPA</t>
        </r>
      </text>
    </comment>
    <comment ref="Y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330 or (maximumTransmissionPower-100) if maximumTransmissionPower &lt; 430</t>
        </r>
      </text>
    </comment>
    <comment ref="Z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0 on cells Q and P
2 on all other cells</t>
        </r>
      </text>
    </comment>
    <comment ref="AA11" authorId="2" shapeId="0">
      <text>
        <r>
          <rPr>
            <sz val="9"/>
            <color indexed="81"/>
            <rFont val="Tahoma"/>
            <family val="2"/>
          </rPr>
          <t xml:space="preserve">Reference to MocnCellProfile in WS "TN RNC2358 ET-IPG Dataset" </t>
        </r>
      </text>
    </comment>
    <comment ref="AB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everywhere</t>
        </r>
      </text>
    </comment>
    <comment ref="AC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-104 for all cells</t>
        </r>
      </text>
    </comment>
    <comment ref="AD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-15 on V, W, Q, P
-24 on R
-15 on U if colocated U900 is present , -24 otherwise
ATTENZIONE CAMPO PRECOMPILATO AUTOMATICAMENTE - VERIFICARE LA CORRETTEZZA</t>
        </r>
      </text>
    </comment>
    <comment ref="AE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20 on U2100 cells if U900 colocated is present
22 on U2100 cells if U900 colocated non present
23 on U900
ATTENZIONE CAMPO PRECOMPILATO AUTOMATICAMENTE - VERIFICARE LA CORRETTEZZA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zero ovunque</t>
        </r>
      </text>
    </comment>
    <comment ref="AG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co-sector GSM900 cell if present
co-sector DCS1800 cell if GSM900 not present
NULL otherwise
ATTENZIONE COMPILARE A MANO</t>
        </r>
      </text>
    </comment>
    <comment ref="AH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0 everywhere</t>
        </r>
      </text>
    </comment>
    <comment ref="AI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on U2100 cells
20 on U900 cells</t>
        </r>
      </text>
    </comment>
    <comment ref="AJ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on U2100 cells
20 on U900 cells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on all cells</t>
        </r>
      </text>
    </comment>
    <comment ref="AL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60 on U2100
20 o U900</t>
        </r>
      </text>
    </comment>
    <comment ref="AM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60 on U2100
20 on U900</t>
        </r>
      </text>
    </comment>
    <comment ref="AN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All WCDMA co-sector cells
Ricordarsi di eliminare le celle non presenti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1</t>
        </r>
      </text>
    </comment>
    <comment ref="AP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1</t>
        </r>
      </text>
    </comment>
    <comment ref="AQ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TRUE on cells U, V and W
FALSE otherwise</t>
        </r>
      </text>
    </comment>
    <comment ref="AR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TRUE on cells U, V and W
FALSE otherwise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(EUTRA) on all cells if LTE colocated ENodeB is active
0 (OFF) on all cells if LTE colocated ENodeB is not present</t>
        </r>
      </text>
    </comment>
    <comment ref="AT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139 on U2100
110 o U900</t>
        </r>
      </text>
    </comment>
    <comment ref="AU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130 on U2100
120 on U900</t>
        </r>
      </text>
    </comment>
    <comment ref="AV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in mW. Settare in funzione della potenza autorizzata
Valori standard
25000 per UMTS2100
40000 per UMTS900</t>
        </r>
      </text>
    </comment>
    <comment ref="AW11" authorId="0" shapeId="0">
      <text>
        <r>
          <rPr>
            <b/>
            <sz val="9"/>
            <color indexed="81"/>
            <rFont val="Tahoma"/>
            <charset val="1"/>
          </rPr>
          <t>Franco Porta:</t>
        </r>
        <r>
          <rPr>
            <sz val="9"/>
            <color indexed="81"/>
            <rFont val="Tahoma"/>
            <charset val="1"/>
          </rPr>
          <t xml:space="preserve">
mettere keep_locked se le celle devono rimanere bloccate</t>
        </r>
      </text>
    </comment>
    <comment ref="AX11" authorId="0" shapeId="0">
      <text>
        <r>
          <rPr>
            <b/>
            <sz val="9"/>
            <color indexed="81"/>
            <rFont val="Tahoma"/>
            <charset val="1"/>
          </rPr>
          <t>Franco Porta:</t>
        </r>
        <r>
          <rPr>
            <sz val="9"/>
            <color indexed="81"/>
            <rFont val="Tahoma"/>
            <charset val="1"/>
          </rPr>
          <t xml:space="preserve">
C = consolidation
M = modernization</t>
        </r>
      </text>
    </comment>
  </commentList>
</comments>
</file>

<file path=xl/comments4.xml><?xml version="1.0" encoding="utf-8"?>
<comments xmlns="http://schemas.openxmlformats.org/spreadsheetml/2006/main">
  <authors>
    <author>Franco Porta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GSM e/o DCS non presenti</t>
        </r>
      </text>
    </comment>
  </commentList>
</comments>
</file>

<file path=xl/comments5.xml><?xml version="1.0" encoding="utf-8"?>
<comments xmlns="http://schemas.openxmlformats.org/spreadsheetml/2006/main">
  <authors>
    <author>Franco Porta</author>
    <author>Marco D'Addario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si mettono tutte le celle con tutte le freq LTE ossia 6200, 3350, 1675)
nel caso di CDR per swap LxL o modernization la 1675 non ci deve essere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for 6200
6 for 1675
7 for 3350
autocalcolato
1675 non deve essere presente se CDR di modernizzazione 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-124 on target 3350
-120 on all other relations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 on all relations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3 verso L800 (6200), 2 verso L2600 (3350) e 1 verso L1800 (1675)</t>
        </r>
      </text>
    </comment>
  </commentList>
</comments>
</file>

<file path=xl/comments6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15
Other values left for optimization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Franco Porta:
</t>
        </r>
        <r>
          <rPr>
            <sz val="9"/>
            <color indexed="81"/>
            <rFont val="Tahoma"/>
            <family val="2"/>
          </rPr>
          <t>Eliminare le celle eventualmente non presenti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eventualmente non presenti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1 for following co-sector relations (only one target cell for each source):
U-&gt;V
V-&gt; W
W-&gt;U
Q-&gt;V
P-&gt;W
R-&gt;U
0 for all other relations
</t>
        </r>
      </text>
    </comment>
  </commentList>
</comments>
</file>

<file path=xl/comments7.xml><?xml version="1.0" encoding="utf-8"?>
<comments xmlns="http://schemas.openxmlformats.org/spreadsheetml/2006/main">
  <authors>
    <author>Franco Porta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EVENTUALMENTE NON PRESENTI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Marco D'Addario:
source U900 cell -&gt; 7 for D target and 15 for G target
source cell U2100 -&gt; 11 for D target, 19 for G target
</t>
        </r>
      </text>
    </comment>
  </commentList>
</comments>
</file>

<file path=xl/comments8.xml><?xml version="1.0" encoding="utf-8"?>
<comments xmlns="http://schemas.openxmlformats.org/spreadsheetml/2006/main">
  <authors>
    <author>Franco Porta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RNCID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RNC NAME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RAC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LAC</t>
        </r>
      </text>
    </comment>
  </commentList>
</comments>
</file>

<file path=xl/sharedStrings.xml><?xml version="1.0" encoding="utf-8"?>
<sst xmlns="http://schemas.openxmlformats.org/spreadsheetml/2006/main" count="1595" uniqueCount="450">
  <si>
    <t>BO08RNC</t>
  </si>
  <si>
    <t>EVO 8200 R2 TypeC 1</t>
  </si>
  <si>
    <t>FO010R1</t>
  </si>
  <si>
    <t>FO010R2</t>
  </si>
  <si>
    <t>FO010R3</t>
  </si>
  <si>
    <t>FO010U1</t>
  </si>
  <si>
    <t>FO010U2</t>
  </si>
  <si>
    <t>FO010U3</t>
  </si>
  <si>
    <t>FO010V1</t>
  </si>
  <si>
    <t>FO010V2</t>
  </si>
  <si>
    <t>FO010V3</t>
  </si>
  <si>
    <t>FO010W1</t>
  </si>
  <si>
    <t>FO010W2</t>
  </si>
  <si>
    <t>FO010W3</t>
  </si>
  <si>
    <t>"N"</t>
  </si>
  <si>
    <t>WGS84</t>
  </si>
  <si>
    <t>BO07RNC</t>
  </si>
  <si>
    <t>Date</t>
  </si>
  <si>
    <t>Sheet</t>
  </si>
  <si>
    <t>Change</t>
  </si>
  <si>
    <t>Operator Name</t>
  </si>
  <si>
    <t>Project/Packet Name</t>
  </si>
  <si>
    <t>Project Type</t>
  </si>
  <si>
    <t>Revision</t>
  </si>
  <si>
    <t>P</t>
  </si>
  <si>
    <t>Prepared By</t>
  </si>
  <si>
    <t>Date Prepared</t>
  </si>
  <si>
    <t>REV</t>
  </si>
  <si>
    <t>rncId</t>
  </si>
  <si>
    <t>NODE NAME</t>
  </si>
  <si>
    <t>RNC type</t>
  </si>
  <si>
    <t>rbsId</t>
  </si>
  <si>
    <t>RBS type</t>
  </si>
  <si>
    <t>RoutingArea</t>
  </si>
  <si>
    <t>UraArea</t>
  </si>
  <si>
    <t>LocationArea</t>
  </si>
  <si>
    <t>ServiceArea</t>
  </si>
  <si>
    <t>plmnId</t>
  </si>
  <si>
    <t>UtranCell</t>
  </si>
  <si>
    <t>Coverage Relation</t>
  </si>
  <si>
    <t>Hsdsch</t>
  </si>
  <si>
    <t xml:space="preserve"> </t>
  </si>
  <si>
    <t>SECTOR</t>
  </si>
  <si>
    <t>rac</t>
  </si>
  <si>
    <t>uraList</t>
  </si>
  <si>
    <t>lac</t>
  </si>
  <si>
    <t>sac</t>
  </si>
  <si>
    <t>mcc</t>
  </si>
  <si>
    <t>mnc</t>
  </si>
  <si>
    <t>numberOfCarriers</t>
  </si>
  <si>
    <t>latitude</t>
  </si>
  <si>
    <t>latHemisphere</t>
  </si>
  <si>
    <t>longitude</t>
  </si>
  <si>
    <t>geoDatum</t>
  </si>
  <si>
    <t>beamDirection</t>
  </si>
  <si>
    <t>localCellId</t>
  </si>
  <si>
    <t>CELL</t>
  </si>
  <si>
    <t>cId</t>
  </si>
  <si>
    <t>tCell</t>
  </si>
  <si>
    <t>primaryScramblingCode</t>
  </si>
  <si>
    <t>uarfcnUl</t>
  </si>
  <si>
    <t>uarfcnDl</t>
  </si>
  <si>
    <t>maximumTransmissionPower</t>
  </si>
  <si>
    <t>primaryCpichPower</t>
  </si>
  <si>
    <t>sib1PlmnScopeValueTag</t>
  </si>
  <si>
    <t>directedRetryTarget</t>
  </si>
  <si>
    <t>utranCellRef</t>
  </si>
  <si>
    <t>administrativeState</t>
  </si>
  <si>
    <t>operationalState</t>
  </si>
  <si>
    <t>UTRANCELL</t>
  </si>
  <si>
    <t>earfcnDl</t>
  </si>
  <si>
    <t>qRxLevMin</t>
  </si>
  <si>
    <t xml:space="preserve">selectionPriority </t>
  </si>
  <si>
    <t>Source Cell</t>
  </si>
  <si>
    <t>Target Cell</t>
  </si>
  <si>
    <t>Target RNC</t>
  </si>
  <si>
    <t>qOffset2sn</t>
  </si>
  <si>
    <t>New relation since last CDR?</t>
  </si>
  <si>
    <t>Script to be done?</t>
  </si>
  <si>
    <t>DELETE?</t>
  </si>
  <si>
    <t>qOffset1sn</t>
  </si>
  <si>
    <t>External GSM Dataset-1</t>
  </si>
  <si>
    <t>ExternalGsmNetwork</t>
  </si>
  <si>
    <t>ExternalGsmCell</t>
  </si>
  <si>
    <t>CELL NAME</t>
  </si>
  <si>
    <t>cellidentity</t>
  </si>
  <si>
    <t>ncc</t>
  </si>
  <si>
    <t>bcc</t>
  </si>
  <si>
    <t>bcchfrequency</t>
  </si>
  <si>
    <t>maxTxPowerUl</t>
  </si>
  <si>
    <t>individualOffset</t>
  </si>
  <si>
    <t>[dBm]</t>
  </si>
  <si>
    <t>[dB]</t>
  </si>
  <si>
    <t>Radio Network IurLink1 Dataset-1</t>
  </si>
  <si>
    <t>External RNC</t>
  </si>
  <si>
    <t>ExternalUtranCell</t>
  </si>
  <si>
    <t>hsdschSupport</t>
  </si>
  <si>
    <t>edchSupport</t>
  </si>
  <si>
    <t>edchTti2Support</t>
  </si>
  <si>
    <t>fdpchSupport</t>
  </si>
  <si>
    <t>cpcSupport</t>
  </si>
  <si>
    <t>[dBmx10]</t>
  </si>
  <si>
    <t/>
  </si>
  <si>
    <t>Unique Code</t>
  </si>
  <si>
    <t>Unique Code RN</t>
  </si>
  <si>
    <t>U</t>
  </si>
  <si>
    <t>V</t>
  </si>
  <si>
    <t>W</t>
  </si>
  <si>
    <t>R</t>
  </si>
  <si>
    <t>Q</t>
  </si>
  <si>
    <t>NodeBSectorCarrier</t>
  </si>
  <si>
    <t>NodeBLocalCell</t>
  </si>
  <si>
    <t>numOfTxAntennas</t>
  </si>
  <si>
    <t>hoType</t>
  </si>
  <si>
    <t>mocnCellProfileRef</t>
  </si>
  <si>
    <t>usedFreqThresh2dRscp</t>
  </si>
  <si>
    <t>usedFreqThresh2dEcno</t>
  </si>
  <si>
    <t>sInterSearch</t>
  </si>
  <si>
    <t>hsIflsMarginUsers</t>
  </si>
  <si>
    <t>dchIflsMarginPower</t>
  </si>
  <si>
    <t>dchIflsMarginCode</t>
  </si>
  <si>
    <t>hsIflsThreshUsers</t>
  </si>
  <si>
    <t>dchIflsThreshPower</t>
  </si>
  <si>
    <t>dchIflsThreshCode</t>
  </si>
  <si>
    <t>featCtrlHsdpaMc</t>
  </si>
  <si>
    <t>featCtrlHsdpaMcInactCtrl</t>
  </si>
  <si>
    <t>MocnCellProfile=Shared</t>
  </si>
  <si>
    <t xml:space="preserve"> cellReselectionPriority</t>
  </si>
  <si>
    <t xml:space="preserve"> qRxLevMin</t>
  </si>
  <si>
    <t xml:space="preserve"> threshHigh</t>
  </si>
  <si>
    <t>ZTE RNC to be updated</t>
  </si>
  <si>
    <t>LTE_redirectionOrder</t>
  </si>
  <si>
    <t>loadSharingCandidate</t>
  </si>
  <si>
    <t>bandIndicator</t>
  </si>
  <si>
    <t>EnhancedL2Support</t>
  </si>
  <si>
    <t>2 if GSM900 0 if DCS1800</t>
  </si>
  <si>
    <t>Eul</t>
  </si>
  <si>
    <t>releaseRedirect</t>
  </si>
  <si>
    <t>pathlossThreshold</t>
  </si>
  <si>
    <t>pathlossThresholdEulTti2</t>
  </si>
  <si>
    <t>ConfiguredMaxTxPower</t>
  </si>
  <si>
    <t>ALL</t>
  </si>
  <si>
    <t>NOTES</t>
  </si>
  <si>
    <t>NOTE</t>
  </si>
  <si>
    <t>Calculated fields</t>
  </si>
  <si>
    <t>Planning fields</t>
  </si>
  <si>
    <t>Input fields</t>
  </si>
  <si>
    <t>Rule fields</t>
  </si>
  <si>
    <t>R1</t>
  </si>
  <si>
    <t>R2</t>
  </si>
  <si>
    <t>R3</t>
  </si>
  <si>
    <t>U1</t>
  </si>
  <si>
    <t>U2</t>
  </si>
  <si>
    <t>U3</t>
  </si>
  <si>
    <t>V1</t>
  </si>
  <si>
    <t>V2</t>
  </si>
  <si>
    <t>V3</t>
  </si>
  <si>
    <t>W1</t>
  </si>
  <si>
    <t>W2</t>
  </si>
  <si>
    <t>W3</t>
  </si>
  <si>
    <t>Intranode relation</t>
  </si>
  <si>
    <t>G1</t>
  </si>
  <si>
    <t>G2</t>
  </si>
  <si>
    <t>G3</t>
  </si>
  <si>
    <t>D1</t>
  </si>
  <si>
    <t>D2</t>
  </si>
  <si>
    <t>D3</t>
  </si>
  <si>
    <t>C</t>
  </si>
  <si>
    <t>Source RNC</t>
  </si>
  <si>
    <t>Q1</t>
  </si>
  <si>
    <t>Q2</t>
  </si>
  <si>
    <t>Q3</t>
  </si>
  <si>
    <t>Area Territoriale</t>
  </si>
  <si>
    <t>Regione</t>
  </si>
  <si>
    <t>Provincia</t>
  </si>
  <si>
    <t>sigla</t>
  </si>
  <si>
    <t>Offset 4G</t>
  </si>
  <si>
    <t>Offset 2G 3G</t>
  </si>
  <si>
    <t>NordOvest</t>
  </si>
  <si>
    <t>LIGURIA</t>
  </si>
  <si>
    <t>GENOVA</t>
  </si>
  <si>
    <t>GE</t>
  </si>
  <si>
    <t>IMPERIA</t>
  </si>
  <si>
    <t>IM</t>
  </si>
  <si>
    <t>LA SPEZIA</t>
  </si>
  <si>
    <t>SP</t>
  </si>
  <si>
    <t>SAVONA</t>
  </si>
  <si>
    <t>SV</t>
  </si>
  <si>
    <t>LOMBARDIA</t>
  </si>
  <si>
    <t>BERGAMO</t>
  </si>
  <si>
    <t>BG</t>
  </si>
  <si>
    <t>BRESCIA</t>
  </si>
  <si>
    <t>BS</t>
  </si>
  <si>
    <t>COMO</t>
  </si>
  <si>
    <t>CO</t>
  </si>
  <si>
    <t>CREMONA</t>
  </si>
  <si>
    <t>CR</t>
  </si>
  <si>
    <t>LECCO</t>
  </si>
  <si>
    <t>LC</t>
  </si>
  <si>
    <t>LODI</t>
  </si>
  <si>
    <t>LO</t>
  </si>
  <si>
    <t>MILANO</t>
  </si>
  <si>
    <t>MI</t>
  </si>
  <si>
    <t>MANTOVA</t>
  </si>
  <si>
    <t>MN</t>
  </si>
  <si>
    <t>PAVIA</t>
  </si>
  <si>
    <t>PV</t>
  </si>
  <si>
    <t>SONDRIO</t>
  </si>
  <si>
    <t>SO</t>
  </si>
  <si>
    <t>VARESE</t>
  </si>
  <si>
    <t>VA</t>
  </si>
  <si>
    <t>PIEMONTE</t>
  </si>
  <si>
    <t>ALESSANDRIA</t>
  </si>
  <si>
    <t>AL</t>
  </si>
  <si>
    <t>ASTI</t>
  </si>
  <si>
    <t>AT</t>
  </si>
  <si>
    <t>BIELLA</t>
  </si>
  <si>
    <t>BI</t>
  </si>
  <si>
    <t>CUNEO</t>
  </si>
  <si>
    <t>CN</t>
  </si>
  <si>
    <t>NOVARA</t>
  </si>
  <si>
    <t>NO</t>
  </si>
  <si>
    <t>TORINO</t>
  </si>
  <si>
    <t>TO</t>
  </si>
  <si>
    <t>VERBANIA</t>
  </si>
  <si>
    <t>VB</t>
  </si>
  <si>
    <t>VERCELLI</t>
  </si>
  <si>
    <t>VC</t>
  </si>
  <si>
    <t>VALLE D'AOSTA</t>
  </si>
  <si>
    <t>AOSTA</t>
  </si>
  <si>
    <t>AO</t>
  </si>
  <si>
    <t>Non definita</t>
  </si>
  <si>
    <t>XA</t>
  </si>
  <si>
    <t>MX</t>
  </si>
  <si>
    <t>YA</t>
  </si>
  <si>
    <t>MY</t>
  </si>
  <si>
    <t>TX</t>
  </si>
  <si>
    <t>XE</t>
  </si>
  <si>
    <t>NordEst</t>
  </si>
  <si>
    <t>EMILIA ROMAGNA</t>
  </si>
  <si>
    <t>BOLOGNA</t>
  </si>
  <si>
    <t>BO</t>
  </si>
  <si>
    <t>FERRARA</t>
  </si>
  <si>
    <t>FE</t>
  </si>
  <si>
    <t>FORLI'</t>
  </si>
  <si>
    <t>FO</t>
  </si>
  <si>
    <t>MODENA</t>
  </si>
  <si>
    <t>MO</t>
  </si>
  <si>
    <t>PIACENZA</t>
  </si>
  <si>
    <t>PC</t>
  </si>
  <si>
    <t>PARMA</t>
  </si>
  <si>
    <t>PR</t>
  </si>
  <si>
    <t>RAVENNA</t>
  </si>
  <si>
    <t>RA</t>
  </si>
  <si>
    <t>REGGIO EMILIA</t>
  </si>
  <si>
    <t>RE</t>
  </si>
  <si>
    <t>RIMINI</t>
  </si>
  <si>
    <t>RN</t>
  </si>
  <si>
    <t>FRIULI VENEZIA GIULIA</t>
  </si>
  <si>
    <t>GORIZIA</t>
  </si>
  <si>
    <t>GO</t>
  </si>
  <si>
    <t>PORDENONE</t>
  </si>
  <si>
    <t>PN</t>
  </si>
  <si>
    <t>TRIESTE</t>
  </si>
  <si>
    <t>TS</t>
  </si>
  <si>
    <t>UDINE</t>
  </si>
  <si>
    <t>UD</t>
  </si>
  <si>
    <t>TRENTINO ALTO ADIGE</t>
  </si>
  <si>
    <t>BOLZANO</t>
  </si>
  <si>
    <t>BZ</t>
  </si>
  <si>
    <t>TRENTO</t>
  </si>
  <si>
    <t>TN</t>
  </si>
  <si>
    <t>VENETO</t>
  </si>
  <si>
    <t>BELLUNO</t>
  </si>
  <si>
    <t>BL</t>
  </si>
  <si>
    <t>PADOVA</t>
  </si>
  <si>
    <t>PD</t>
  </si>
  <si>
    <t>ROVIGO</t>
  </si>
  <si>
    <t>RO</t>
  </si>
  <si>
    <t>TREVISO</t>
  </si>
  <si>
    <t>TV</t>
  </si>
  <si>
    <t>VENEZIA</t>
  </si>
  <si>
    <t>VE</t>
  </si>
  <si>
    <t>VICENZA</t>
  </si>
  <si>
    <t>VI</t>
  </si>
  <si>
    <t>VERONA</t>
  </si>
  <si>
    <t>VR</t>
  </si>
  <si>
    <t>XB</t>
  </si>
  <si>
    <t>YB</t>
  </si>
  <si>
    <t>XF</t>
  </si>
  <si>
    <t>Centro</t>
  </si>
  <si>
    <t>ABRUZZO</t>
  </si>
  <si>
    <t>L'AQUILA</t>
  </si>
  <si>
    <t>AQ</t>
  </si>
  <si>
    <t>CHIETI</t>
  </si>
  <si>
    <t>CH</t>
  </si>
  <si>
    <t>PESCARA</t>
  </si>
  <si>
    <t>PE</t>
  </si>
  <si>
    <t>TERAMO</t>
  </si>
  <si>
    <t>TE</t>
  </si>
  <si>
    <t>LAZIO</t>
  </si>
  <si>
    <t>FROSINONE</t>
  </si>
  <si>
    <t>FR</t>
  </si>
  <si>
    <t>LATINA</t>
  </si>
  <si>
    <t>LT</t>
  </si>
  <si>
    <t>RIETI</t>
  </si>
  <si>
    <t>RI</t>
  </si>
  <si>
    <t>ROMA</t>
  </si>
  <si>
    <t>RM</t>
  </si>
  <si>
    <t>RX</t>
  </si>
  <si>
    <t>VITERBO</t>
  </si>
  <si>
    <t>VT</t>
  </si>
  <si>
    <t>MARCHE</t>
  </si>
  <si>
    <t>ANCONA</t>
  </si>
  <si>
    <t>AN</t>
  </si>
  <si>
    <t>ASCOLI PICENO</t>
  </si>
  <si>
    <t>AP</t>
  </si>
  <si>
    <t>MACERATA</t>
  </si>
  <si>
    <t>MC</t>
  </si>
  <si>
    <t>PESARO-URBINO</t>
  </si>
  <si>
    <t>PS</t>
  </si>
  <si>
    <t>MOLISE</t>
  </si>
  <si>
    <t>CAMPOBASSO</t>
  </si>
  <si>
    <t>CB</t>
  </si>
  <si>
    <t>ISERNIA</t>
  </si>
  <si>
    <t>IS</t>
  </si>
  <si>
    <t>SARDEGNA</t>
  </si>
  <si>
    <t>CAGLIARI</t>
  </si>
  <si>
    <t>CA</t>
  </si>
  <si>
    <t>NUORO</t>
  </si>
  <si>
    <t>NU</t>
  </si>
  <si>
    <t>ORISTANO</t>
  </si>
  <si>
    <t>OR</t>
  </si>
  <si>
    <t>SASSARI</t>
  </si>
  <si>
    <t>SS</t>
  </si>
  <si>
    <t>TOSCANA</t>
  </si>
  <si>
    <t>AREZZO</t>
  </si>
  <si>
    <t>AR</t>
  </si>
  <si>
    <t>FIRENZE</t>
  </si>
  <si>
    <t>FI</t>
  </si>
  <si>
    <t>GROSSETO</t>
  </si>
  <si>
    <t>GR</t>
  </si>
  <si>
    <t>LIVORNO</t>
  </si>
  <si>
    <t>LI</t>
  </si>
  <si>
    <t>LUCCA</t>
  </si>
  <si>
    <t>LU</t>
  </si>
  <si>
    <t>MASSA-CARRARA</t>
  </si>
  <si>
    <t>MS</t>
  </si>
  <si>
    <t>PISA</t>
  </si>
  <si>
    <t>PI</t>
  </si>
  <si>
    <t>PRATO</t>
  </si>
  <si>
    <t>PO</t>
  </si>
  <si>
    <t>PISTOIA</t>
  </si>
  <si>
    <t>PT</t>
  </si>
  <si>
    <t>SIENA</t>
  </si>
  <si>
    <t>SI</t>
  </si>
  <si>
    <t>UMBRIA</t>
  </si>
  <si>
    <t>PERUGIA</t>
  </si>
  <si>
    <t>PG</t>
  </si>
  <si>
    <t>TERNI</t>
  </si>
  <si>
    <t>TR</t>
  </si>
  <si>
    <t>XC</t>
  </si>
  <si>
    <t>YE</t>
  </si>
  <si>
    <t>YC</t>
  </si>
  <si>
    <t>RY</t>
  </si>
  <si>
    <t>XG</t>
  </si>
  <si>
    <t>Sud</t>
  </si>
  <si>
    <t>BASILICATA</t>
  </si>
  <si>
    <t>MATERA</t>
  </si>
  <si>
    <t>MT</t>
  </si>
  <si>
    <t>POTENZA</t>
  </si>
  <si>
    <t>PZ</t>
  </si>
  <si>
    <t>CALABRIA</t>
  </si>
  <si>
    <t>COSENZA</t>
  </si>
  <si>
    <t>CS</t>
  </si>
  <si>
    <t>CATANZARO</t>
  </si>
  <si>
    <t>CZ</t>
  </si>
  <si>
    <t>CROTONE</t>
  </si>
  <si>
    <t>KR</t>
  </si>
  <si>
    <t>REGGIO CALABRIA</t>
  </si>
  <si>
    <t>RC</t>
  </si>
  <si>
    <t>VIBO VALENTIA</t>
  </si>
  <si>
    <t>VV</t>
  </si>
  <si>
    <t>CAMPANIA</t>
  </si>
  <si>
    <t>AVELLINO</t>
  </si>
  <si>
    <t>AV</t>
  </si>
  <si>
    <t>BENEVENTO</t>
  </si>
  <si>
    <t>BN</t>
  </si>
  <si>
    <t>CASERTA</t>
  </si>
  <si>
    <t>CE</t>
  </si>
  <si>
    <t>NAPOLI</t>
  </si>
  <si>
    <t>NA</t>
  </si>
  <si>
    <t>SALERNO</t>
  </si>
  <si>
    <t>SA</t>
  </si>
  <si>
    <t>PUGLIA</t>
  </si>
  <si>
    <t>BARI</t>
  </si>
  <si>
    <t>BA</t>
  </si>
  <si>
    <t>BRINDISI</t>
  </si>
  <si>
    <t>BR</t>
  </si>
  <si>
    <t>FOGGIA</t>
  </si>
  <si>
    <t>FG</t>
  </si>
  <si>
    <t>LECCE</t>
  </si>
  <si>
    <t>LE</t>
  </si>
  <si>
    <t>TARANTO</t>
  </si>
  <si>
    <t>TA</t>
  </si>
  <si>
    <t>SICILIA</t>
  </si>
  <si>
    <t>AGRIGENTO</t>
  </si>
  <si>
    <t>AG</t>
  </si>
  <si>
    <t>CALTANISSETTA</t>
  </si>
  <si>
    <t>CL</t>
  </si>
  <si>
    <t>CATANIA</t>
  </si>
  <si>
    <t>CT</t>
  </si>
  <si>
    <t>ENNA</t>
  </si>
  <si>
    <t>EN</t>
  </si>
  <si>
    <t>MESSINA</t>
  </si>
  <si>
    <t>ME</t>
  </si>
  <si>
    <t>PALERMO</t>
  </si>
  <si>
    <t>PA</t>
  </si>
  <si>
    <t>RAGUSA</t>
  </si>
  <si>
    <t>RG</t>
  </si>
  <si>
    <t>SIRACUSA</t>
  </si>
  <si>
    <t>SR</t>
  </si>
  <si>
    <t>TRAPANI</t>
  </si>
  <si>
    <t>TP</t>
  </si>
  <si>
    <t>XD</t>
  </si>
  <si>
    <t>YI</t>
  </si>
  <si>
    <t>YD</t>
  </si>
  <si>
    <t>NX</t>
  </si>
  <si>
    <t>XH</t>
  </si>
  <si>
    <t>Questo lo farà il tool</t>
  </si>
  <si>
    <t>TEMPLATE</t>
  </si>
  <si>
    <t>Calculated</t>
  </si>
  <si>
    <t>LAT WGS84</t>
  </si>
  <si>
    <t>LONG WGS84</t>
  </si>
  <si>
    <t>BB6630 3x5</t>
  </si>
  <si>
    <t>s</t>
  </si>
  <si>
    <t>t</t>
  </si>
  <si>
    <t>userLabel</t>
  </si>
  <si>
    <t>keep_locked</t>
  </si>
  <si>
    <t>N</t>
  </si>
  <si>
    <t>IuB Link</t>
  </si>
  <si>
    <t>M</t>
  </si>
  <si>
    <t>FG51RNC</t>
  </si>
  <si>
    <t>PZ162U</t>
  </si>
  <si>
    <t>Quad-Band 2T2R _3S_2BB_2G_38_3G_18_4G_32 Start</t>
  </si>
  <si>
    <t>RRUb4</t>
  </si>
  <si>
    <t>PZ162G1</t>
  </si>
  <si>
    <t>PZ162G2</t>
  </si>
  <si>
    <t>PZ162G3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</si>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</sst>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[$-410]d/mmm/yy;@"/>
    <numFmt numFmtId="165" formatCode="_([$€]* #,##0.00_);_([$€]* \(#,##0.00\);_([$€]* &quot;-&quot;??_);_(@_)"/>
    <numFmt numFmtId="166" formatCode="_-&quot;L.&quot;\ * #,##0_-;\-&quot;L.&quot;\ * #,##0_-;_-&quot;L.&quot;\ * &quot;-&quot;_-;_-@_-"/>
  </numFmts>
  <fonts count="68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name val="System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4"/>
      <name val="Century Gothic"/>
      <family val="2"/>
    </font>
    <font>
      <sz val="14"/>
      <name val="Century Gothic"/>
      <family val="2"/>
    </font>
    <font>
      <sz val="14"/>
      <color indexed="10"/>
      <name val="Century Gothic"/>
      <family val="2"/>
    </font>
    <font>
      <i/>
      <sz val="8"/>
      <name val="Century Gothic"/>
      <family val="2"/>
    </font>
    <font>
      <i/>
      <sz val="10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b/>
      <sz val="10"/>
      <color indexed="10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b/>
      <sz val="10"/>
      <color indexed="8"/>
      <name val="Arial"/>
      <family val="2"/>
    </font>
    <font>
      <sz val="8"/>
      <name val="Century Gothic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Geneva"/>
    </font>
    <font>
      <sz val="11"/>
      <color indexed="8"/>
      <name val="Calibri"/>
      <family val="2"/>
    </font>
    <font>
      <b/>
      <sz val="11"/>
      <color rgb="FFFF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Century Gothic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6"/>
      <color indexed="8"/>
      <name val="Calibri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6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5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24" fillId="0" borderId="0"/>
    <xf numFmtId="41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2" borderId="1" applyNumberFormat="0" applyFont="0" applyAlignment="0" applyProtection="0"/>
    <xf numFmtId="0" fontId="25" fillId="2" borderId="1" applyNumberFormat="0" applyFont="0" applyAlignment="0" applyProtection="0"/>
    <xf numFmtId="0" fontId="4" fillId="0" borderId="0"/>
    <xf numFmtId="166" fontId="5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41" fillId="0" borderId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4" fillId="61" borderId="43" applyNumberFormat="0" applyAlignment="0" applyProtection="0"/>
    <xf numFmtId="0" fontId="45" fillId="62" borderId="45" applyNumberFormat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60" borderId="0" applyNumberFormat="0" applyBorder="0" applyAlignment="0" applyProtection="0"/>
    <xf numFmtId="0" fontId="51" fillId="48" borderId="43" applyNumberFormat="0" applyAlignment="0" applyProtection="0"/>
    <xf numFmtId="0" fontId="52" fillId="0" borderId="44" applyNumberFormat="0" applyFill="0" applyAlignment="0" applyProtection="0"/>
    <xf numFmtId="0" fontId="53" fillId="63" borderId="0" applyNumberFormat="0" applyBorder="0" applyAlignment="0" applyProtection="0"/>
    <xf numFmtId="0" fontId="25" fillId="2" borderId="1" applyNumberFormat="0" applyFont="0" applyAlignment="0" applyProtection="0"/>
    <xf numFmtId="0" fontId="54" fillId="61" borderId="49" applyNumberFormat="0" applyAlignment="0" applyProtection="0"/>
    <xf numFmtId="0" fontId="4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8" fillId="0" borderId="46" applyNumberFormat="0" applyFill="0" applyAlignment="0" applyProtection="0"/>
    <xf numFmtId="0" fontId="49" fillId="0" borderId="47" applyNumberFormat="0" applyFill="0" applyAlignment="0" applyProtection="0"/>
    <xf numFmtId="0" fontId="50" fillId="0" borderId="48" applyNumberFormat="0" applyFill="0" applyAlignment="0" applyProtection="0"/>
    <xf numFmtId="0" fontId="50" fillId="0" borderId="0" applyNumberFormat="0" applyFill="0" applyBorder="0" applyAlignment="0" applyProtection="0"/>
    <xf numFmtId="0" fontId="3" fillId="0" borderId="50" applyNumberFormat="0" applyFill="0" applyAlignment="0" applyProtection="0"/>
    <xf numFmtId="0" fontId="43" fillId="44" borderId="0" applyNumberFormat="0" applyBorder="0" applyAlignment="0" applyProtection="0"/>
    <xf numFmtId="0" fontId="47" fillId="45" borderId="0" applyNumberFormat="0" applyBorder="0" applyAlignment="0" applyProtection="0"/>
    <xf numFmtId="0" fontId="56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5" fillId="0" borderId="0"/>
    <xf numFmtId="0" fontId="1" fillId="20" borderId="0" applyNumberFormat="0" applyBorder="0" applyAlignment="0" applyProtection="0"/>
    <xf numFmtId="0" fontId="1" fillId="43" borderId="0" applyNumberFormat="0" applyBorder="0" applyAlignment="0" applyProtection="0"/>
    <xf numFmtId="0" fontId="1" fillId="24" borderId="0" applyNumberFormat="0" applyBorder="0" applyAlignment="0" applyProtection="0"/>
    <xf numFmtId="0" fontId="1" fillId="44" borderId="0" applyNumberFormat="0" applyBorder="0" applyAlignment="0" applyProtection="0"/>
    <xf numFmtId="0" fontId="1" fillId="28" borderId="0" applyNumberFormat="0" applyBorder="0" applyAlignment="0" applyProtection="0"/>
    <xf numFmtId="0" fontId="1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4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40" fillId="22" borderId="0" applyNumberFormat="0" applyBorder="0" applyAlignment="0" applyProtection="0"/>
    <xf numFmtId="0" fontId="40" fillId="26" borderId="0" applyNumberFormat="0" applyBorder="0" applyAlignment="0" applyProtection="0"/>
    <xf numFmtId="0" fontId="40" fillId="30" borderId="0" applyNumberFormat="0" applyBorder="0" applyAlignment="0" applyProtection="0"/>
    <xf numFmtId="0" fontId="40" fillId="51" borderId="0" applyNumberFormat="0" applyBorder="0" applyAlignment="0" applyProtection="0"/>
    <xf numFmtId="0" fontId="40" fillId="34" borderId="0" applyNumberFormat="0" applyBorder="0" applyAlignment="0" applyProtection="0"/>
    <xf numFmtId="0" fontId="40" fillId="54" borderId="0" applyNumberFormat="0" applyBorder="0" applyAlignment="0" applyProtection="0"/>
    <xf numFmtId="0" fontId="40" fillId="38" borderId="0" applyNumberFormat="0" applyBorder="0" applyAlignment="0" applyProtection="0"/>
    <xf numFmtId="0" fontId="40" fillId="42" borderId="0" applyNumberFormat="0" applyBorder="0" applyAlignment="0" applyProtection="0"/>
    <xf numFmtId="0" fontId="40" fillId="56" borderId="0" applyNumberFormat="0" applyBorder="0" applyAlignment="0" applyProtection="0"/>
    <xf numFmtId="0" fontId="34" fillId="16" borderId="37" applyNumberFormat="0" applyAlignment="0" applyProtection="0"/>
    <xf numFmtId="0" fontId="35" fillId="0" borderId="39" applyNumberFormat="0" applyFill="0" applyAlignment="0" applyProtection="0"/>
    <xf numFmtId="0" fontId="36" fillId="17" borderId="40" applyNumberFormat="0" applyAlignment="0" applyProtection="0"/>
    <xf numFmtId="0" fontId="40" fillId="19" borderId="0" applyNumberFormat="0" applyBorder="0" applyAlignment="0" applyProtection="0"/>
    <xf numFmtId="0" fontId="40" fillId="23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5" borderId="0" applyNumberFormat="0" applyBorder="0" applyAlignment="0" applyProtection="0"/>
    <xf numFmtId="0" fontId="40" fillId="39" borderId="0" applyNumberFormat="0" applyBorder="0" applyAlignment="0" applyProtection="0"/>
    <xf numFmtId="0" fontId="32" fillId="15" borderId="37" applyNumberFormat="0" applyAlignment="0" applyProtection="0"/>
    <xf numFmtId="0" fontId="57" fillId="14" borderId="0" applyNumberFormat="0" applyBorder="0" applyAlignment="0" applyProtection="0"/>
    <xf numFmtId="0" fontId="1" fillId="0" borderId="0"/>
    <xf numFmtId="0" fontId="1" fillId="18" borderId="41" applyNumberFormat="0" applyFont="0" applyAlignment="0" applyProtection="0"/>
    <xf numFmtId="0" fontId="25" fillId="18" borderId="41" applyNumberFormat="0" applyFont="0" applyAlignment="0" applyProtection="0"/>
    <xf numFmtId="0" fontId="33" fillId="16" borderId="38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0" borderId="35" applyNumberFormat="0" applyFill="0" applyAlignment="0" applyProtection="0"/>
    <xf numFmtId="0" fontId="29" fillId="0" borderId="36" applyNumberFormat="0" applyFill="0" applyAlignment="0" applyProtection="0"/>
    <xf numFmtId="0" fontId="2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9" fillId="0" borderId="42" applyNumberFormat="0" applyFill="0" applyAlignment="0" applyProtection="0"/>
    <xf numFmtId="0" fontId="31" fillId="13" borderId="0" applyNumberFormat="0" applyBorder="0" applyAlignment="0" applyProtection="0"/>
    <xf numFmtId="0" fontId="30" fillId="1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0" fillId="22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0" fillId="26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0" fillId="30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0" fillId="3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0" fillId="38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0" fillId="42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34" fillId="16" borderId="37" applyNumberFormat="0" applyAlignment="0" applyProtection="0"/>
    <xf numFmtId="0" fontId="44" fillId="61" borderId="43" applyNumberFormat="0" applyAlignment="0" applyProtection="0"/>
    <xf numFmtId="0" fontId="44" fillId="61" borderId="43" applyNumberFormat="0" applyAlignment="0" applyProtection="0"/>
    <xf numFmtId="0" fontId="35" fillId="0" borderId="39" applyNumberFormat="0" applyFill="0" applyAlignment="0" applyProtection="0"/>
    <xf numFmtId="0" fontId="52" fillId="0" borderId="44" applyNumberFormat="0" applyFill="0" applyAlignment="0" applyProtection="0"/>
    <xf numFmtId="0" fontId="52" fillId="0" borderId="44" applyNumberFormat="0" applyFill="0" applyAlignment="0" applyProtection="0"/>
    <xf numFmtId="0" fontId="36" fillId="17" borderId="40" applyNumberFormat="0" applyAlignment="0" applyProtection="0"/>
    <xf numFmtId="0" fontId="45" fillId="62" borderId="45" applyNumberFormat="0" applyAlignment="0" applyProtection="0"/>
    <xf numFmtId="0" fontId="45" fillId="62" borderId="45" applyNumberFormat="0" applyAlignment="0" applyProtection="0"/>
    <xf numFmtId="0" fontId="40" fillId="19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0" fillId="23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0" fillId="27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0" fillId="31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0" fillId="3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0" fillId="3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15" borderId="37" applyNumberFormat="0" applyAlignment="0" applyProtection="0"/>
    <xf numFmtId="0" fontId="51" fillId="48" borderId="43" applyNumberFormat="0" applyAlignment="0" applyProtection="0"/>
    <xf numFmtId="0" fontId="51" fillId="48" borderId="43" applyNumberFormat="0" applyAlignment="0" applyProtection="0"/>
    <xf numFmtId="0" fontId="57" fillId="14" borderId="0" applyNumberFormat="0" applyBorder="0" applyAlignment="0" applyProtection="0"/>
    <xf numFmtId="0" fontId="53" fillId="63" borderId="0" applyNumberFormat="0" applyBorder="0" applyAlignment="0" applyProtection="0"/>
    <xf numFmtId="0" fontId="53" fillId="63" borderId="0" applyNumberFormat="0" applyBorder="0" applyAlignment="0" applyProtection="0"/>
    <xf numFmtId="0" fontId="1" fillId="0" borderId="0"/>
    <xf numFmtId="0" fontId="5" fillId="0" borderId="0"/>
    <xf numFmtId="0" fontId="25" fillId="2" borderId="1" applyNumberFormat="0" applyFont="0" applyAlignment="0" applyProtection="0"/>
    <xf numFmtId="0" fontId="33" fillId="16" borderId="38" applyNumberFormat="0" applyAlignment="0" applyProtection="0"/>
    <xf numFmtId="0" fontId="54" fillId="61" borderId="49" applyNumberFormat="0" applyAlignment="0" applyProtection="0"/>
    <xf numFmtId="0" fontId="54" fillId="61" borderId="49" applyNumberFormat="0" applyAlignment="0" applyProtection="0"/>
    <xf numFmtId="0" fontId="3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48" fillId="0" borderId="46" applyNumberFormat="0" applyFill="0" applyAlignment="0" applyProtection="0"/>
    <xf numFmtId="0" fontId="48" fillId="0" borderId="46" applyNumberFormat="0" applyFill="0" applyAlignment="0" applyProtection="0"/>
    <xf numFmtId="0" fontId="28" fillId="0" borderId="35" applyNumberFormat="0" applyFill="0" applyAlignment="0" applyProtection="0"/>
    <xf numFmtId="0" fontId="49" fillId="0" borderId="47" applyNumberFormat="0" applyFill="0" applyAlignment="0" applyProtection="0"/>
    <xf numFmtId="0" fontId="49" fillId="0" borderId="47" applyNumberFormat="0" applyFill="0" applyAlignment="0" applyProtection="0"/>
    <xf numFmtId="0" fontId="29" fillId="0" borderId="36" applyNumberFormat="0" applyFill="0" applyAlignment="0" applyProtection="0"/>
    <xf numFmtId="0" fontId="50" fillId="0" borderId="48" applyNumberFormat="0" applyFill="0" applyAlignment="0" applyProtection="0"/>
    <xf numFmtId="0" fontId="50" fillId="0" borderId="48" applyNumberFormat="0" applyFill="0" applyAlignment="0" applyProtection="0"/>
    <xf numFmtId="0" fontId="2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9" fillId="0" borderId="42" applyNumberFormat="0" applyFill="0" applyAlignment="0" applyProtection="0"/>
    <xf numFmtId="0" fontId="3" fillId="0" borderId="50" applyNumberFormat="0" applyFill="0" applyAlignment="0" applyProtection="0"/>
    <xf numFmtId="0" fontId="3" fillId="0" borderId="50" applyNumberFormat="0" applyFill="0" applyAlignment="0" applyProtection="0"/>
    <xf numFmtId="0" fontId="31" fillId="13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30" fillId="12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4" fillId="61" borderId="43" applyNumberFormat="0" applyAlignment="0" applyProtection="0"/>
    <xf numFmtId="0" fontId="52" fillId="0" borderId="44" applyNumberFormat="0" applyFill="0" applyAlignment="0" applyProtection="0"/>
    <xf numFmtId="0" fontId="45" fillId="62" borderId="45" applyNumberFormat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60" borderId="0" applyNumberFormat="0" applyBorder="0" applyAlignment="0" applyProtection="0"/>
    <xf numFmtId="0" fontId="51" fillId="48" borderId="43" applyNumberFormat="0" applyAlignment="0" applyProtection="0"/>
    <xf numFmtId="0" fontId="53" fillId="63" borderId="0" applyNumberFormat="0" applyBorder="0" applyAlignment="0" applyProtection="0"/>
    <xf numFmtId="0" fontId="25" fillId="2" borderId="1" applyNumberFormat="0" applyFont="0" applyAlignment="0" applyProtection="0"/>
    <xf numFmtId="0" fontId="54" fillId="61" borderId="49" applyNumberFormat="0" applyAlignment="0" applyProtection="0"/>
    <xf numFmtId="0" fontId="5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46" applyNumberFormat="0" applyFill="0" applyAlignment="0" applyProtection="0"/>
    <xf numFmtId="0" fontId="49" fillId="0" borderId="47" applyNumberFormat="0" applyFill="0" applyAlignment="0" applyProtection="0"/>
    <xf numFmtId="0" fontId="50" fillId="0" borderId="48" applyNumberFormat="0" applyFill="0" applyAlignment="0" applyProtection="0"/>
    <xf numFmtId="0" fontId="5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" fillId="0" borderId="50" applyNumberFormat="0" applyFill="0" applyAlignment="0" applyProtection="0"/>
    <xf numFmtId="0" fontId="43" fillId="44" borderId="0" applyNumberFormat="0" applyBorder="0" applyAlignment="0" applyProtection="0"/>
    <xf numFmtId="0" fontId="47" fillId="45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4" fillId="61" borderId="43" applyNumberFormat="0" applyAlignment="0" applyProtection="0"/>
    <xf numFmtId="0" fontId="52" fillId="0" borderId="44" applyNumberFormat="0" applyFill="0" applyAlignment="0" applyProtection="0"/>
    <xf numFmtId="0" fontId="45" fillId="62" borderId="45" applyNumberFormat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60" borderId="0" applyNumberFormat="0" applyBorder="0" applyAlignment="0" applyProtection="0"/>
    <xf numFmtId="0" fontId="51" fillId="48" borderId="43" applyNumberFormat="0" applyAlignment="0" applyProtection="0"/>
    <xf numFmtId="0" fontId="53" fillId="63" borderId="0" applyNumberFormat="0" applyBorder="0" applyAlignment="0" applyProtection="0"/>
    <xf numFmtId="0" fontId="5" fillId="0" borderId="0"/>
    <xf numFmtId="0" fontId="25" fillId="2" borderId="1" applyNumberFormat="0" applyFont="0" applyAlignment="0" applyProtection="0"/>
    <xf numFmtId="0" fontId="54" fillId="61" borderId="49" applyNumberFormat="0" applyAlignment="0" applyProtection="0"/>
    <xf numFmtId="0" fontId="5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46" applyNumberFormat="0" applyFill="0" applyAlignment="0" applyProtection="0"/>
    <xf numFmtId="0" fontId="49" fillId="0" borderId="47" applyNumberFormat="0" applyFill="0" applyAlignment="0" applyProtection="0"/>
    <xf numFmtId="0" fontId="50" fillId="0" borderId="48" applyNumberFormat="0" applyFill="0" applyAlignment="0" applyProtection="0"/>
    <xf numFmtId="0" fontId="5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" fillId="0" borderId="50" applyNumberFormat="0" applyFill="0" applyAlignment="0" applyProtection="0"/>
    <xf numFmtId="0" fontId="43" fillId="44" borderId="0" applyNumberFormat="0" applyBorder="0" applyAlignment="0" applyProtection="0"/>
    <xf numFmtId="0" fontId="47" fillId="45" borderId="0" applyNumberFormat="0" applyBorder="0" applyAlignment="0" applyProtection="0"/>
    <xf numFmtId="0" fontId="5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43" borderId="0" applyNumberFormat="0" applyBorder="0" applyAlignment="0" applyProtection="0"/>
    <xf numFmtId="0" fontId="1" fillId="24" borderId="0" applyNumberFormat="0" applyBorder="0" applyAlignment="0" applyProtection="0"/>
    <xf numFmtId="0" fontId="1" fillId="44" borderId="0" applyNumberFormat="0" applyBorder="0" applyAlignment="0" applyProtection="0"/>
    <xf numFmtId="0" fontId="1" fillId="28" borderId="0" applyNumberFormat="0" applyBorder="0" applyAlignment="0" applyProtection="0"/>
    <xf numFmtId="0" fontId="1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4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1" fillId="18" borderId="41" applyNumberFormat="0" applyFont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7">
    <xf numFmtId="0" fontId="0" fillId="0" borderId="0" xfId="0"/>
    <xf numFmtId="0" fontId="5" fillId="0" borderId="0" xfId="12"/>
    <xf numFmtId="0" fontId="5" fillId="0" borderId="0" xfId="10" applyFont="1" applyFill="1"/>
    <xf numFmtId="0" fontId="8" fillId="0" borderId="0" xfId="15" applyFont="1" applyFill="1" applyAlignment="1" applyProtection="1">
      <alignment horizontal="left"/>
    </xf>
    <xf numFmtId="0" fontId="11" fillId="0" borderId="0" xfId="15" applyFont="1" applyFill="1" applyAlignment="1" applyProtection="1">
      <alignment vertical="top"/>
    </xf>
    <xf numFmtId="0" fontId="13" fillId="0" borderId="4" xfId="9" applyFont="1" applyFill="1" applyBorder="1" applyAlignment="1" applyProtection="1">
      <alignment horizontal="center" vertical="center"/>
    </xf>
    <xf numFmtId="0" fontId="9" fillId="0" borderId="0" xfId="15" applyFont="1" applyFill="1" applyBorder="1" applyAlignment="1" applyProtection="1">
      <protection locked="0"/>
    </xf>
    <xf numFmtId="0" fontId="11" fillId="0" borderId="0" xfId="15" applyFont="1" applyFill="1" applyAlignment="1" applyProtection="1">
      <alignment horizontal="left" vertical="top"/>
    </xf>
    <xf numFmtId="0" fontId="15" fillId="0" borderId="4" xfId="9" applyFont="1" applyFill="1" applyBorder="1" applyAlignment="1" applyProtection="1">
      <alignment horizontal="center" vertical="center"/>
    </xf>
    <xf numFmtId="164" fontId="15" fillId="0" borderId="4" xfId="9" applyNumberFormat="1" applyFont="1" applyFill="1" applyBorder="1" applyAlignment="1" applyProtection="1">
      <alignment horizontal="center" vertical="center"/>
    </xf>
    <xf numFmtId="0" fontId="12" fillId="0" borderId="0" xfId="15" applyFont="1" applyFill="1" applyAlignment="1" applyProtection="1">
      <alignment vertical="top"/>
    </xf>
    <xf numFmtId="0" fontId="9" fillId="0" borderId="0" xfId="15" applyFont="1" applyFill="1" applyAlignment="1"/>
    <xf numFmtId="0" fontId="13" fillId="0" borderId="6" xfId="15" applyFont="1" applyFill="1" applyBorder="1" applyAlignment="1">
      <alignment horizontal="center"/>
    </xf>
    <xf numFmtId="0" fontId="16" fillId="0" borderId="8" xfId="15" applyFont="1" applyFill="1" applyBorder="1" applyAlignment="1">
      <alignment vertical="center"/>
    </xf>
    <xf numFmtId="0" fontId="17" fillId="0" borderId="14" xfId="15" applyFont="1" applyFill="1" applyBorder="1" applyAlignment="1" applyProtection="1">
      <alignment horizontal="center" vertical="center"/>
    </xf>
    <xf numFmtId="0" fontId="17" fillId="0" borderId="15" xfId="15" applyFont="1" applyFill="1" applyBorder="1" applyAlignment="1" applyProtection="1">
      <alignment horizontal="center" vertical="center"/>
    </xf>
    <xf numFmtId="0" fontId="13" fillId="3" borderId="3" xfId="15" applyFont="1" applyFill="1" applyBorder="1" applyAlignment="1">
      <alignment horizontal="center"/>
    </xf>
    <xf numFmtId="0" fontId="20" fillId="0" borderId="0" xfId="15" applyFont="1" applyFill="1" applyBorder="1" applyAlignment="1">
      <alignment horizontal="center"/>
    </xf>
    <xf numFmtId="0" fontId="13" fillId="4" borderId="3" xfId="15" applyFont="1" applyFill="1" applyBorder="1" applyAlignment="1">
      <alignment horizontal="center"/>
    </xf>
    <xf numFmtId="0" fontId="21" fillId="0" borderId="0" xfId="15" applyFont="1" applyFill="1"/>
    <xf numFmtId="0" fontId="8" fillId="0" borderId="0" xfId="15" applyFont="1" applyFill="1" applyAlignment="1" applyProtection="1"/>
    <xf numFmtId="0" fontId="13" fillId="0" borderId="0" xfId="15" applyFont="1" applyFill="1" applyAlignment="1" applyProtection="1">
      <alignment horizontal="left"/>
    </xf>
    <xf numFmtId="0" fontId="20" fillId="0" borderId="0" xfId="15" applyFont="1" applyFill="1" applyAlignment="1" applyProtection="1">
      <alignment horizontal="center"/>
    </xf>
    <xf numFmtId="0" fontId="20" fillId="0" borderId="0" xfId="15" applyFont="1" applyFill="1" applyAlignment="1">
      <alignment horizontal="center"/>
    </xf>
    <xf numFmtId="1" fontId="20" fillId="0" borderId="0" xfId="15" applyNumberFormat="1" applyFont="1" applyFill="1" applyBorder="1" applyAlignment="1">
      <alignment horizontal="center"/>
    </xf>
    <xf numFmtId="0" fontId="20" fillId="0" borderId="0" xfId="15" applyFont="1" applyFill="1" applyBorder="1" applyAlignment="1">
      <alignment vertical="center"/>
    </xf>
    <xf numFmtId="0" fontId="20" fillId="0" borderId="0" xfId="15" applyFont="1" applyFill="1"/>
    <xf numFmtId="0" fontId="17" fillId="0" borderId="0" xfId="15" applyFont="1" applyFill="1" applyBorder="1" applyAlignment="1" applyProtection="1">
      <alignment horizontal="center" vertical="center"/>
    </xf>
    <xf numFmtId="0" fontId="12" fillId="0" borderId="0" xfId="15" applyFont="1" applyFill="1" applyAlignment="1" applyProtection="1">
      <alignment horizontal="left" vertical="top"/>
    </xf>
    <xf numFmtId="0" fontId="12" fillId="0" borderId="0" xfId="15" applyFont="1" applyFill="1" applyAlignment="1" applyProtection="1">
      <alignment horizontal="center" vertical="top"/>
    </xf>
    <xf numFmtId="0" fontId="20" fillId="0" borderId="0" xfId="15" applyFont="1" applyFill="1" applyAlignment="1">
      <alignment horizontal="left"/>
    </xf>
    <xf numFmtId="1" fontId="20" fillId="0" borderId="0" xfId="15" applyNumberFormat="1" applyFont="1" applyFill="1" applyAlignment="1">
      <alignment horizontal="center"/>
    </xf>
    <xf numFmtId="0" fontId="16" fillId="0" borderId="7" xfId="15" applyFont="1" applyFill="1" applyBorder="1" applyAlignment="1">
      <alignment vertical="center"/>
    </xf>
    <xf numFmtId="0" fontId="9" fillId="0" borderId="17" xfId="15" applyFont="1" applyFill="1" applyBorder="1" applyAlignment="1">
      <alignment horizontal="center"/>
    </xf>
    <xf numFmtId="0" fontId="9" fillId="0" borderId="16" xfId="15" applyFont="1" applyFill="1" applyBorder="1" applyAlignment="1">
      <alignment horizontal="center"/>
    </xf>
    <xf numFmtId="0" fontId="9" fillId="0" borderId="12" xfId="15" applyFont="1" applyFill="1" applyBorder="1" applyAlignment="1">
      <alignment horizontal="center"/>
    </xf>
    <xf numFmtId="0" fontId="13" fillId="0" borderId="13" xfId="15" applyFont="1" applyFill="1" applyBorder="1" applyAlignment="1" applyProtection="1">
      <alignment horizontal="center" vertical="center"/>
    </xf>
    <xf numFmtId="0" fontId="17" fillId="0" borderId="15" xfId="15" applyFont="1" applyFill="1" applyBorder="1" applyAlignment="1">
      <alignment horizontal="center"/>
    </xf>
    <xf numFmtId="0" fontId="13" fillId="0" borderId="15" xfId="15" applyFont="1" applyFill="1" applyBorder="1" applyAlignment="1" applyProtection="1">
      <alignment horizontal="center" vertical="center"/>
    </xf>
    <xf numFmtId="0" fontId="13" fillId="0" borderId="5" xfId="15" applyFont="1" applyFill="1" applyBorder="1" applyAlignment="1" applyProtection="1">
      <alignment horizontal="center" vertical="center"/>
    </xf>
    <xf numFmtId="1" fontId="13" fillId="0" borderId="15" xfId="15" applyNumberFormat="1" applyFont="1" applyFill="1" applyBorder="1" applyAlignment="1" applyProtection="1">
      <alignment horizontal="center" vertical="center"/>
    </xf>
    <xf numFmtId="0" fontId="7" fillId="0" borderId="15" xfId="1" applyFont="1" applyFill="1" applyBorder="1" applyAlignment="1">
      <alignment horizontal="center" vertical="center" wrapText="1" shrinkToFit="1"/>
    </xf>
    <xf numFmtId="0" fontId="17" fillId="0" borderId="21" xfId="15" applyFont="1" applyFill="1" applyBorder="1" applyAlignment="1" applyProtection="1">
      <alignment horizontal="center" vertical="center"/>
    </xf>
    <xf numFmtId="0" fontId="20" fillId="0" borderId="0" xfId="15" applyFont="1" applyFill="1" applyBorder="1" applyAlignment="1">
      <alignment horizontal="left"/>
    </xf>
    <xf numFmtId="0" fontId="8" fillId="0" borderId="0" xfId="14" applyFont="1" applyFill="1" applyAlignment="1" applyProtection="1"/>
    <xf numFmtId="0" fontId="8" fillId="0" borderId="0" xfId="14" applyFont="1" applyFill="1" applyAlignment="1" applyProtection="1">
      <alignment horizontal="left"/>
    </xf>
    <xf numFmtId="0" fontId="8" fillId="0" borderId="0" xfId="14" applyFont="1" applyFill="1" applyAlignment="1" applyProtection="1">
      <alignment horizontal="center"/>
    </xf>
    <xf numFmtId="0" fontId="20" fillId="0" borderId="0" xfId="14" applyFont="1" applyFill="1" applyAlignment="1">
      <alignment horizontal="center"/>
    </xf>
    <xf numFmtId="0" fontId="20" fillId="0" borderId="0" xfId="14" applyFont="1" applyFill="1" applyBorder="1" applyAlignment="1">
      <alignment horizontal="center"/>
    </xf>
    <xf numFmtId="0" fontId="20" fillId="0" borderId="0" xfId="14" applyFont="1" applyFill="1" applyAlignment="1">
      <alignment vertical="center"/>
    </xf>
    <xf numFmtId="0" fontId="11" fillId="0" borderId="0" xfId="14" applyFont="1" applyFill="1" applyAlignment="1" applyProtection="1">
      <alignment vertical="top"/>
    </xf>
    <xf numFmtId="0" fontId="12" fillId="0" borderId="0" xfId="14" applyFont="1" applyFill="1" applyAlignment="1" applyProtection="1">
      <alignment vertical="top"/>
    </xf>
    <xf numFmtId="0" fontId="11" fillId="0" borderId="0" xfId="14" applyFont="1" applyFill="1" applyAlignment="1" applyProtection="1">
      <alignment horizontal="left" vertical="top"/>
    </xf>
    <xf numFmtId="0" fontId="12" fillId="0" borderId="0" xfId="14" applyFont="1" applyFill="1" applyAlignment="1" applyProtection="1">
      <alignment horizontal="left" vertical="top"/>
    </xf>
    <xf numFmtId="0" fontId="9" fillId="0" borderId="0" xfId="14" applyFont="1" applyFill="1" applyAlignment="1"/>
    <xf numFmtId="0" fontId="12" fillId="0" borderId="0" xfId="14" applyFont="1" applyFill="1" applyAlignment="1" applyProtection="1">
      <alignment horizontal="center" vertical="top"/>
    </xf>
    <xf numFmtId="0" fontId="16" fillId="0" borderId="8" xfId="14" applyFont="1" applyFill="1" applyBorder="1" applyAlignment="1">
      <alignment vertical="center"/>
    </xf>
    <xf numFmtId="0" fontId="20" fillId="0" borderId="8" xfId="14" applyFont="1" applyFill="1" applyBorder="1" applyAlignment="1"/>
    <xf numFmtId="0" fontId="16" fillId="0" borderId="8" xfId="14" applyFont="1" applyFill="1" applyBorder="1" applyAlignment="1">
      <alignment horizontal="center" vertical="center"/>
    </xf>
    <xf numFmtId="0" fontId="9" fillId="0" borderId="17" xfId="14" applyFont="1" applyFill="1" applyBorder="1" applyAlignment="1">
      <alignment horizontal="center"/>
    </xf>
    <xf numFmtId="0" fontId="9" fillId="0" borderId="16" xfId="14" applyFont="1" applyFill="1" applyBorder="1" applyAlignment="1">
      <alignment horizontal="center"/>
    </xf>
    <xf numFmtId="0" fontId="20" fillId="0" borderId="16" xfId="14" applyFont="1" applyFill="1" applyBorder="1" applyAlignment="1"/>
    <xf numFmtId="0" fontId="17" fillId="0" borderId="6" xfId="14" applyFont="1" applyFill="1" applyBorder="1" applyAlignment="1" applyProtection="1">
      <alignment horizontal="center" vertical="center"/>
    </xf>
    <xf numFmtId="0" fontId="17" fillId="0" borderId="21" xfId="14" applyFont="1" applyFill="1" applyBorder="1" applyAlignment="1" applyProtection="1">
      <alignment horizontal="center" vertical="center"/>
    </xf>
    <xf numFmtId="0" fontId="17" fillId="0" borderId="15" xfId="14" applyFont="1" applyFill="1" applyBorder="1" applyAlignment="1" applyProtection="1">
      <alignment horizontal="center" vertical="center"/>
    </xf>
    <xf numFmtId="0" fontId="17" fillId="0" borderId="21" xfId="14" applyFont="1" applyFill="1" applyBorder="1" applyAlignment="1">
      <alignment horizontal="center"/>
    </xf>
    <xf numFmtId="0" fontId="17" fillId="0" borderId="13" xfId="14" applyFont="1" applyFill="1" applyBorder="1" applyAlignment="1" applyProtection="1">
      <alignment vertical="center"/>
    </xf>
    <xf numFmtId="0" fontId="17" fillId="0" borderId="5" xfId="14" applyFont="1" applyFill="1" applyBorder="1" applyAlignment="1" applyProtection="1">
      <alignment horizontal="center" vertical="center"/>
    </xf>
    <xf numFmtId="0" fontId="17" fillId="0" borderId="14" xfId="14" applyFont="1" applyFill="1" applyBorder="1" applyAlignment="1" applyProtection="1">
      <alignment horizontal="center" vertical="center"/>
    </xf>
    <xf numFmtId="0" fontId="17" fillId="0" borderId="13" xfId="14" applyFont="1" applyFill="1" applyBorder="1" applyAlignment="1" applyProtection="1">
      <alignment horizontal="center" vertical="center"/>
    </xf>
    <xf numFmtId="0" fontId="19" fillId="0" borderId="25" xfId="14" applyFont="1" applyFill="1" applyBorder="1" applyAlignment="1">
      <alignment horizontal="center" vertical="center"/>
    </xf>
    <xf numFmtId="0" fontId="19" fillId="0" borderId="19" xfId="14" applyFont="1" applyFill="1" applyBorder="1" applyAlignment="1">
      <alignment horizontal="center" vertical="center"/>
    </xf>
    <xf numFmtId="0" fontId="19" fillId="0" borderId="23" xfId="14" applyFont="1" applyFill="1" applyBorder="1" applyAlignment="1">
      <alignment horizontal="center" vertical="center"/>
    </xf>
    <xf numFmtId="0" fontId="20" fillId="0" borderId="19" xfId="14" applyFont="1" applyFill="1" applyBorder="1" applyAlignment="1">
      <alignment horizontal="center"/>
    </xf>
    <xf numFmtId="0" fontId="19" fillId="0" borderId="18" xfId="14" applyFont="1" applyFill="1" applyBorder="1" applyAlignment="1">
      <alignment vertical="center"/>
    </xf>
    <xf numFmtId="0" fontId="19" fillId="0" borderId="24" xfId="14" applyFont="1" applyFill="1" applyBorder="1" applyAlignment="1">
      <alignment horizontal="center" vertical="center"/>
    </xf>
    <xf numFmtId="0" fontId="19" fillId="0" borderId="20" xfId="14" applyFont="1" applyFill="1" applyBorder="1" applyAlignment="1">
      <alignment horizontal="center" vertical="center"/>
    </xf>
    <xf numFmtId="0" fontId="20" fillId="0" borderId="20" xfId="14" applyFont="1" applyFill="1" applyBorder="1" applyAlignment="1">
      <alignment horizontal="center"/>
    </xf>
    <xf numFmtId="0" fontId="20" fillId="0" borderId="23" xfId="14" applyFont="1" applyFill="1" applyBorder="1" applyAlignment="1">
      <alignment horizontal="center"/>
    </xf>
    <xf numFmtId="0" fontId="20" fillId="0" borderId="18" xfId="14" applyFont="1" applyFill="1" applyBorder="1" applyAlignment="1">
      <alignment horizontal="center"/>
    </xf>
    <xf numFmtId="0" fontId="20" fillId="0" borderId="0" xfId="14" applyFont="1" applyFill="1" applyAlignment="1"/>
    <xf numFmtId="0" fontId="3" fillId="0" borderId="0" xfId="0" applyFont="1"/>
    <xf numFmtId="0" fontId="17" fillId="7" borderId="4" xfId="20" applyFont="1" applyFill="1" applyBorder="1" applyAlignment="1" applyProtection="1">
      <alignment horizontal="center" vertical="center" wrapText="1" shrinkToFit="1"/>
    </xf>
    <xf numFmtId="0" fontId="5" fillId="0" borderId="0" xfId="0" applyFont="1"/>
    <xf numFmtId="0" fontId="12" fillId="0" borderId="0" xfId="20" applyFont="1" applyFill="1" applyAlignment="1" applyProtection="1">
      <alignment vertical="top"/>
    </xf>
    <xf numFmtId="49" fontId="14" fillId="0" borderId="0" xfId="20" applyNumberFormat="1" applyFont="1" applyFill="1" applyBorder="1" applyAlignment="1" applyProtection="1">
      <alignment vertical="top"/>
    </xf>
    <xf numFmtId="0" fontId="14" fillId="0" borderId="0" xfId="20" applyFont="1" applyFill="1" applyBorder="1" applyAlignment="1" applyProtection="1">
      <alignment vertical="top"/>
    </xf>
    <xf numFmtId="0" fontId="13" fillId="0" borderId="5" xfId="20" applyFont="1" applyFill="1" applyBorder="1" applyAlignment="1">
      <alignment horizontal="center"/>
    </xf>
    <xf numFmtId="0" fontId="13" fillId="0" borderId="6" xfId="20" applyFont="1" applyFill="1" applyBorder="1" applyAlignment="1">
      <alignment horizontal="center"/>
    </xf>
    <xf numFmtId="0" fontId="14" fillId="0" borderId="7" xfId="20" applyFont="1" applyFill="1" applyBorder="1" applyAlignment="1" applyProtection="1">
      <alignment horizontal="left" vertical="center"/>
    </xf>
    <xf numFmtId="0" fontId="14" fillId="0" borderId="6" xfId="20" applyFont="1" applyFill="1" applyBorder="1" applyAlignment="1" applyProtection="1">
      <alignment horizontal="left" vertical="center"/>
    </xf>
    <xf numFmtId="0" fontId="13" fillId="0" borderId="8" xfId="20" applyFont="1" applyFill="1" applyBorder="1" applyAlignment="1">
      <alignment horizontal="center"/>
    </xf>
    <xf numFmtId="14" fontId="9" fillId="0" borderId="8" xfId="20" applyNumberFormat="1" applyFont="1" applyFill="1" applyBorder="1" applyAlignment="1" applyProtection="1">
      <alignment horizontal="left"/>
      <protection locked="0"/>
    </xf>
    <xf numFmtId="14" fontId="10" fillId="0" borderId="8" xfId="20" applyNumberFormat="1" applyFont="1" applyFill="1" applyBorder="1" applyAlignment="1" applyProtection="1">
      <alignment horizontal="left"/>
      <protection locked="0"/>
    </xf>
    <xf numFmtId="0" fontId="9" fillId="0" borderId="8" xfId="20" applyFont="1" applyFill="1" applyBorder="1" applyAlignment="1">
      <alignment horizontal="center"/>
    </xf>
    <xf numFmtId="0" fontId="16" fillId="0" borderId="8" xfId="20" applyFont="1" applyFill="1" applyBorder="1" applyAlignment="1">
      <alignment horizontal="left" vertical="center"/>
    </xf>
    <xf numFmtId="0" fontId="9" fillId="0" borderId="0" xfId="20" applyFont="1" applyFill="1" applyBorder="1"/>
    <xf numFmtId="0" fontId="9" fillId="0" borderId="0" xfId="20" applyFont="1" applyFill="1" applyAlignment="1">
      <alignment horizontal="center"/>
    </xf>
    <xf numFmtId="49" fontId="9" fillId="0" borderId="0" xfId="20" applyNumberFormat="1" applyFont="1" applyFill="1" applyBorder="1" applyAlignment="1">
      <alignment horizontal="center"/>
    </xf>
    <xf numFmtId="0" fontId="9" fillId="0" borderId="9" xfId="20" applyFont="1" applyFill="1" applyBorder="1" applyAlignment="1">
      <alignment horizontal="center"/>
    </xf>
    <xf numFmtId="0" fontId="13" fillId="0" borderId="10" xfId="20" applyFont="1" applyFill="1" applyBorder="1" applyAlignment="1">
      <alignment horizontal="center"/>
    </xf>
    <xf numFmtId="0" fontId="9" fillId="0" borderId="0" xfId="20" applyFont="1" applyFill="1" applyBorder="1" applyAlignment="1">
      <alignment horizontal="center"/>
    </xf>
    <xf numFmtId="0" fontId="13" fillId="0" borderId="11" xfId="20" applyFont="1" applyFill="1" applyBorder="1" applyAlignment="1">
      <alignment horizontal="center"/>
    </xf>
    <xf numFmtId="0" fontId="13" fillId="0" borderId="9" xfId="20" applyFont="1" applyFill="1" applyBorder="1" applyAlignment="1">
      <alignment horizontal="center"/>
    </xf>
    <xf numFmtId="0" fontId="10" fillId="0" borderId="0" xfId="20" applyFont="1" applyFill="1" applyBorder="1" applyAlignment="1">
      <alignment horizontal="center"/>
    </xf>
    <xf numFmtId="0" fontId="9" fillId="0" borderId="10" xfId="20" applyFont="1" applyFill="1" applyBorder="1" applyAlignment="1">
      <alignment horizontal="center"/>
    </xf>
    <xf numFmtId="0" fontId="9" fillId="0" borderId="11" xfId="20" applyFont="1" applyFill="1" applyBorder="1" applyAlignment="1">
      <alignment horizontal="center"/>
    </xf>
    <xf numFmtId="0" fontId="17" fillId="0" borderId="4" xfId="20" applyFont="1" applyFill="1" applyBorder="1" applyAlignment="1" applyProtection="1">
      <alignment horizontal="center" vertical="center" wrapText="1" shrinkToFit="1"/>
    </xf>
    <xf numFmtId="49" fontId="17" fillId="6" borderId="4" xfId="20" applyNumberFormat="1" applyFont="1" applyFill="1" applyBorder="1" applyAlignment="1" applyProtection="1">
      <alignment horizontal="center" vertical="center" wrapText="1" shrinkToFit="1"/>
    </xf>
    <xf numFmtId="0" fontId="17" fillId="6" borderId="4" xfId="20" applyFont="1" applyFill="1" applyBorder="1" applyAlignment="1" applyProtection="1">
      <alignment horizontal="center" vertical="center" wrapText="1" shrinkToFit="1"/>
    </xf>
    <xf numFmtId="0" fontId="18" fillId="0" borderId="4" xfId="3" applyFont="1" applyFill="1" applyBorder="1" applyAlignment="1">
      <alignment horizontal="center" vertical="center" wrapText="1" shrinkToFit="1"/>
    </xf>
    <xf numFmtId="0" fontId="9" fillId="0" borderId="0" xfId="20" applyFont="1" applyFill="1" applyBorder="1" applyAlignment="1">
      <alignment wrapText="1" shrinkToFit="1"/>
    </xf>
    <xf numFmtId="0" fontId="5" fillId="0" borderId="4" xfId="21" applyFont="1" applyFill="1" applyBorder="1" applyAlignment="1">
      <alignment horizontal="center" vertical="center"/>
    </xf>
    <xf numFmtId="0" fontId="20" fillId="0" borderId="4" xfId="20" applyFont="1" applyFill="1" applyBorder="1" applyAlignment="1">
      <alignment horizontal="center" vertical="center"/>
    </xf>
    <xf numFmtId="0" fontId="20" fillId="0" borderId="4" xfId="15" applyFont="1" applyFill="1" applyBorder="1" applyAlignment="1">
      <alignment horizontal="center" vertical="center"/>
    </xf>
    <xf numFmtId="0" fontId="20" fillId="0" borderId="0" xfId="14" applyFont="1" applyFill="1" applyAlignment="1">
      <alignment horizontal="center" vertical="center"/>
    </xf>
    <xf numFmtId="0" fontId="9" fillId="0" borderId="0" xfId="14" applyFont="1" applyFill="1" applyAlignment="1">
      <alignment horizontal="center"/>
    </xf>
    <xf numFmtId="0" fontId="20" fillId="0" borderId="8" xfId="14" applyFont="1" applyFill="1" applyBorder="1" applyAlignment="1">
      <alignment horizontal="center"/>
    </xf>
    <xf numFmtId="0" fontId="20" fillId="0" borderId="7" xfId="14" applyFont="1" applyFill="1" applyBorder="1" applyAlignment="1">
      <alignment horizontal="center"/>
    </xf>
    <xf numFmtId="0" fontId="20" fillId="0" borderId="16" xfId="14" applyFont="1" applyFill="1" applyBorder="1" applyAlignment="1">
      <alignment horizontal="center"/>
    </xf>
    <xf numFmtId="0" fontId="20" fillId="0" borderId="12" xfId="14" applyFont="1" applyFill="1" applyBorder="1" applyAlignment="1">
      <alignment horizontal="center"/>
    </xf>
    <xf numFmtId="0" fontId="19" fillId="0" borderId="26" xfId="14" applyFont="1" applyFill="1" applyBorder="1" applyAlignment="1">
      <alignment horizontal="center" vertical="center"/>
    </xf>
    <xf numFmtId="0" fontId="19" fillId="0" borderId="22" xfId="14" applyFont="1" applyFill="1" applyBorder="1" applyAlignment="1">
      <alignment horizontal="center" vertical="center"/>
    </xf>
    <xf numFmtId="0" fontId="20" fillId="0" borderId="26" xfId="14" applyFont="1" applyFill="1" applyBorder="1" applyAlignment="1">
      <alignment horizontal="center"/>
    </xf>
    <xf numFmtId="0" fontId="20" fillId="0" borderId="27" xfId="14" applyFont="1" applyFill="1" applyBorder="1" applyAlignment="1">
      <alignment horizontal="center"/>
    </xf>
    <xf numFmtId="0" fontId="0" fillId="9" borderId="0" xfId="0" applyFill="1"/>
    <xf numFmtId="14" fontId="0" fillId="0" borderId="0" xfId="0" applyNumberFormat="1"/>
    <xf numFmtId="0" fontId="5" fillId="0" borderId="4" xfId="2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3" fillId="0" borderId="6" xfId="20" applyFont="1" applyFill="1" applyBorder="1" applyAlignment="1">
      <alignment horizontal="center"/>
    </xf>
    <xf numFmtId="0" fontId="13" fillId="0" borderId="31" xfId="20" applyFont="1" applyFill="1" applyBorder="1" applyAlignment="1">
      <alignment horizontal="center"/>
    </xf>
    <xf numFmtId="0" fontId="17" fillId="7" borderId="33" xfId="20" applyFont="1" applyFill="1" applyBorder="1" applyAlignment="1" applyProtection="1">
      <alignment horizontal="center" vertical="center" wrapText="1" shrinkToFit="1"/>
    </xf>
    <xf numFmtId="0" fontId="9" fillId="0" borderId="17" xfId="20" applyFont="1" applyFill="1" applyBorder="1" applyAlignment="1">
      <alignment horizontal="center"/>
    </xf>
    <xf numFmtId="0" fontId="9" fillId="0" borderId="12" xfId="20" applyFont="1" applyFill="1" applyBorder="1" applyAlignment="1">
      <alignment horizontal="center"/>
    </xf>
    <xf numFmtId="0" fontId="9" fillId="0" borderId="31" xfId="20" applyFont="1" applyFill="1" applyBorder="1" applyAlignment="1">
      <alignment horizontal="center"/>
    </xf>
    <xf numFmtId="0" fontId="17" fillId="7" borderId="11" xfId="20" applyFont="1" applyFill="1" applyBorder="1" applyAlignment="1" applyProtection="1">
      <alignment horizontal="center" vertical="center" wrapText="1" shrinkToFit="1"/>
    </xf>
    <xf numFmtId="0" fontId="0" fillId="0" borderId="0" xfId="0" applyBorder="1"/>
    <xf numFmtId="0" fontId="5" fillId="0" borderId="4" xfId="22" applyFill="1" applyBorder="1" applyAlignment="1">
      <alignment horizontal="center"/>
    </xf>
    <xf numFmtId="0" fontId="20" fillId="0" borderId="4" xfId="21" applyFont="1" applyFill="1" applyBorder="1" applyAlignment="1">
      <alignment horizontal="center" vertical="center"/>
    </xf>
    <xf numFmtId="0" fontId="20" fillId="11" borderId="4" xfId="21" applyFont="1" applyFill="1" applyBorder="1" applyAlignment="1">
      <alignment horizontal="center" vertical="center"/>
    </xf>
    <xf numFmtId="0" fontId="5" fillId="11" borderId="4" xfId="21" applyFont="1" applyFill="1" applyBorder="1" applyAlignment="1">
      <alignment horizontal="center" vertical="center"/>
    </xf>
    <xf numFmtId="0" fontId="9" fillId="0" borderId="0" xfId="20" applyFont="1" applyFill="1" applyBorder="1" applyAlignment="1">
      <alignment vertical="center"/>
    </xf>
    <xf numFmtId="0" fontId="20" fillId="11" borderId="4" xfId="20" applyFont="1" applyFill="1" applyBorder="1" applyAlignment="1">
      <alignment horizontal="center" vertical="center"/>
    </xf>
    <xf numFmtId="0" fontId="20" fillId="11" borderId="4" xfId="21" applyNumberFormat="1" applyFont="1" applyFill="1" applyBorder="1" applyAlignment="1">
      <alignment horizontal="center" vertical="center"/>
    </xf>
    <xf numFmtId="49" fontId="20" fillId="11" borderId="4" xfId="21" applyNumberFormat="1" applyFont="1" applyFill="1" applyBorder="1" applyAlignment="1">
      <alignment horizontal="center" vertical="center"/>
    </xf>
    <xf numFmtId="0" fontId="20" fillId="11" borderId="4" xfId="21" applyNumberFormat="1" applyFont="1" applyFill="1" applyBorder="1" applyAlignment="1">
      <alignment horizontal="center"/>
    </xf>
    <xf numFmtId="0" fontId="5" fillId="5" borderId="4" xfId="11" applyFont="1" applyFill="1" applyBorder="1" applyAlignment="1">
      <alignment horizontal="center" vertical="center"/>
    </xf>
    <xf numFmtId="0" fontId="5" fillId="11" borderId="4" xfId="22" applyFill="1" applyBorder="1" applyAlignment="1">
      <alignment horizontal="center"/>
    </xf>
    <xf numFmtId="0" fontId="20" fillId="5" borderId="0" xfId="14" applyFont="1" applyFill="1" applyAlignment="1">
      <alignment horizontal="center"/>
    </xf>
    <xf numFmtId="0" fontId="5" fillId="0" borderId="0" xfId="12"/>
    <xf numFmtId="0" fontId="20" fillId="0" borderId="0" xfId="15" applyFont="1" applyFill="1" applyBorder="1" applyAlignment="1">
      <alignment horizontal="center"/>
    </xf>
    <xf numFmtId="0" fontId="20" fillId="0" borderId="0" xfId="14" applyFont="1" applyFill="1" applyAlignment="1">
      <alignment vertical="center"/>
    </xf>
    <xf numFmtId="0" fontId="20" fillId="5" borderId="4" xfId="21" applyFont="1" applyFill="1" applyBorder="1" applyAlignment="1">
      <alignment horizontal="center"/>
    </xf>
    <xf numFmtId="0" fontId="5" fillId="5" borderId="4" xfId="21" applyFont="1" applyFill="1" applyBorder="1" applyAlignment="1">
      <alignment horizontal="center" vertical="center"/>
    </xf>
    <xf numFmtId="0" fontId="20" fillId="5" borderId="4" xfId="21" applyNumberFormat="1" applyFont="1" applyFill="1" applyBorder="1" applyAlignment="1">
      <alignment horizontal="center"/>
    </xf>
    <xf numFmtId="0" fontId="20" fillId="0" borderId="4" xfId="15" applyFont="1" applyFill="1" applyBorder="1" applyAlignment="1">
      <alignment horizontal="center"/>
    </xf>
    <xf numFmtId="0" fontId="17" fillId="64" borderId="4" xfId="20" applyFont="1" applyFill="1" applyBorder="1" applyAlignment="1" applyProtection="1">
      <alignment horizontal="center" vertical="center" wrapText="1" shrinkToFit="1"/>
    </xf>
    <xf numFmtId="0" fontId="20" fillId="0" borderId="29" xfId="15" applyFont="1" applyFill="1" applyBorder="1" applyAlignment="1">
      <alignment horizontal="left" vertical="center"/>
    </xf>
    <xf numFmtId="0" fontId="20" fillId="0" borderId="10" xfId="15" applyFont="1" applyFill="1" applyBorder="1" applyAlignment="1">
      <alignment horizontal="center" vertical="center"/>
    </xf>
    <xf numFmtId="0" fontId="5" fillId="9" borderId="4" xfId="21" applyFont="1" applyFill="1" applyBorder="1" applyAlignment="1">
      <alignment horizontal="center" vertical="center"/>
    </xf>
    <xf numFmtId="0" fontId="20" fillId="0" borderId="33" xfId="15" applyFont="1" applyFill="1" applyBorder="1" applyAlignment="1">
      <alignment horizontal="center" vertical="center"/>
    </xf>
    <xf numFmtId="1" fontId="20" fillId="0" borderId="28" xfId="15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10" borderId="4" xfId="22" applyFont="1" applyFill="1" applyBorder="1" applyAlignment="1">
      <alignment horizontal="center"/>
    </xf>
    <xf numFmtId="0" fontId="5" fillId="9" borderId="4" xfId="12" applyFill="1" applyBorder="1" applyAlignment="1">
      <alignment horizontal="center"/>
    </xf>
    <xf numFmtId="0" fontId="19" fillId="0" borderId="2" xfId="15" applyFont="1" applyFill="1" applyBorder="1" applyAlignment="1">
      <alignment horizontal="center" vertical="center"/>
    </xf>
    <xf numFmtId="0" fontId="20" fillId="0" borderId="28" xfId="15" applyFont="1" applyFill="1" applyBorder="1" applyAlignment="1">
      <alignment horizontal="center" vertical="center"/>
    </xf>
    <xf numFmtId="0" fontId="20" fillId="9" borderId="4" xfId="20" applyNumberFormat="1" applyFont="1" applyFill="1" applyBorder="1" applyAlignment="1">
      <alignment horizontal="center" vertical="center"/>
    </xf>
    <xf numFmtId="0" fontId="5" fillId="5" borderId="4" xfId="12" applyFill="1" applyBorder="1" applyAlignment="1">
      <alignment horizontal="center"/>
    </xf>
    <xf numFmtId="0" fontId="19" fillId="0" borderId="28" xfId="15" applyFont="1" applyFill="1" applyBorder="1" applyAlignment="1">
      <alignment horizontal="center" vertical="center"/>
    </xf>
    <xf numFmtId="0" fontId="60" fillId="0" borderId="0" xfId="12" applyFont="1" applyAlignment="1">
      <alignment horizontal="center"/>
    </xf>
    <xf numFmtId="0" fontId="20" fillId="0" borderId="2" xfId="15" applyFont="1" applyFill="1" applyBorder="1" applyAlignment="1">
      <alignment horizontal="center"/>
    </xf>
    <xf numFmtId="0" fontId="19" fillId="0" borderId="33" xfId="15" applyFont="1" applyFill="1" applyBorder="1" applyAlignment="1">
      <alignment horizontal="center" vertical="center"/>
    </xf>
    <xf numFmtId="0" fontId="5" fillId="11" borderId="4" xfId="12" applyFill="1" applyBorder="1" applyAlignment="1">
      <alignment horizontal="center"/>
    </xf>
    <xf numFmtId="0" fontId="20" fillId="5" borderId="0" xfId="14" applyFont="1" applyFill="1" applyAlignment="1">
      <alignment horizontal="center" vertical="center"/>
    </xf>
    <xf numFmtId="1" fontId="20" fillId="5" borderId="4" xfId="15" applyNumberFormat="1" applyFont="1" applyFill="1" applyBorder="1" applyAlignment="1">
      <alignment horizontal="center"/>
    </xf>
    <xf numFmtId="0" fontId="61" fillId="0" borderId="0" xfId="15" applyFont="1" applyFill="1" applyAlignment="1">
      <alignment horizontal="center"/>
    </xf>
    <xf numFmtId="0" fontId="21" fillId="0" borderId="0" xfId="15" applyFont="1" applyFill="1" applyAlignment="1">
      <alignment horizontal="center"/>
    </xf>
    <xf numFmtId="0" fontId="26" fillId="5" borderId="4" xfId="0" applyFont="1" applyFill="1" applyBorder="1" applyAlignment="1">
      <alignment horizontal="center" vertical="center"/>
    </xf>
    <xf numFmtId="0" fontId="20" fillId="11" borderId="0" xfId="14" applyFont="1" applyFill="1" applyAlignment="1"/>
    <xf numFmtId="0" fontId="20" fillId="0" borderId="29" xfId="15" applyFont="1" applyFill="1" applyBorder="1" applyAlignment="1">
      <alignment horizontal="center" vertical="center"/>
    </xf>
    <xf numFmtId="0" fontId="20" fillId="11" borderId="4" xfId="15" applyFont="1" applyFill="1" applyBorder="1" applyAlignment="1">
      <alignment horizontal="center"/>
    </xf>
    <xf numFmtId="0" fontId="20" fillId="11" borderId="0" xfId="14" applyFont="1" applyFill="1" applyAlignment="1">
      <alignment horizontal="center"/>
    </xf>
    <xf numFmtId="0" fontId="20" fillId="9" borderId="0" xfId="15" applyFont="1" applyFill="1" applyBorder="1" applyAlignment="1">
      <alignment horizontal="center"/>
    </xf>
    <xf numFmtId="0" fontId="20" fillId="5" borderId="4" xfId="15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0" borderId="4" xfId="22" applyFont="1" applyBorder="1" applyAlignment="1">
      <alignment horizontal="center"/>
    </xf>
    <xf numFmtId="0" fontId="41" fillId="0" borderId="0" xfId="25" applyAlignment="1">
      <alignment horizontal="center" vertical="center"/>
    </xf>
    <xf numFmtId="0" fontId="59" fillId="6" borderId="4" xfId="1" applyFont="1" applyFill="1" applyBorder="1" applyAlignment="1">
      <alignment horizontal="center" vertical="center" wrapText="1" shrinkToFit="1"/>
    </xf>
    <xf numFmtId="0" fontId="59" fillId="7" borderId="4" xfId="1" applyFont="1" applyFill="1" applyBorder="1" applyAlignment="1">
      <alignment horizontal="center" vertical="center" wrapText="1" shrinkToFit="1"/>
    </xf>
    <xf numFmtId="0" fontId="41" fillId="9" borderId="4" xfId="25" applyFill="1" applyBorder="1" applyAlignment="1">
      <alignment horizontal="left" vertical="center"/>
    </xf>
    <xf numFmtId="0" fontId="5" fillId="5" borderId="4" xfId="25" applyFont="1" applyFill="1" applyBorder="1" applyAlignment="1">
      <alignment horizontal="center" vertical="center"/>
    </xf>
    <xf numFmtId="0" fontId="20" fillId="11" borderId="4" xfId="21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5" borderId="4" xfId="0" applyFill="1" applyBorder="1"/>
    <xf numFmtId="0" fontId="0" fillId="5" borderId="4" xfId="0" applyFill="1" applyBorder="1" applyAlignment="1">
      <alignment horizontal="left"/>
    </xf>
    <xf numFmtId="0" fontId="20" fillId="11" borderId="4" xfId="15" applyFont="1" applyFill="1" applyBorder="1" applyAlignment="1">
      <alignment horizontal="center" vertical="center"/>
    </xf>
    <xf numFmtId="0" fontId="5" fillId="11" borderId="4" xfId="12" applyFill="1" applyBorder="1"/>
    <xf numFmtId="0" fontId="0" fillId="5" borderId="4" xfId="0" applyFill="1" applyBorder="1" applyAlignment="1">
      <alignment horizontal="center"/>
    </xf>
    <xf numFmtId="2" fontId="20" fillId="9" borderId="4" xfId="15" applyNumberFormat="1" applyFont="1" applyFill="1" applyBorder="1" applyAlignment="1">
      <alignment horizontal="center" vertical="center"/>
    </xf>
    <xf numFmtId="0" fontId="5" fillId="9" borderId="4" xfId="12" applyFill="1" applyBorder="1" applyAlignment="1">
      <alignment horizontal="center" vertical="center"/>
    </xf>
    <xf numFmtId="0" fontId="5" fillId="5" borderId="4" xfId="12" applyFill="1" applyBorder="1" applyAlignment="1">
      <alignment horizontal="center" vertical="center"/>
    </xf>
    <xf numFmtId="0" fontId="5" fillId="0" borderId="0" xfId="12" applyAlignment="1">
      <alignment vertical="center"/>
    </xf>
    <xf numFmtId="0" fontId="5" fillId="11" borderId="4" xfId="12" applyFill="1" applyBorder="1" applyAlignment="1">
      <alignment vertical="center"/>
    </xf>
    <xf numFmtId="0" fontId="20" fillId="5" borderId="4" xfId="21" applyFont="1" applyFill="1" applyBorder="1" applyAlignment="1">
      <alignment horizontal="center" vertical="center"/>
    </xf>
    <xf numFmtId="0" fontId="13" fillId="0" borderId="51" xfId="20" applyFont="1" applyFill="1" applyBorder="1" applyAlignment="1">
      <alignment horizontal="center"/>
    </xf>
    <xf numFmtId="0" fontId="9" fillId="0" borderId="52" xfId="20" applyFont="1" applyFill="1" applyBorder="1"/>
    <xf numFmtId="0" fontId="17" fillId="6" borderId="53" xfId="20" applyFont="1" applyFill="1" applyBorder="1" applyAlignment="1" applyProtection="1">
      <alignment horizontal="center" vertical="center" wrapText="1" shrinkToFit="1"/>
    </xf>
    <xf numFmtId="0" fontId="20" fillId="11" borderId="30" xfId="21" applyNumberFormat="1" applyFont="1" applyFill="1" applyBorder="1" applyAlignment="1">
      <alignment horizontal="center"/>
    </xf>
    <xf numFmtId="0" fontId="20" fillId="5" borderId="0" xfId="15" applyFont="1" applyFill="1" applyBorder="1" applyAlignment="1">
      <alignment horizontal="center"/>
    </xf>
    <xf numFmtId="0" fontId="6" fillId="0" borderId="21" xfId="10" applyFont="1" applyFill="1" applyBorder="1" applyAlignment="1">
      <alignment horizontal="center" vertical="center" wrapText="1" shrinkToFit="1"/>
    </xf>
    <xf numFmtId="0" fontId="6" fillId="0" borderId="2" xfId="10" applyFont="1" applyFill="1" applyBorder="1" applyAlignment="1">
      <alignment horizontal="center" vertical="center" wrapText="1" shrinkToFit="1"/>
    </xf>
    <xf numFmtId="0" fontId="6" fillId="0" borderId="13" xfId="10" applyFont="1" applyFill="1" applyBorder="1" applyAlignment="1" applyProtection="1">
      <alignment horizontal="center" vertical="center"/>
    </xf>
    <xf numFmtId="0" fontId="6" fillId="0" borderId="29" xfId="10" applyFont="1" applyFill="1" applyBorder="1" applyAlignment="1" applyProtection="1">
      <alignment horizontal="center" vertical="center"/>
    </xf>
    <xf numFmtId="0" fontId="6" fillId="0" borderId="15" xfId="10" applyFont="1" applyFill="1" applyBorder="1" applyAlignment="1" applyProtection="1">
      <alignment horizontal="center" vertical="center"/>
    </xf>
    <xf numFmtId="0" fontId="6" fillId="0" borderId="28" xfId="10" applyFont="1" applyFill="1" applyBorder="1" applyAlignment="1" applyProtection="1">
      <alignment horizontal="center" vertical="center"/>
    </xf>
    <xf numFmtId="0" fontId="6" fillId="6" borderId="21" xfId="11" applyFont="1" applyFill="1" applyBorder="1" applyAlignment="1" applyProtection="1">
      <alignment horizontal="center" vertical="center"/>
    </xf>
    <xf numFmtId="0" fontId="6" fillId="6" borderId="2" xfId="11" applyFont="1" applyFill="1" applyBorder="1" applyAlignment="1" applyProtection="1">
      <alignment horizontal="center" vertical="center"/>
    </xf>
    <xf numFmtId="0" fontId="6" fillId="0" borderId="21" xfId="10" applyFont="1" applyFill="1" applyBorder="1" applyAlignment="1" applyProtection="1">
      <alignment horizontal="center" vertical="center"/>
    </xf>
    <xf numFmtId="0" fontId="6" fillId="0" borderId="2" xfId="10" applyFont="1" applyFill="1" applyBorder="1" applyAlignment="1" applyProtection="1">
      <alignment horizontal="center" vertical="center"/>
    </xf>
    <xf numFmtId="0" fontId="6" fillId="6" borderId="5" xfId="11" applyFont="1" applyFill="1" applyBorder="1" applyAlignment="1" applyProtection="1">
      <alignment horizontal="center" vertical="center"/>
    </xf>
    <xf numFmtId="0" fontId="6" fillId="6" borderId="10" xfId="11" applyFont="1" applyFill="1" applyBorder="1" applyAlignment="1" applyProtection="1">
      <alignment horizontal="center" vertical="center"/>
    </xf>
    <xf numFmtId="0" fontId="13" fillId="0" borderId="6" xfId="20" applyFont="1" applyFill="1" applyBorder="1" applyAlignment="1">
      <alignment horizontal="center"/>
    </xf>
    <xf numFmtId="0" fontId="13" fillId="0" borderId="8" xfId="20" applyFont="1" applyFill="1" applyBorder="1" applyAlignment="1">
      <alignment horizontal="center"/>
    </xf>
    <xf numFmtId="0" fontId="13" fillId="0" borderId="31" xfId="20" applyFont="1" applyFill="1" applyBorder="1" applyAlignment="1">
      <alignment horizontal="center"/>
    </xf>
    <xf numFmtId="0" fontId="13" fillId="0" borderId="32" xfId="20" applyFont="1" applyFill="1" applyBorder="1" applyAlignment="1">
      <alignment horizontal="center"/>
    </xf>
    <xf numFmtId="0" fontId="9" fillId="5" borderId="3" xfId="20" applyFont="1" applyFill="1" applyBorder="1" applyAlignment="1">
      <alignment horizontal="center" vertical="center"/>
    </xf>
    <xf numFmtId="0" fontId="9" fillId="5" borderId="28" xfId="20" applyFont="1" applyFill="1" applyBorder="1" applyAlignment="1">
      <alignment horizontal="center" vertical="center"/>
    </xf>
    <xf numFmtId="0" fontId="9" fillId="5" borderId="53" xfId="20" applyFont="1" applyFill="1" applyBorder="1" applyAlignment="1">
      <alignment horizontal="center" vertical="center"/>
    </xf>
    <xf numFmtId="0" fontId="13" fillId="0" borderId="11" xfId="15" applyFont="1" applyFill="1" applyBorder="1" applyAlignment="1">
      <alignment horizontal="center"/>
    </xf>
    <xf numFmtId="0" fontId="13" fillId="0" borderId="0" xfId="15" applyFont="1" applyFill="1" applyBorder="1" applyAlignment="1">
      <alignment horizontal="center"/>
    </xf>
    <xf numFmtId="0" fontId="13" fillId="0" borderId="17" xfId="15" applyFont="1" applyFill="1" applyBorder="1" applyAlignment="1">
      <alignment horizontal="center"/>
    </xf>
    <xf numFmtId="0" fontId="13" fillId="0" borderId="16" xfId="15" applyFont="1" applyFill="1" applyBorder="1" applyAlignment="1">
      <alignment horizontal="center"/>
    </xf>
    <xf numFmtId="0" fontId="20" fillId="5" borderId="0" xfId="14" applyFont="1" applyFill="1" applyAlignment="1">
      <alignment horizontal="center" vertical="center"/>
    </xf>
    <xf numFmtId="0" fontId="8" fillId="8" borderId="0" xfId="14" applyFont="1" applyFill="1" applyBorder="1" applyAlignment="1">
      <alignment horizontal="center" vertical="center"/>
    </xf>
    <xf numFmtId="0" fontId="64" fillId="0" borderId="0" xfId="0" applyFont="1"/>
    <xf numFmtId="0" fontId="65" fillId="0" borderId="8" xfId="20" applyFont="1" applyFill="1" applyBorder="1" applyAlignment="1">
      <alignment vertical="center"/>
    </xf>
    <xf numFmtId="0" fontId="66" fillId="0" borderId="8" xfId="20" applyFont="1" applyFill="1" applyBorder="1" applyAlignment="1">
      <alignment horizontal="center"/>
    </xf>
    <xf numFmtId="0" fontId="66" fillId="0" borderId="8" xfId="20" applyFont="1" applyFill="1" applyBorder="1"/>
    <xf numFmtId="0" fontId="65" fillId="0" borderId="8" xfId="20" applyFont="1" applyFill="1" applyBorder="1" applyAlignment="1" applyProtection="1">
      <alignment horizontal="left" vertical="center"/>
    </xf>
    <xf numFmtId="0" fontId="66" fillId="0" borderId="0" xfId="20" applyFont="1" applyFill="1" applyBorder="1" applyAlignment="1">
      <alignment horizontal="center"/>
    </xf>
    <xf numFmtId="0" fontId="65" fillId="0" borderId="0" xfId="20" applyFont="1" applyFill="1" applyBorder="1" applyAlignment="1">
      <alignment horizontal="center"/>
    </xf>
    <xf numFmtId="0" fontId="65" fillId="6" borderId="4" xfId="20" applyFont="1" applyFill="1" applyBorder="1" applyAlignment="1" applyProtection="1">
      <alignment horizontal="center" vertical="center" wrapText="1" shrinkToFit="1"/>
    </xf>
    <xf numFmtId="0" fontId="65" fillId="7" borderId="4" xfId="20" applyFont="1" applyFill="1" applyBorder="1" applyAlignment="1" applyProtection="1">
      <alignment horizontal="center" vertical="center" wrapText="1" shrinkToFit="1"/>
    </xf>
    <xf numFmtId="0" fontId="65" fillId="0" borderId="4" xfId="20" applyFont="1" applyFill="1" applyBorder="1" applyAlignment="1" applyProtection="1">
      <alignment horizontal="center" vertical="center" wrapText="1" shrinkToFit="1"/>
    </xf>
    <xf numFmtId="0" fontId="67" fillId="11" borderId="4" xfId="21" applyFont="1" applyFill="1" applyBorder="1" applyAlignment="1">
      <alignment horizontal="center" vertical="center"/>
    </xf>
    <xf numFmtId="0" fontId="66" fillId="0" borderId="4" xfId="21" applyFont="1" applyFill="1" applyBorder="1" applyAlignment="1">
      <alignment horizontal="center"/>
    </xf>
    <xf numFmtId="0" fontId="64" fillId="5" borderId="4" xfId="0" applyFont="1" applyFill="1" applyBorder="1" applyAlignment="1">
      <alignment horizontal="center"/>
    </xf>
    <xf numFmtId="0" fontId="67" fillId="5" borderId="4" xfId="21" applyFont="1" applyFill="1" applyBorder="1" applyAlignment="1">
      <alignment horizontal="center" vertical="center"/>
    </xf>
    <xf numFmtId="0" fontId="66" fillId="11" borderId="4" xfId="20" applyFont="1" applyFill="1" applyBorder="1" applyAlignment="1">
      <alignment horizontal="center" vertical="center"/>
    </xf>
    <xf numFmtId="0" fontId="66" fillId="0" borderId="4" xfId="20" applyFont="1" applyFill="1" applyBorder="1" applyAlignment="1">
      <alignment horizontal="center" vertical="center"/>
    </xf>
    <xf numFmtId="0" fontId="66" fillId="65" borderId="4" xfId="20" applyFont="1" applyFill="1" applyBorder="1" applyAlignment="1">
      <alignment horizontal="center" vertical="center"/>
    </xf>
    <xf numFmtId="0" fontId="66" fillId="5" borderId="4" xfId="20" applyFont="1" applyFill="1" applyBorder="1" applyAlignment="1">
      <alignment horizontal="center" vertical="center"/>
    </xf>
    <xf numFmtId="0" fontId="67" fillId="8" borderId="4" xfId="21" applyFont="1" applyFill="1" applyBorder="1" applyAlignment="1">
      <alignment horizontal="center" vertical="center"/>
    </xf>
    <xf numFmtId="0" fontId="67" fillId="66" borderId="4" xfId="21" applyFont="1" applyFill="1" applyBorder="1" applyAlignment="1">
      <alignment horizontal="center" vertical="center"/>
    </xf>
  </cellXfs>
  <cellStyles count="485">
    <cellStyle name="_x000a_shell=progma" xfId="1"/>
    <cellStyle name="_x000a_shell=progma 2" xfId="2"/>
    <cellStyle name="_x000a_shell=progma 2 2" xfId="3"/>
    <cellStyle name="_x000a_shell=progma 3" xfId="68"/>
    <cellStyle name="_x000a_shell=progma_CDR_TP_W10_B_Rbs_PA2" xfId="4"/>
    <cellStyle name="0,0_x000d__x000a_NA_x000d__x000a_" xfId="24"/>
    <cellStyle name="20% - Accent1 2" xfId="26"/>
    <cellStyle name="20% - Accent2 2" xfId="27"/>
    <cellStyle name="20% - Accent3 2" xfId="28"/>
    <cellStyle name="20% - Accent4 2" xfId="29"/>
    <cellStyle name="20% - Accent5 2" xfId="30"/>
    <cellStyle name="20% - Accent6 2" xfId="31"/>
    <cellStyle name="20% - Colore 1 2" xfId="70"/>
    <cellStyle name="20% - Colore 1 2 2" xfId="83"/>
    <cellStyle name="20% - Colore 1 2 2 2" xfId="320"/>
    <cellStyle name="20% - Colore 1 2 2 2 2" xfId="321"/>
    <cellStyle name="20% - Colore 1 2 2 3" xfId="322"/>
    <cellStyle name="20% - Colore 1 2 2 3 2" xfId="323"/>
    <cellStyle name="20% - Colore 1 2 2 4" xfId="324"/>
    <cellStyle name="20% - Colore 1 2 2 5" xfId="442"/>
    <cellStyle name="20% - Colore 1 3" xfId="84"/>
    <cellStyle name="20% - Colore 1 3 2" xfId="325"/>
    <cellStyle name="20% - Colore 1 3 2 2" xfId="326"/>
    <cellStyle name="20% - Colore 1 3 3" xfId="327"/>
    <cellStyle name="20% - Colore 1 3 3 2" xfId="328"/>
    <cellStyle name="20% - Colore 1 3 4" xfId="329"/>
    <cellStyle name="20% - Colore 1 3 5" xfId="443"/>
    <cellStyle name="20% - Colore 1 4" xfId="134"/>
    <cellStyle name="20% - Colore 1 5" xfId="233"/>
    <cellStyle name="20% - Colore 1 6" xfId="277"/>
    <cellStyle name="20% - Colore 2 2" xfId="71"/>
    <cellStyle name="20% - Colore 2 2 2" xfId="85"/>
    <cellStyle name="20% - Colore 2 2 2 2" xfId="330"/>
    <cellStyle name="20% - Colore 2 2 2 2 2" xfId="331"/>
    <cellStyle name="20% - Colore 2 2 2 3" xfId="332"/>
    <cellStyle name="20% - Colore 2 2 2 3 2" xfId="333"/>
    <cellStyle name="20% - Colore 2 2 2 4" xfId="334"/>
    <cellStyle name="20% - Colore 2 2 2 5" xfId="444"/>
    <cellStyle name="20% - Colore 2 3" xfId="86"/>
    <cellStyle name="20% - Colore 2 3 2" xfId="335"/>
    <cellStyle name="20% - Colore 2 3 2 2" xfId="336"/>
    <cellStyle name="20% - Colore 2 3 3" xfId="337"/>
    <cellStyle name="20% - Colore 2 3 3 2" xfId="338"/>
    <cellStyle name="20% - Colore 2 3 4" xfId="339"/>
    <cellStyle name="20% - Colore 2 3 5" xfId="445"/>
    <cellStyle name="20% - Colore 2 4" xfId="135"/>
    <cellStyle name="20% - Colore 2 5" xfId="234"/>
    <cellStyle name="20% - Colore 2 6" xfId="278"/>
    <cellStyle name="20% - Colore 3 2" xfId="72"/>
    <cellStyle name="20% - Colore 3 2 2" xfId="87"/>
    <cellStyle name="20% - Colore 3 2 2 2" xfId="340"/>
    <cellStyle name="20% - Colore 3 2 2 2 2" xfId="341"/>
    <cellStyle name="20% - Colore 3 2 2 3" xfId="342"/>
    <cellStyle name="20% - Colore 3 2 2 3 2" xfId="343"/>
    <cellStyle name="20% - Colore 3 2 2 4" xfId="344"/>
    <cellStyle name="20% - Colore 3 2 2 5" xfId="446"/>
    <cellStyle name="20% - Colore 3 3" xfId="88"/>
    <cellStyle name="20% - Colore 3 3 2" xfId="345"/>
    <cellStyle name="20% - Colore 3 3 2 2" xfId="346"/>
    <cellStyle name="20% - Colore 3 3 3" xfId="347"/>
    <cellStyle name="20% - Colore 3 3 3 2" xfId="348"/>
    <cellStyle name="20% - Colore 3 3 4" xfId="349"/>
    <cellStyle name="20% - Colore 3 3 5" xfId="447"/>
    <cellStyle name="20% - Colore 3 4" xfId="136"/>
    <cellStyle name="20% - Colore 3 5" xfId="235"/>
    <cellStyle name="20% - Colore 3 6" xfId="279"/>
    <cellStyle name="20% - Colore 4 2" xfId="73"/>
    <cellStyle name="20% - Colore 4 2 2" xfId="89"/>
    <cellStyle name="20% - Colore 4 2 2 2" xfId="350"/>
    <cellStyle name="20% - Colore 4 2 2 2 2" xfId="351"/>
    <cellStyle name="20% - Colore 4 2 2 3" xfId="352"/>
    <cellStyle name="20% - Colore 4 2 2 3 2" xfId="353"/>
    <cellStyle name="20% - Colore 4 2 2 4" xfId="354"/>
    <cellStyle name="20% - Colore 4 2 2 5" xfId="448"/>
    <cellStyle name="20% - Colore 4 3" xfId="90"/>
    <cellStyle name="20% - Colore 4 3 2" xfId="355"/>
    <cellStyle name="20% - Colore 4 3 2 2" xfId="356"/>
    <cellStyle name="20% - Colore 4 3 3" xfId="357"/>
    <cellStyle name="20% - Colore 4 3 3 2" xfId="358"/>
    <cellStyle name="20% - Colore 4 3 4" xfId="359"/>
    <cellStyle name="20% - Colore 4 3 5" xfId="449"/>
    <cellStyle name="20% - Colore 4 4" xfId="137"/>
    <cellStyle name="20% - Colore 4 5" xfId="236"/>
    <cellStyle name="20% - Colore 4 6" xfId="280"/>
    <cellStyle name="20% - Colore 5 2" xfId="74"/>
    <cellStyle name="20% - Colore 5 3" xfId="91"/>
    <cellStyle name="20% - Colore 5 3 2" xfId="360"/>
    <cellStyle name="20% - Colore 5 3 2 2" xfId="361"/>
    <cellStyle name="20% - Colore 5 3 3" xfId="362"/>
    <cellStyle name="20% - Colore 5 3 3 2" xfId="363"/>
    <cellStyle name="20% - Colore 5 3 4" xfId="364"/>
    <cellStyle name="20% - Colore 5 3 5" xfId="450"/>
    <cellStyle name="20% - Colore 5 4" xfId="138"/>
    <cellStyle name="20% - Colore 5 5" xfId="237"/>
    <cellStyle name="20% - Colore 5 6" xfId="281"/>
    <cellStyle name="20% - Colore 6 2" xfId="75"/>
    <cellStyle name="20% - Colore 6 3" xfId="92"/>
    <cellStyle name="20% - Colore 6 3 2" xfId="365"/>
    <cellStyle name="20% - Colore 6 3 2 2" xfId="366"/>
    <cellStyle name="20% - Colore 6 3 3" xfId="367"/>
    <cellStyle name="20% - Colore 6 3 3 2" xfId="368"/>
    <cellStyle name="20% - Colore 6 3 4" xfId="369"/>
    <cellStyle name="20% - Colore 6 3 5" xfId="451"/>
    <cellStyle name="20% - Colore 6 4" xfId="139"/>
    <cellStyle name="20% - Colore 6 5" xfId="238"/>
    <cellStyle name="20% - Colore 6 6" xfId="282"/>
    <cellStyle name="40% - Accent1 2" xfId="32"/>
    <cellStyle name="40% - Accent2 2" xfId="33"/>
    <cellStyle name="40% - Accent3 2" xfId="34"/>
    <cellStyle name="40% - Accent4 2" xfId="35"/>
    <cellStyle name="40% - Accent5 2" xfId="36"/>
    <cellStyle name="40% - Accent6 2" xfId="37"/>
    <cellStyle name="40% - Colore 1 2" xfId="76"/>
    <cellStyle name="40% - Colore 1 3" xfId="93"/>
    <cellStyle name="40% - Colore 1 3 2" xfId="370"/>
    <cellStyle name="40% - Colore 1 3 2 2" xfId="371"/>
    <cellStyle name="40% - Colore 1 3 3" xfId="372"/>
    <cellStyle name="40% - Colore 1 3 3 2" xfId="373"/>
    <cellStyle name="40% - Colore 1 3 4" xfId="374"/>
    <cellStyle name="40% - Colore 1 3 5" xfId="452"/>
    <cellStyle name="40% - Colore 1 4" xfId="140"/>
    <cellStyle name="40% - Colore 1 5" xfId="239"/>
    <cellStyle name="40% - Colore 1 6" xfId="283"/>
    <cellStyle name="40% - Colore 2 2" xfId="77"/>
    <cellStyle name="40% - Colore 2 3" xfId="94"/>
    <cellStyle name="40% - Colore 2 3 2" xfId="375"/>
    <cellStyle name="40% - Colore 2 3 2 2" xfId="376"/>
    <cellStyle name="40% - Colore 2 3 3" xfId="377"/>
    <cellStyle name="40% - Colore 2 3 3 2" xfId="378"/>
    <cellStyle name="40% - Colore 2 3 4" xfId="379"/>
    <cellStyle name="40% - Colore 2 3 5" xfId="453"/>
    <cellStyle name="40% - Colore 2 4" xfId="141"/>
    <cellStyle name="40% - Colore 2 5" xfId="240"/>
    <cellStyle name="40% - Colore 2 6" xfId="284"/>
    <cellStyle name="40% - Colore 3 2" xfId="78"/>
    <cellStyle name="40% - Colore 3 2 2" xfId="95"/>
    <cellStyle name="40% - Colore 3 2 2 2" xfId="380"/>
    <cellStyle name="40% - Colore 3 2 2 2 2" xfId="381"/>
    <cellStyle name="40% - Colore 3 2 2 3" xfId="382"/>
    <cellStyle name="40% - Colore 3 2 2 3 2" xfId="383"/>
    <cellStyle name="40% - Colore 3 2 2 4" xfId="384"/>
    <cellStyle name="40% - Colore 3 2 2 5" xfId="454"/>
    <cellStyle name="40% - Colore 3 3" xfId="96"/>
    <cellStyle name="40% - Colore 3 3 2" xfId="385"/>
    <cellStyle name="40% - Colore 3 3 2 2" xfId="386"/>
    <cellStyle name="40% - Colore 3 3 3" xfId="387"/>
    <cellStyle name="40% - Colore 3 3 3 2" xfId="388"/>
    <cellStyle name="40% - Colore 3 3 4" xfId="389"/>
    <cellStyle name="40% - Colore 3 3 5" xfId="455"/>
    <cellStyle name="40% - Colore 3 4" xfId="142"/>
    <cellStyle name="40% - Colore 3 5" xfId="241"/>
    <cellStyle name="40% - Colore 3 6" xfId="285"/>
    <cellStyle name="40% - Colore 4 2" xfId="79"/>
    <cellStyle name="40% - Colore 4 3" xfId="97"/>
    <cellStyle name="40% - Colore 4 3 2" xfId="390"/>
    <cellStyle name="40% - Colore 4 3 2 2" xfId="391"/>
    <cellStyle name="40% - Colore 4 3 3" xfId="392"/>
    <cellStyle name="40% - Colore 4 3 3 2" xfId="393"/>
    <cellStyle name="40% - Colore 4 3 4" xfId="394"/>
    <cellStyle name="40% - Colore 4 3 5" xfId="456"/>
    <cellStyle name="40% - Colore 4 4" xfId="143"/>
    <cellStyle name="40% - Colore 4 5" xfId="242"/>
    <cellStyle name="40% - Colore 4 6" xfId="286"/>
    <cellStyle name="40% - Colore 5 2" xfId="80"/>
    <cellStyle name="40% - Colore 5 3" xfId="98"/>
    <cellStyle name="40% - Colore 5 3 2" xfId="395"/>
    <cellStyle name="40% - Colore 5 3 2 2" xfId="396"/>
    <cellStyle name="40% - Colore 5 3 3" xfId="397"/>
    <cellStyle name="40% - Colore 5 3 3 2" xfId="398"/>
    <cellStyle name="40% - Colore 5 3 4" xfId="399"/>
    <cellStyle name="40% - Colore 5 3 5" xfId="457"/>
    <cellStyle name="40% - Colore 5 4" xfId="144"/>
    <cellStyle name="40% - Colore 5 5" xfId="243"/>
    <cellStyle name="40% - Colore 5 6" xfId="287"/>
    <cellStyle name="40% - Colore 6 2" xfId="81"/>
    <cellStyle name="40% - Colore 6 3" xfId="99"/>
    <cellStyle name="40% - Colore 6 3 2" xfId="400"/>
    <cellStyle name="40% - Colore 6 3 2 2" xfId="401"/>
    <cellStyle name="40% - Colore 6 3 3" xfId="402"/>
    <cellStyle name="40% - Colore 6 3 3 2" xfId="403"/>
    <cellStyle name="40% - Colore 6 3 4" xfId="404"/>
    <cellStyle name="40% - Colore 6 3 5" xfId="458"/>
    <cellStyle name="40% - Colore 6 4" xfId="145"/>
    <cellStyle name="40% - Colore 6 5" xfId="244"/>
    <cellStyle name="40% - Colore 6 6" xfId="288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Colore 1 2" xfId="100"/>
    <cellStyle name="60% - Colore 1 2 2" xfId="146"/>
    <cellStyle name="60% - Colore 1 2 3" xfId="147"/>
    <cellStyle name="60% - Colore 1 3" xfId="148"/>
    <cellStyle name="60% - Colore 1 4" xfId="245"/>
    <cellStyle name="60% - Colore 1 5" xfId="289"/>
    <cellStyle name="60% - Colore 2 2" xfId="101"/>
    <cellStyle name="60% - Colore 2 2 2" xfId="149"/>
    <cellStyle name="60% - Colore 2 2 3" xfId="150"/>
    <cellStyle name="60% - Colore 2 3" xfId="151"/>
    <cellStyle name="60% - Colore 2 4" xfId="246"/>
    <cellStyle name="60% - Colore 2 5" xfId="290"/>
    <cellStyle name="60% - Colore 3 2" xfId="102"/>
    <cellStyle name="60% - Colore 3 2 2" xfId="152"/>
    <cellStyle name="60% - Colore 3 2 3" xfId="153"/>
    <cellStyle name="60% - Colore 3 3" xfId="103"/>
    <cellStyle name="60% - Colore 3 4" xfId="154"/>
    <cellStyle name="60% - Colore 3 5" xfId="247"/>
    <cellStyle name="60% - Colore 3 6" xfId="291"/>
    <cellStyle name="60% - Colore 4 2" xfId="104"/>
    <cellStyle name="60% - Colore 4 2 2" xfId="155"/>
    <cellStyle name="60% - Colore 4 2 3" xfId="156"/>
    <cellStyle name="60% - Colore 4 3" xfId="105"/>
    <cellStyle name="60% - Colore 4 4" xfId="157"/>
    <cellStyle name="60% - Colore 4 5" xfId="248"/>
    <cellStyle name="60% - Colore 4 6" xfId="292"/>
    <cellStyle name="60% - Colore 5 2" xfId="106"/>
    <cellStyle name="60% - Colore 5 2 2" xfId="158"/>
    <cellStyle name="60% - Colore 5 2 3" xfId="159"/>
    <cellStyle name="60% - Colore 5 3" xfId="160"/>
    <cellStyle name="60% - Colore 5 4" xfId="249"/>
    <cellStyle name="60% - Colore 5 5" xfId="293"/>
    <cellStyle name="60% - Colore 6 2" xfId="107"/>
    <cellStyle name="60% - Colore 6 2 2" xfId="161"/>
    <cellStyle name="60% - Colore 6 2 3" xfId="162"/>
    <cellStyle name="60% - Colore 6 3" xfId="108"/>
    <cellStyle name="60% - Colore 6 4" xfId="163"/>
    <cellStyle name="60% - Colore 6 5" xfId="250"/>
    <cellStyle name="60% - Colore 6 6" xfId="294"/>
    <cellStyle name="Accent1 2" xfId="46"/>
    <cellStyle name="Accent2 2" xfId="47"/>
    <cellStyle name="Accent3 2" xfId="48"/>
    <cellStyle name="Accent4 2" xfId="49"/>
    <cellStyle name="Accent5 2" xfId="50"/>
    <cellStyle name="Accent6 2" xfId="51"/>
    <cellStyle name="Bad 2" xfId="64"/>
    <cellStyle name="Calcolo" xfId="44"/>
    <cellStyle name="Calcolo 2" xfId="109"/>
    <cellStyle name="Calcolo 2 2" xfId="164"/>
    <cellStyle name="Calcolo 2 3" xfId="165"/>
    <cellStyle name="Calcolo 3" xfId="166"/>
    <cellStyle name="Calcolo 4" xfId="251"/>
    <cellStyle name="Calcolo 5" xfId="295"/>
    <cellStyle name="Cella collegata" xfId="53"/>
    <cellStyle name="Cella collegata 2" xfId="110"/>
    <cellStyle name="Cella collegata 2 2" xfId="167"/>
    <cellStyle name="Cella collegata 2 3" xfId="168"/>
    <cellStyle name="Cella collegata 3" xfId="169"/>
    <cellStyle name="Cella collegata 4" xfId="252"/>
    <cellStyle name="Cella collegata 5" xfId="296"/>
    <cellStyle name="Cella da controllare" xfId="45"/>
    <cellStyle name="Cella da controllare 2" xfId="111"/>
    <cellStyle name="Cella da controllare 2 2" xfId="170"/>
    <cellStyle name="Cella da controllare 2 3" xfId="171"/>
    <cellStyle name="Cella da controllare 3" xfId="172"/>
    <cellStyle name="Cella da controllare 4" xfId="253"/>
    <cellStyle name="Cella da controllare 5" xfId="297"/>
    <cellStyle name="Colore 1 2" xfId="112"/>
    <cellStyle name="Colore 1 2 2" xfId="173"/>
    <cellStyle name="Colore 1 2 3" xfId="174"/>
    <cellStyle name="Colore 1 3" xfId="175"/>
    <cellStyle name="Colore 1 4" xfId="254"/>
    <cellStyle name="Colore 1 5" xfId="298"/>
    <cellStyle name="Colore 2 2" xfId="113"/>
    <cellStyle name="Colore 2 2 2" xfId="176"/>
    <cellStyle name="Colore 2 2 3" xfId="177"/>
    <cellStyle name="Colore 2 3" xfId="178"/>
    <cellStyle name="Colore 2 4" xfId="255"/>
    <cellStyle name="Colore 2 5" xfId="299"/>
    <cellStyle name="Colore 3 2" xfId="114"/>
    <cellStyle name="Colore 3 2 2" xfId="179"/>
    <cellStyle name="Colore 3 2 3" xfId="180"/>
    <cellStyle name="Colore 3 3" xfId="181"/>
    <cellStyle name="Colore 3 4" xfId="256"/>
    <cellStyle name="Colore 3 5" xfId="300"/>
    <cellStyle name="Colore 4 2" xfId="115"/>
    <cellStyle name="Colore 4 2 2" xfId="182"/>
    <cellStyle name="Colore 4 2 3" xfId="183"/>
    <cellStyle name="Colore 4 3" xfId="184"/>
    <cellStyle name="Colore 4 4" xfId="257"/>
    <cellStyle name="Colore 4 5" xfId="301"/>
    <cellStyle name="Colore 5 2" xfId="116"/>
    <cellStyle name="Colore 5 2 2" xfId="185"/>
    <cellStyle name="Colore 5 2 3" xfId="186"/>
    <cellStyle name="Colore 5 3" xfId="187"/>
    <cellStyle name="Colore 5 4" xfId="258"/>
    <cellStyle name="Colore 5 5" xfId="302"/>
    <cellStyle name="Colore 6 2" xfId="117"/>
    <cellStyle name="Colore 6 2 2" xfId="188"/>
    <cellStyle name="Colore 6 2 3" xfId="189"/>
    <cellStyle name="Colore 6 3" xfId="190"/>
    <cellStyle name="Colore 6 4" xfId="259"/>
    <cellStyle name="Colore 6 5" xfId="303"/>
    <cellStyle name="Euro" xfId="5"/>
    <cellStyle name="Explanatory Text 2" xfId="57"/>
    <cellStyle name="Good 2" xfId="65"/>
    <cellStyle name="Heading 1 2" xfId="59"/>
    <cellStyle name="Heading 2 2" xfId="60"/>
    <cellStyle name="Heading 3 2" xfId="61"/>
    <cellStyle name="Heading 4 2" xfId="62"/>
    <cellStyle name="Input 2" xfId="118"/>
    <cellStyle name="Input 2 2" xfId="191"/>
    <cellStyle name="Input 2 3" xfId="192"/>
    <cellStyle name="Input 3" xfId="193"/>
    <cellStyle name="Input 4" xfId="260"/>
    <cellStyle name="Input 5" xfId="304"/>
    <cellStyle name="Input 6" xfId="52"/>
    <cellStyle name="Jun" xfId="6"/>
    <cellStyle name="Migliaia (0)_app2" xfId="7"/>
    <cellStyle name="Neutral 2" xfId="54"/>
    <cellStyle name="Neutrale 2" xfId="119"/>
    <cellStyle name="Neutrale 2 2" xfId="194"/>
    <cellStyle name="Neutrale 2 3" xfId="195"/>
    <cellStyle name="Neutrale 3" xfId="196"/>
    <cellStyle name="Neutrale 4" xfId="261"/>
    <cellStyle name="Neutrale 5" xfId="305"/>
    <cellStyle name="Normal 2" xfId="8"/>
    <cellStyle name="Normal 2 2" xfId="22"/>
    <cellStyle name="Normal 3" xfId="484"/>
    <cellStyle name="Normal 4" xfId="23"/>
    <cellStyle name="Normal 5" xfId="25"/>
    <cellStyle name="Normal_default2" xfId="9"/>
    <cellStyle name="Normal_RNC Dataset-1" xfId="10"/>
    <cellStyle name="Normal_RNC Dataset-1 2" xfId="11"/>
    <cellStyle name="Normale" xfId="0" builtinId="0"/>
    <cellStyle name="Normale 10" xfId="479"/>
    <cellStyle name="Normale 2" xfId="12"/>
    <cellStyle name="Normale 2 2" xfId="82"/>
    <cellStyle name="Normale 2 3" xfId="69"/>
    <cellStyle name="Normale 3" xfId="67"/>
    <cellStyle name="Normale 3 4" xfId="319"/>
    <cellStyle name="Normale 4" xfId="13"/>
    <cellStyle name="Normale 4 10" xfId="417"/>
    <cellStyle name="Normale 4 11" xfId="418"/>
    <cellStyle name="Normale 4 12" xfId="419"/>
    <cellStyle name="Normale 4 126" xfId="483"/>
    <cellStyle name="Normale 4 13" xfId="420"/>
    <cellStyle name="Normale 4 14" xfId="421"/>
    <cellStyle name="Normale 4 15" xfId="422"/>
    <cellStyle name="Normale 4 16" xfId="423"/>
    <cellStyle name="Normale 4 17" xfId="424"/>
    <cellStyle name="Normale 4 18" xfId="425"/>
    <cellStyle name="Normale 4 19" xfId="426"/>
    <cellStyle name="Normale 4 2" xfId="197"/>
    <cellStyle name="Normale 4 2 2" xfId="405"/>
    <cellStyle name="Normale 4 2 3" xfId="460"/>
    <cellStyle name="Normale 4 20" xfId="427"/>
    <cellStyle name="Normale 4 21" xfId="428"/>
    <cellStyle name="Normale 4 22" xfId="429"/>
    <cellStyle name="Normale 4 23" xfId="430"/>
    <cellStyle name="Normale 4 24" xfId="431"/>
    <cellStyle name="Normale 4 25" xfId="432"/>
    <cellStyle name="Normale 4 26" xfId="433"/>
    <cellStyle name="Normale 4 27" xfId="434"/>
    <cellStyle name="Normale 4 28" xfId="435"/>
    <cellStyle name="Normale 4 29" xfId="436"/>
    <cellStyle name="Normale 4 3" xfId="198"/>
    <cellStyle name="Normale 4 3 2" xfId="406"/>
    <cellStyle name="Normale 4 30" xfId="437"/>
    <cellStyle name="Normale 4 31" xfId="438"/>
    <cellStyle name="Normale 4 32" xfId="439"/>
    <cellStyle name="Normale 4 33" xfId="440"/>
    <cellStyle name="Normale 4 34" xfId="441"/>
    <cellStyle name="Normale 4 35" xfId="459"/>
    <cellStyle name="Normale 4 36" xfId="464"/>
    <cellStyle name="Normale 4 37" xfId="465"/>
    <cellStyle name="Normale 4 38" xfId="466"/>
    <cellStyle name="Normale 4 39" xfId="467"/>
    <cellStyle name="Normale 4 4" xfId="275"/>
    <cellStyle name="Normale 4 40" xfId="468"/>
    <cellStyle name="Normale 4 41" xfId="469"/>
    <cellStyle name="Normale 4 42" xfId="473"/>
    <cellStyle name="Normale 4 43" xfId="474"/>
    <cellStyle name="Normale 4 44" xfId="475"/>
    <cellStyle name="Normale 4 45" xfId="476"/>
    <cellStyle name="Normale 4 46" xfId="478"/>
    <cellStyle name="Normale 4 47" xfId="481"/>
    <cellStyle name="Normale 4 48" xfId="482"/>
    <cellStyle name="Normale 4 49" xfId="120"/>
    <cellStyle name="Normale 4 5" xfId="276"/>
    <cellStyle name="Normale 4 6" xfId="413"/>
    <cellStyle name="Normale 4 7" xfId="414"/>
    <cellStyle name="Normale 4 8" xfId="415"/>
    <cellStyle name="Normale 4 9" xfId="416"/>
    <cellStyle name="Normale 5" xfId="274"/>
    <cellStyle name="Normale 5 2" xfId="306"/>
    <cellStyle name="Normale 6" xfId="407"/>
    <cellStyle name="Normale 6 2" xfId="461"/>
    <cellStyle name="Normale 7" xfId="463"/>
    <cellStyle name="Normale 7 2" xfId="470"/>
    <cellStyle name="Normale 8" xfId="471"/>
    <cellStyle name="Normale 8 2" xfId="472"/>
    <cellStyle name="Normale 9" xfId="477"/>
    <cellStyle name="Normale 9 2" xfId="480"/>
    <cellStyle name="Normale_CDR_Wind_28_01_03" xfId="14"/>
    <cellStyle name="Normale_CDR_Wind_Project_Roma_revH_6_0_fogli radio" xfId="15"/>
    <cellStyle name="Normale_CDR_Wind_Project_Roma_revH_6_0_fogli radio 2" xfId="20"/>
    <cellStyle name="Normale_CDR_Wind_Project_Roma_revH_6_0_fogli radio_CDR_TP_W10_B_Rbs_PA2 2" xfId="21"/>
    <cellStyle name="Nota" xfId="55"/>
    <cellStyle name="Nota 2" xfId="16"/>
    <cellStyle name="Nota 2 2" xfId="17"/>
    <cellStyle name="Nota 2 2 2" xfId="408"/>
    <cellStyle name="Nota 2 2 2 2" xfId="409"/>
    <cellStyle name="Nota 2 2 3" xfId="410"/>
    <cellStyle name="Nota 2 2 3 2" xfId="411"/>
    <cellStyle name="Nota 2 2 4" xfId="412"/>
    <cellStyle name="Nota 2 2 5" xfId="462"/>
    <cellStyle name="Nota 2 2 6" xfId="121"/>
    <cellStyle name="Nota 3" xfId="122"/>
    <cellStyle name="Nota 4" xfId="199"/>
    <cellStyle name="Nota 5" xfId="262"/>
    <cellStyle name="Nota 6" xfId="307"/>
    <cellStyle name="Output 2" xfId="123"/>
    <cellStyle name="Output 2 2" xfId="200"/>
    <cellStyle name="Output 2 3" xfId="201"/>
    <cellStyle name="Output 3" xfId="202"/>
    <cellStyle name="Output 4" xfId="263"/>
    <cellStyle name="Output 5" xfId="308"/>
    <cellStyle name="Output 6" xfId="56"/>
    <cellStyle name="Style 1" xfId="18"/>
    <cellStyle name="Testo avviso" xfId="66"/>
    <cellStyle name="Testo avviso 2" xfId="124"/>
    <cellStyle name="Testo avviso 2 2" xfId="203"/>
    <cellStyle name="Testo avviso 2 3" xfId="204"/>
    <cellStyle name="Testo avviso 3" xfId="205"/>
    <cellStyle name="Testo avviso 4" xfId="264"/>
    <cellStyle name="Testo avviso 5" xfId="309"/>
    <cellStyle name="Testo descrittivo 2" xfId="125"/>
    <cellStyle name="Testo descrittivo 2 2" xfId="206"/>
    <cellStyle name="Testo descrittivo 2 3" xfId="207"/>
    <cellStyle name="Testo descrittivo 3" xfId="208"/>
    <cellStyle name="Testo descrittivo 4" xfId="265"/>
    <cellStyle name="Testo descrittivo 5" xfId="310"/>
    <cellStyle name="Title 2" xfId="58"/>
    <cellStyle name="Titolo 1 2" xfId="126"/>
    <cellStyle name="Titolo 1 2 2" xfId="209"/>
    <cellStyle name="Titolo 1 2 3" xfId="210"/>
    <cellStyle name="Titolo 1 3" xfId="211"/>
    <cellStyle name="Titolo 1 4" xfId="266"/>
    <cellStyle name="Titolo 1 5" xfId="311"/>
    <cellStyle name="Titolo 2 2" xfId="127"/>
    <cellStyle name="Titolo 2 2 2" xfId="212"/>
    <cellStyle name="Titolo 2 2 3" xfId="213"/>
    <cellStyle name="Titolo 2 3" xfId="214"/>
    <cellStyle name="Titolo 2 4" xfId="267"/>
    <cellStyle name="Titolo 2 5" xfId="312"/>
    <cellStyle name="Titolo 3 2" xfId="128"/>
    <cellStyle name="Titolo 3 2 2" xfId="215"/>
    <cellStyle name="Titolo 3 2 3" xfId="216"/>
    <cellStyle name="Titolo 3 3" xfId="217"/>
    <cellStyle name="Titolo 3 4" xfId="268"/>
    <cellStyle name="Titolo 3 5" xfId="313"/>
    <cellStyle name="Titolo 4 2" xfId="129"/>
    <cellStyle name="Titolo 4 2 2" xfId="218"/>
    <cellStyle name="Titolo 4 2 3" xfId="219"/>
    <cellStyle name="Titolo 4 3" xfId="220"/>
    <cellStyle name="Titolo 4 4" xfId="269"/>
    <cellStyle name="Titolo 4 5" xfId="314"/>
    <cellStyle name="Titolo 5" xfId="130"/>
    <cellStyle name="Titolo 5 2" xfId="221"/>
    <cellStyle name="Titolo 5 3" xfId="222"/>
    <cellStyle name="Titolo 6" xfId="223"/>
    <cellStyle name="Titolo 7" xfId="270"/>
    <cellStyle name="Titolo 8" xfId="315"/>
    <cellStyle name="Total 2" xfId="63"/>
    <cellStyle name="Totale 2" xfId="131"/>
    <cellStyle name="Totale 2 2" xfId="224"/>
    <cellStyle name="Totale 2 3" xfId="225"/>
    <cellStyle name="Totale 3" xfId="226"/>
    <cellStyle name="Totale 4" xfId="271"/>
    <cellStyle name="Totale 5" xfId="316"/>
    <cellStyle name="Valore non valido 2" xfId="132"/>
    <cellStyle name="Valore non valido 2 2" xfId="227"/>
    <cellStyle name="Valore non valido 2 3" xfId="228"/>
    <cellStyle name="Valore non valido 3" xfId="229"/>
    <cellStyle name="Valore non valido 4" xfId="272"/>
    <cellStyle name="Valore non valido 5" xfId="317"/>
    <cellStyle name="Valore valido 2" xfId="133"/>
    <cellStyle name="Valore valido 2 2" xfId="230"/>
    <cellStyle name="Valore valido 2 3" xfId="231"/>
    <cellStyle name="Valore valido 3" xfId="232"/>
    <cellStyle name="Valore valido 4" xfId="273"/>
    <cellStyle name="Valore valido 5" xfId="318"/>
    <cellStyle name="Valuta (0)_app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etulfri\AppData\Local\Temp\Rar$DI00.507\CDR%20PVV%20UTRAN%20P6FP%20WIND-BETE_PA7.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elszvar\Desktop\CDR%20PVV%20with%20RBS%201001%20full%20ATM%20without%20Tellabs%208605%20PA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teibenf\Documents\PROJECTS\WIND\UTRAN%20P6FP\Iub%20over%20IP\Iub%20over%20Ip%20example%20CD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teibenf\Documents\PROJECTS\TI\RBS6000\PVV\CDR_TP_TI_Torino_Borgaro_PB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TN Iub Option"/>
      <sheetName val="TN RBS ET-MC1 Dataset"/>
      <sheetName val="RNC22 Dataset-1"/>
      <sheetName val="TN RNC22-RBS ET-M4 Dataset-1"/>
      <sheetName val="TN RNC22-RNC23 ET-M4 Dataset-1"/>
      <sheetName val="TN RNC22-CN ET-M4 Dataset-1"/>
      <sheetName val="TN RNC22 ET-MFG Dataset-1"/>
      <sheetName val="ATM Cross Connection Dataset-1"/>
      <sheetName val="IP Dataset-1"/>
      <sheetName val="RNC22 Module Dataset-1"/>
      <sheetName val="RNC23 Dataset-2"/>
      <sheetName val="TN RNC23-RBS ET-MC41 Dataset-2"/>
      <sheetName val="TN RNC23-RBS ET-MF4 Dataset-2"/>
      <sheetName val="TN RNC23-RNC22 ET-M4 Dataset-2"/>
      <sheetName val="TN RNC23-CN ET-M4 Dataset-2"/>
      <sheetName val="TN RNC23 ET-MFG Dataset-2"/>
      <sheetName val="ATM Cross Connection Dataset-2"/>
      <sheetName val="IP Dataset-2"/>
      <sheetName val="RNC23 Module Dataset-2"/>
    </sheetNames>
    <sheetDataSet>
      <sheetData sheetId="0"/>
      <sheetData sheetId="1"/>
      <sheetData sheetId="2"/>
      <sheetData sheetId="3"/>
      <sheetData sheetId="4"/>
      <sheetData sheetId="5">
        <row r="11">
          <cell r="B11" t="str">
            <v xml:space="preserve">115001 </v>
          </cell>
          <cell r="J11">
            <v>393200511500100</v>
          </cell>
          <cell r="K11">
            <v>393200403900100</v>
          </cell>
        </row>
        <row r="26">
          <cell r="B26">
            <v>115002</v>
          </cell>
          <cell r="J26">
            <v>393200511500200</v>
          </cell>
          <cell r="K26">
            <v>393200405000100</v>
          </cell>
        </row>
        <row r="41">
          <cell r="B41">
            <v>115003</v>
          </cell>
          <cell r="J41">
            <v>393200511500300</v>
          </cell>
        </row>
      </sheetData>
      <sheetData sheetId="6">
        <row r="11">
          <cell r="B11" t="str">
            <v>387</v>
          </cell>
        </row>
      </sheetData>
      <sheetData sheetId="7"/>
      <sheetData sheetId="8">
        <row r="13">
          <cell r="C13">
            <v>6786</v>
          </cell>
        </row>
      </sheetData>
      <sheetData sheetId="9">
        <row r="43">
          <cell r="F43">
            <v>393200311500200</v>
          </cell>
        </row>
      </sheetData>
      <sheetData sheetId="10"/>
      <sheetData sheetId="11"/>
      <sheetData sheetId="12"/>
      <sheetData sheetId="13"/>
      <sheetData sheetId="14">
        <row r="11">
          <cell r="B11" t="str">
            <v>386</v>
          </cell>
        </row>
      </sheetData>
      <sheetData sheetId="15"/>
      <sheetData sheetId="16"/>
      <sheetData sheetId="17">
        <row r="13">
          <cell r="C13">
            <v>6787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RBS Dataset-1"/>
      <sheetName val="RN RNC-RBS Dataset-1"/>
      <sheetName val="TN Iub Option"/>
      <sheetName val="TN RBS ET-MC1 Dataset"/>
      <sheetName val="TN RBS ET-MFX Dataset"/>
      <sheetName val="TN RBS ET-MFX Switch"/>
      <sheetName val="RNC2351 Dataset-1"/>
      <sheetName val="TN RNC2351-RBS ET-M4 Dataset-1"/>
      <sheetName val="TN RNC235-RBS ET-MFX Dataset-1"/>
      <sheetName val="TN RNC2351-CN ET-MFG Dataset-1"/>
      <sheetName val="TN RNC2351-CN ET-M4 Dataset-1"/>
      <sheetName val="ATM Cross Connection Dataset-1"/>
      <sheetName val="IP Dataset-1"/>
    </sheetNames>
    <sheetDataSet>
      <sheetData sheetId="0" refreshError="1"/>
      <sheetData sheetId="1">
        <row r="8">
          <cell r="A8" t="str">
            <v>PA2</v>
          </cell>
          <cell r="B8">
            <v>40028</v>
          </cell>
          <cell r="C8" t="str">
            <v>TEI/RDN Paolo Benfatto  TE/RDN Nunzio Fiorentino</v>
          </cell>
        </row>
      </sheetData>
      <sheetData sheetId="2" refreshError="1"/>
      <sheetData sheetId="3">
        <row r="3">
          <cell r="C3" t="str">
            <v>P6FP UTRAN WIND</v>
          </cell>
        </row>
        <row r="4">
          <cell r="C4" t="str">
            <v>STP Idrovore -  P6.1.4</v>
          </cell>
        </row>
      </sheetData>
      <sheetData sheetId="4" refreshError="1"/>
      <sheetData sheetId="5" refreshError="1"/>
      <sheetData sheetId="6" refreshError="1"/>
      <sheetData sheetId="7">
        <row r="26">
          <cell r="B26">
            <v>1003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cheme"/>
      <sheetName val="TN Iub Option"/>
      <sheetName val="TN RBS ET-MFX Dataset"/>
      <sheetName val="TN RBS ET-MFX Switch"/>
      <sheetName val="TN RNC-RBS ET-MFX Dataset-12"/>
    </sheetNames>
    <sheetDataSet>
      <sheetData sheetId="0"/>
      <sheetData sheetId="1">
        <row r="43">
          <cell r="R43">
            <v>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TN Iub Option"/>
      <sheetName val="TN RBS ET-M1 Dataset"/>
      <sheetName val="TN RBS ET-MC1 Dataset"/>
      <sheetName val="TN RBS ET-MFX Dataset"/>
      <sheetName val="TN RBS ET-MFX Switch"/>
      <sheetName val="TN RBS DUW - ATM Dataset"/>
      <sheetName val="TN RBS DUW - IP Dataset"/>
      <sheetName val="RNC Dataset-1"/>
      <sheetName val="TN RNC-RBS ET-M4 Dataset-1"/>
      <sheetName val="TN RNC-RNC ET-M4 Dataset-1"/>
      <sheetName val="TN RNC-CN ET-M4 Dataset-1"/>
      <sheetName val="ATM Cross Connection Dataset-1"/>
      <sheetName val="IP Dataset-1"/>
      <sheetName val="RNC Module Dataset-1"/>
      <sheetName val="TN RXI ET-MC1 Dataset-1 "/>
      <sheetName val="TN  RXI ET-M1 Dataset-1"/>
      <sheetName val="TN  RXI ET-M4 Dataset-1"/>
      <sheetName val="RXI Cross Connection Dataset-1"/>
      <sheetName val="RNC Dataset-3"/>
      <sheetName val="TN RNC-RBS ET-M4 Dataset-3"/>
      <sheetName val="TN RNC-RNC ET-M4 Dataset-3"/>
      <sheetName val="TN RNC-CN ET-M4 Dataset-3"/>
      <sheetName val="ATM Cross Connection Dataset-3"/>
      <sheetName val="IP Dataset-3"/>
      <sheetName val="RNC Module Dataset-3"/>
      <sheetName val="TN RXI ET-M1 Dataset-3"/>
      <sheetName val="TN RXI ET-M4 Dataset-3"/>
      <sheetName val="RXI Cross Connection Dataset-3"/>
      <sheetName val="RNC Dataset-12"/>
      <sheetName val="TN RNC-RBS ET-M4 Dataset-12"/>
      <sheetName val="TN RNC-RBS ET-MFX Dataset-12"/>
      <sheetName val="TN RNC-RNC ET-M4 Dataset-12"/>
      <sheetName val="TN RNC-CN ET-M4 Dataset-12"/>
      <sheetName val="TN RNC-CN ET-MFG Dataset-12"/>
      <sheetName val="ATM Cross Connection Dataset-12"/>
      <sheetName val="IP Dataset-12"/>
      <sheetName val="RNC Module Dataset-12"/>
      <sheetName val="RNC Dataset-23"/>
      <sheetName val="TN RNC-RBS ET-M4 Dataset-23"/>
      <sheetName val="TN RNC-RBS ET-MFX Dataset-23"/>
      <sheetName val="TN RNC-RNC ET-M4 Dataset-23"/>
      <sheetName val="TN RNC-CN ET-M4 Dataset-23"/>
      <sheetName val="TN RNC-CN ET-MFG Dataset-23"/>
      <sheetName val="ATM Cross Connection Dataset-23"/>
      <sheetName val="IP Dataset-23"/>
      <sheetName val="RNC Module Dataset-23"/>
    </sheetNames>
    <sheetDataSet>
      <sheetData sheetId="0"/>
      <sheetData sheetId="1">
        <row r="189">
          <cell r="A189" t="str">
            <v>PB7</v>
          </cell>
        </row>
      </sheetData>
      <sheetData sheetId="2"/>
      <sheetData sheetId="3">
        <row r="21">
          <cell r="R21">
            <v>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1">
          <cell r="F11">
            <v>393340403194000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3" sqref="G13"/>
    </sheetView>
  </sheetViews>
  <sheetFormatPr defaultRowHeight="15"/>
  <sheetData>
    <row r="1" spans="1:3">
      <c r="B1" s="82" t="s">
        <v>60</v>
      </c>
      <c r="C1" s="82" t="s">
        <v>61</v>
      </c>
    </row>
    <row r="2" spans="1:3">
      <c r="A2" s="83" t="s">
        <v>105</v>
      </c>
      <c r="B2">
        <v>9613</v>
      </c>
      <c r="C2">
        <v>10563</v>
      </c>
    </row>
    <row r="3" spans="1:3">
      <c r="A3" s="83" t="s">
        <v>106</v>
      </c>
      <c r="B3">
        <v>9638</v>
      </c>
      <c r="C3">
        <v>10588</v>
      </c>
    </row>
    <row r="4" spans="1:3">
      <c r="A4" s="83" t="s">
        <v>107</v>
      </c>
      <c r="B4">
        <v>9663</v>
      </c>
      <c r="C4">
        <v>10613</v>
      </c>
    </row>
    <row r="5" spans="1:3">
      <c r="A5" s="83" t="s">
        <v>108</v>
      </c>
      <c r="B5">
        <v>2838</v>
      </c>
      <c r="C5">
        <v>3063</v>
      </c>
    </row>
    <row r="6" spans="1:3">
      <c r="A6" s="83" t="s">
        <v>109</v>
      </c>
      <c r="B6">
        <v>9763</v>
      </c>
      <c r="C6">
        <v>10713</v>
      </c>
    </row>
    <row r="7" spans="1:3">
      <c r="A7" s="83" t="s">
        <v>24</v>
      </c>
      <c r="B7">
        <v>9788</v>
      </c>
      <c r="C7">
        <v>10738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V39"/>
  <sheetViews>
    <sheetView zoomScale="75" workbookViewId="0">
      <pane ySplit="12" topLeftCell="A13" activePane="bottomLeft" state="frozen"/>
      <selection pane="bottomLeft" activeCell="E33" sqref="E33:I39"/>
    </sheetView>
  </sheetViews>
  <sheetFormatPr defaultColWidth="7.85546875" defaultRowHeight="13.5"/>
  <cols>
    <col min="1" max="1" width="45.7109375" style="49" bestFit="1" customWidth="1"/>
    <col min="2" max="2" width="9.5703125" style="49" customWidth="1"/>
    <col min="3" max="3" width="16.28515625" style="49" customWidth="1"/>
    <col min="4" max="4" width="23.5703125" style="49" customWidth="1"/>
    <col min="5" max="5" width="9" style="49" customWidth="1"/>
    <col min="6" max="6" width="15" style="80" bestFit="1" customWidth="1"/>
    <col min="7" max="7" width="19.5703125" style="47" bestFit="1" customWidth="1"/>
    <col min="8" max="8" width="12.5703125" style="47" customWidth="1"/>
    <col min="9" max="9" width="10.85546875" style="47" customWidth="1"/>
    <col min="10" max="10" width="10.5703125" style="47" customWidth="1"/>
    <col min="11" max="11" width="26.42578125" style="47" customWidth="1"/>
    <col min="12" max="12" width="22.5703125" style="47" customWidth="1"/>
    <col min="13" max="13" width="20.140625" style="47" customWidth="1"/>
    <col min="14" max="16" width="14.5703125" style="47" customWidth="1"/>
    <col min="17" max="17" width="20" style="47" customWidth="1"/>
    <col min="18" max="19" width="19.28515625" style="47" customWidth="1"/>
    <col min="20" max="20" width="15.28515625" style="115" customWidth="1"/>
    <col min="21" max="21" width="15.85546875" style="115" customWidth="1"/>
    <col min="22" max="22" width="20.140625" style="49" customWidth="1"/>
    <col min="23" max="24" width="6.42578125" style="49" customWidth="1"/>
    <col min="25" max="16384" width="7.85546875" style="49"/>
  </cols>
  <sheetData>
    <row r="1" spans="1:22" ht="18">
      <c r="A1" s="44" t="s">
        <v>93</v>
      </c>
      <c r="B1" s="44"/>
      <c r="C1" s="44"/>
      <c r="D1" s="44"/>
      <c r="E1" s="45"/>
      <c r="F1" s="44"/>
      <c r="G1" s="46"/>
      <c r="I1" s="48"/>
      <c r="J1" s="48"/>
      <c r="K1" s="48"/>
      <c r="L1" s="48"/>
      <c r="R1" s="46"/>
      <c r="S1" s="46"/>
    </row>
    <row r="2" spans="1:22" ht="15.75" customHeight="1">
      <c r="A2" s="50" t="s">
        <v>20</v>
      </c>
      <c r="B2" s="50"/>
      <c r="C2" s="51"/>
      <c r="D2" s="5"/>
      <c r="E2" s="48"/>
      <c r="F2" s="48"/>
      <c r="G2" s="48"/>
      <c r="I2" s="48"/>
      <c r="J2" s="48"/>
      <c r="K2" s="48"/>
      <c r="L2" s="48"/>
      <c r="R2" s="48"/>
      <c r="S2" s="48"/>
    </row>
    <row r="3" spans="1:22">
      <c r="A3" s="50" t="s">
        <v>21</v>
      </c>
      <c r="B3" s="50"/>
      <c r="C3" s="51"/>
      <c r="D3" s="5"/>
      <c r="E3" s="48"/>
      <c r="F3" s="48"/>
      <c r="G3" s="48"/>
      <c r="I3" s="48"/>
      <c r="J3" s="48"/>
      <c r="K3" s="48"/>
      <c r="L3" s="48"/>
      <c r="R3" s="48"/>
      <c r="S3" s="48"/>
    </row>
    <row r="4" spans="1:22">
      <c r="A4" s="52" t="s">
        <v>22</v>
      </c>
      <c r="B4" s="52"/>
      <c r="C4" s="53"/>
      <c r="D4" s="5"/>
      <c r="E4" s="48"/>
      <c r="F4" s="48"/>
      <c r="G4" s="48"/>
      <c r="I4" s="48"/>
      <c r="K4" s="48"/>
      <c r="L4" s="48"/>
      <c r="R4" s="48"/>
      <c r="S4" s="48"/>
    </row>
    <row r="5" spans="1:22" ht="18" customHeight="1">
      <c r="A5" s="50" t="s">
        <v>23</v>
      </c>
      <c r="B5" s="50"/>
      <c r="C5" s="51"/>
      <c r="D5" s="5" t="s">
        <v>24</v>
      </c>
      <c r="E5" s="47"/>
      <c r="F5" s="47"/>
      <c r="I5" s="48"/>
      <c r="J5" s="48"/>
    </row>
    <row r="6" spans="1:22">
      <c r="A6" s="50" t="s">
        <v>25</v>
      </c>
      <c r="B6" s="50"/>
      <c r="C6" s="51"/>
      <c r="D6" s="8"/>
      <c r="E6" s="47"/>
      <c r="F6" s="47"/>
    </row>
    <row r="7" spans="1:22">
      <c r="A7" s="50" t="s">
        <v>26</v>
      </c>
      <c r="B7" s="50"/>
      <c r="C7" s="51"/>
      <c r="D7" s="9"/>
      <c r="E7" s="47"/>
      <c r="F7" s="47"/>
    </row>
    <row r="8" spans="1:22" ht="18.75" thickBot="1">
      <c r="A8" s="51"/>
      <c r="B8" s="51"/>
      <c r="E8" s="54"/>
      <c r="F8" s="54"/>
      <c r="G8" s="55"/>
      <c r="R8" s="116"/>
      <c r="S8" s="116"/>
    </row>
    <row r="9" spans="1:22" ht="14.25">
      <c r="C9" s="12" t="s">
        <v>94</v>
      </c>
      <c r="D9" s="56"/>
      <c r="E9" s="56"/>
      <c r="F9" s="57"/>
      <c r="G9" s="12" t="s">
        <v>95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17"/>
      <c r="S9" s="117"/>
      <c r="T9" s="117"/>
      <c r="U9" s="118"/>
      <c r="V9" s="118"/>
    </row>
    <row r="10" spans="1:22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19"/>
      <c r="S10" s="119"/>
      <c r="T10" s="119"/>
      <c r="U10" s="120"/>
      <c r="V10" s="120"/>
    </row>
    <row r="11" spans="1:22">
      <c r="A11" s="62" t="s">
        <v>27</v>
      </c>
      <c r="B11" s="63" t="s">
        <v>28</v>
      </c>
      <c r="C11" s="62" t="s">
        <v>29</v>
      </c>
      <c r="D11" s="64" t="s">
        <v>47</v>
      </c>
      <c r="E11" s="65" t="s">
        <v>48</v>
      </c>
      <c r="F11" s="66" t="s">
        <v>84</v>
      </c>
      <c r="G11" s="64" t="s">
        <v>57</v>
      </c>
      <c r="H11" s="67" t="s">
        <v>42</v>
      </c>
      <c r="I11" s="64" t="s">
        <v>43</v>
      </c>
      <c r="J11" s="64" t="s">
        <v>45</v>
      </c>
      <c r="K11" s="68" t="s">
        <v>59</v>
      </c>
      <c r="L11" s="68" t="s">
        <v>63</v>
      </c>
      <c r="M11" s="68" t="s">
        <v>89</v>
      </c>
      <c r="N11" s="68" t="s">
        <v>61</v>
      </c>
      <c r="O11" s="68" t="s">
        <v>60</v>
      </c>
      <c r="P11" s="64" t="s">
        <v>90</v>
      </c>
      <c r="Q11" s="64" t="s">
        <v>96</v>
      </c>
      <c r="R11" s="68" t="s">
        <v>97</v>
      </c>
      <c r="S11" s="69" t="s">
        <v>98</v>
      </c>
      <c r="T11" s="117" t="s">
        <v>99</v>
      </c>
      <c r="U11" s="118" t="s">
        <v>100</v>
      </c>
      <c r="V11" s="118" t="s">
        <v>134</v>
      </c>
    </row>
    <row r="12" spans="1:22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101</v>
      </c>
      <c r="M12" s="76" t="s">
        <v>91</v>
      </c>
      <c r="N12" s="76"/>
      <c r="O12" s="77"/>
      <c r="P12" s="78"/>
      <c r="Q12" s="79"/>
      <c r="R12" s="121"/>
      <c r="S12" s="122"/>
      <c r="T12" s="123"/>
      <c r="U12" s="124"/>
      <c r="V12" s="124"/>
    </row>
    <row r="13" spans="1:22" ht="14.25" thickTop="1">
      <c r="A13" s="115" t="s">
        <v>167</v>
      </c>
      <c r="B13" s="175">
        <v>266</v>
      </c>
      <c r="C13" s="175" t="s">
        <v>16</v>
      </c>
      <c r="D13" s="115">
        <v>222</v>
      </c>
      <c r="E13" s="115">
        <v>88</v>
      </c>
      <c r="F13" s="180" t="str">
        <f>LEFT('RBS Dataset-1'!$C$3,5)&amp;"R1"</f>
        <v>PZ162R1</v>
      </c>
      <c r="G13" s="183">
        <f>VLOOKUP(F13,'RN RNC-RBS Dataset-1'!R:S,2,0)</f>
        <v>16326</v>
      </c>
      <c r="H13" s="47">
        <v>1</v>
      </c>
      <c r="I13" s="149">
        <v>11</v>
      </c>
      <c r="J13" s="149">
        <v>26054</v>
      </c>
      <c r="K13" s="183">
        <f>VLOOKUP(F13,'RN RNC-RBS Dataset-1'!R:U,4,0)</f>
        <v>208</v>
      </c>
      <c r="L13" s="47">
        <v>330</v>
      </c>
      <c r="M13" s="47">
        <v>24</v>
      </c>
      <c r="N13" s="183">
        <f>VLOOKUP(MID($F13,6,1),Appoggio!$A:$C,3,0)</f>
        <v>3063</v>
      </c>
      <c r="O13" s="183">
        <f>VLOOKUP(MID($F13,6,1),Appoggio!$A:$C,2,0)</f>
        <v>2838</v>
      </c>
      <c r="P13" s="47">
        <v>0</v>
      </c>
      <c r="Q13" s="47">
        <v>1</v>
      </c>
      <c r="R13" s="80">
        <v>1</v>
      </c>
      <c r="S13" s="80">
        <v>0</v>
      </c>
      <c r="T13" s="152">
        <v>1</v>
      </c>
      <c r="U13" s="152">
        <v>1</v>
      </c>
      <c r="V13" s="152">
        <v>1</v>
      </c>
    </row>
    <row r="14" spans="1:22">
      <c r="A14" s="115" t="s">
        <v>167</v>
      </c>
      <c r="B14" s="175">
        <v>266</v>
      </c>
      <c r="C14" s="175" t="s">
        <v>16</v>
      </c>
      <c r="D14" s="115">
        <v>222</v>
      </c>
      <c r="E14" s="115">
        <v>88</v>
      </c>
      <c r="F14" s="180" t="str">
        <f>LEFT('RBS Dataset-1'!$C$3,5)&amp;"R2"</f>
        <v>PZ162R2</v>
      </c>
      <c r="G14" s="183">
        <f>VLOOKUP(F14,'RN RNC-RBS Dataset-1'!R:S,2,0)</f>
        <v>16327</v>
      </c>
      <c r="H14" s="47">
        <v>2</v>
      </c>
      <c r="I14" s="149">
        <v>11</v>
      </c>
      <c r="J14" s="149">
        <v>26054</v>
      </c>
      <c r="K14" s="183">
        <f>VLOOKUP(F14,'RN RNC-RBS Dataset-1'!R:U,4,0)</f>
        <v>209</v>
      </c>
      <c r="L14" s="47">
        <v>330</v>
      </c>
      <c r="M14" s="47">
        <v>24</v>
      </c>
      <c r="N14" s="183">
        <f>VLOOKUP(MID($F14,6,1),Appoggio!$A:$C,3,0)</f>
        <v>3063</v>
      </c>
      <c r="O14" s="183">
        <f>VLOOKUP(MID($F14,6,1),Appoggio!$A:$C,2,0)</f>
        <v>2838</v>
      </c>
      <c r="P14" s="47">
        <v>0</v>
      </c>
      <c r="Q14" s="47">
        <v>1</v>
      </c>
      <c r="R14" s="80">
        <v>1</v>
      </c>
      <c r="S14" s="80">
        <v>0</v>
      </c>
      <c r="T14" s="152">
        <v>1</v>
      </c>
      <c r="U14" s="152">
        <v>1</v>
      </c>
      <c r="V14" s="152">
        <v>1</v>
      </c>
    </row>
    <row r="15" spans="1:22">
      <c r="A15" s="115" t="s">
        <v>167</v>
      </c>
      <c r="B15" s="175">
        <v>266</v>
      </c>
      <c r="C15" s="175" t="s">
        <v>16</v>
      </c>
      <c r="D15" s="115">
        <v>222</v>
      </c>
      <c r="E15" s="115">
        <v>88</v>
      </c>
      <c r="F15" s="180" t="str">
        <f>LEFT('RBS Dataset-1'!$C$3,5)&amp;"R3"</f>
        <v>PZ162R3</v>
      </c>
      <c r="G15" s="183">
        <f>VLOOKUP(F15,'RN RNC-RBS Dataset-1'!R:S,2,0)</f>
        <v>16328</v>
      </c>
      <c r="H15" s="47">
        <v>3</v>
      </c>
      <c r="I15" s="149">
        <v>11</v>
      </c>
      <c r="J15" s="149">
        <v>26054</v>
      </c>
      <c r="K15" s="183">
        <f>VLOOKUP(F15,'RN RNC-RBS Dataset-1'!R:U,4,0)</f>
        <v>210</v>
      </c>
      <c r="L15" s="47">
        <v>330</v>
      </c>
      <c r="M15" s="47">
        <v>24</v>
      </c>
      <c r="N15" s="183">
        <f>VLOOKUP(MID($F15,6,1),Appoggio!$A:$C,3,0)</f>
        <v>3063</v>
      </c>
      <c r="O15" s="183">
        <f>VLOOKUP(MID($F15,6,1),Appoggio!$A:$C,2,0)</f>
        <v>2838</v>
      </c>
      <c r="P15" s="47">
        <v>0</v>
      </c>
      <c r="Q15" s="47">
        <v>1</v>
      </c>
      <c r="R15" s="80">
        <v>1</v>
      </c>
      <c r="S15" s="80">
        <v>0</v>
      </c>
      <c r="T15" s="152">
        <v>1</v>
      </c>
      <c r="U15" s="152">
        <v>1</v>
      </c>
      <c r="V15" s="152">
        <v>1</v>
      </c>
    </row>
    <row r="16" spans="1:22">
      <c r="A16" s="115" t="s">
        <v>167</v>
      </c>
      <c r="B16" s="175">
        <v>266</v>
      </c>
      <c r="C16" s="175" t="s">
        <v>16</v>
      </c>
      <c r="D16" s="115">
        <v>222</v>
      </c>
      <c r="E16" s="115">
        <v>88</v>
      </c>
      <c r="F16" s="180" t="str">
        <f>LEFT('RBS Dataset-1'!$C$3,5)&amp;"U1"</f>
        <v>PZ162U1</v>
      </c>
      <c r="G16" s="183">
        <f>VLOOKUP(F16,'RN RNC-RBS Dataset-1'!R:S,2,0)</f>
        <v>42066</v>
      </c>
      <c r="H16" s="47">
        <v>1</v>
      </c>
      <c r="I16" s="149">
        <v>11</v>
      </c>
      <c r="J16" s="149">
        <v>26054</v>
      </c>
      <c r="K16" s="183">
        <f>VLOOKUP(F16,'RN RNC-RBS Dataset-1'!R:U,4,0)</f>
        <v>208</v>
      </c>
      <c r="L16" s="47">
        <v>330</v>
      </c>
      <c r="M16" s="47">
        <v>24</v>
      </c>
      <c r="N16" s="183">
        <f>VLOOKUP(MID($F16,6,1),Appoggio!$A:$C,3,0)</f>
        <v>10563</v>
      </c>
      <c r="O16" s="183">
        <f>VLOOKUP(MID($F16,6,1),Appoggio!$A:$C,2,0)</f>
        <v>9613</v>
      </c>
      <c r="P16" s="47">
        <v>0</v>
      </c>
      <c r="Q16" s="47">
        <v>1</v>
      </c>
      <c r="R16" s="80">
        <v>1</v>
      </c>
      <c r="S16" s="80">
        <v>0</v>
      </c>
      <c r="T16" s="152">
        <v>1</v>
      </c>
      <c r="U16" s="152">
        <v>1</v>
      </c>
      <c r="V16" s="152">
        <v>1</v>
      </c>
    </row>
    <row r="17" spans="1:22">
      <c r="A17" s="115" t="s">
        <v>167</v>
      </c>
      <c r="B17" s="175">
        <v>266</v>
      </c>
      <c r="C17" s="175" t="s">
        <v>16</v>
      </c>
      <c r="D17" s="115">
        <v>222</v>
      </c>
      <c r="E17" s="115">
        <v>88</v>
      </c>
      <c r="F17" s="180" t="str">
        <f>LEFT('RBS Dataset-1'!$C$3,5)&amp;"U2"</f>
        <v>PZ162U2</v>
      </c>
      <c r="G17" s="183">
        <f>VLOOKUP(F17,'RN RNC-RBS Dataset-1'!R:S,2,0)</f>
        <v>42067</v>
      </c>
      <c r="H17" s="47">
        <v>2</v>
      </c>
      <c r="I17" s="149">
        <v>11</v>
      </c>
      <c r="J17" s="149">
        <v>26054</v>
      </c>
      <c r="K17" s="183">
        <f>VLOOKUP(F17,'RN RNC-RBS Dataset-1'!R:U,4,0)</f>
        <v>209</v>
      </c>
      <c r="L17" s="47">
        <v>330</v>
      </c>
      <c r="M17" s="47">
        <v>24</v>
      </c>
      <c r="N17" s="183">
        <f>VLOOKUP(MID($F17,6,1),Appoggio!$A:$C,3,0)</f>
        <v>10563</v>
      </c>
      <c r="O17" s="183">
        <f>VLOOKUP(MID($F17,6,1),Appoggio!$A:$C,2,0)</f>
        <v>9613</v>
      </c>
      <c r="P17" s="47">
        <v>0</v>
      </c>
      <c r="Q17" s="47">
        <v>1</v>
      </c>
      <c r="R17" s="80">
        <v>1</v>
      </c>
      <c r="S17" s="80">
        <v>0</v>
      </c>
      <c r="T17" s="152">
        <v>1</v>
      </c>
      <c r="U17" s="152">
        <v>1</v>
      </c>
      <c r="V17" s="152">
        <v>1</v>
      </c>
    </row>
    <row r="18" spans="1:22">
      <c r="A18" s="115" t="s">
        <v>167</v>
      </c>
      <c r="B18" s="175">
        <v>266</v>
      </c>
      <c r="C18" s="175" t="s">
        <v>16</v>
      </c>
      <c r="D18" s="115">
        <v>222</v>
      </c>
      <c r="E18" s="115">
        <v>88</v>
      </c>
      <c r="F18" s="180" t="str">
        <f>LEFT('RBS Dataset-1'!$C$3,5)&amp;"U3"</f>
        <v>PZ162U3</v>
      </c>
      <c r="G18" s="183">
        <f>VLOOKUP(F18,'RN RNC-RBS Dataset-1'!R:S,2,0)</f>
        <v>42068</v>
      </c>
      <c r="H18" s="47">
        <v>3</v>
      </c>
      <c r="I18" s="149">
        <v>11</v>
      </c>
      <c r="J18" s="149">
        <v>26054</v>
      </c>
      <c r="K18" s="183">
        <f>VLOOKUP(F18,'RN RNC-RBS Dataset-1'!R:U,4,0)</f>
        <v>210</v>
      </c>
      <c r="L18" s="47">
        <v>330</v>
      </c>
      <c r="M18" s="47">
        <v>24</v>
      </c>
      <c r="N18" s="183">
        <f>VLOOKUP(MID($F18,6,1),Appoggio!$A:$C,3,0)</f>
        <v>10563</v>
      </c>
      <c r="O18" s="183">
        <f>VLOOKUP(MID($F18,6,1),Appoggio!$A:$C,2,0)</f>
        <v>9613</v>
      </c>
      <c r="P18" s="47">
        <v>0</v>
      </c>
      <c r="Q18" s="47">
        <v>1</v>
      </c>
      <c r="R18" s="80">
        <v>1</v>
      </c>
      <c r="S18" s="80">
        <v>0</v>
      </c>
      <c r="T18" s="152">
        <v>1</v>
      </c>
      <c r="U18" s="152">
        <v>1</v>
      </c>
      <c r="V18" s="152">
        <v>1</v>
      </c>
    </row>
    <row r="19" spans="1:22">
      <c r="A19" s="115" t="s">
        <v>167</v>
      </c>
      <c r="B19" s="175">
        <v>266</v>
      </c>
      <c r="C19" s="175" t="s">
        <v>16</v>
      </c>
      <c r="D19" s="115">
        <v>222</v>
      </c>
      <c r="E19" s="115">
        <v>88</v>
      </c>
      <c r="F19" s="180" t="str">
        <f>LEFT('RBS Dataset-1'!$C$3,5)&amp;"V1"</f>
        <v>PZ162V1</v>
      </c>
      <c r="G19" s="183">
        <f>VLOOKUP(F19,'RN RNC-RBS Dataset-1'!R:S,2,0)</f>
        <v>37026</v>
      </c>
      <c r="H19" s="47">
        <v>1</v>
      </c>
      <c r="I19" s="149">
        <v>11</v>
      </c>
      <c r="J19" s="149">
        <v>26054</v>
      </c>
      <c r="K19" s="183">
        <f>VLOOKUP(F19,'RN RNC-RBS Dataset-1'!R:U,4,0)</f>
        <v>308</v>
      </c>
      <c r="L19" s="47">
        <v>330</v>
      </c>
      <c r="M19" s="47">
        <v>24</v>
      </c>
      <c r="N19" s="183">
        <f>VLOOKUP(MID($F19,6,1),Appoggio!$A:$C,3,0)</f>
        <v>10588</v>
      </c>
      <c r="O19" s="183">
        <f>VLOOKUP(MID($F19,6,1),Appoggio!$A:$C,2,0)</f>
        <v>9638</v>
      </c>
      <c r="P19" s="47">
        <v>0</v>
      </c>
      <c r="Q19" s="47">
        <v>1</v>
      </c>
      <c r="R19" s="80">
        <v>1</v>
      </c>
      <c r="S19" s="80">
        <v>0</v>
      </c>
      <c r="T19" s="152">
        <v>1</v>
      </c>
      <c r="U19" s="152">
        <v>1</v>
      </c>
      <c r="V19" s="152">
        <v>1</v>
      </c>
    </row>
    <row r="20" spans="1:22">
      <c r="A20" s="115" t="s">
        <v>167</v>
      </c>
      <c r="B20" s="175">
        <v>266</v>
      </c>
      <c r="C20" s="175" t="s">
        <v>16</v>
      </c>
      <c r="D20" s="115">
        <v>222</v>
      </c>
      <c r="E20" s="115">
        <v>88</v>
      </c>
      <c r="F20" s="180" t="str">
        <f>LEFT('RBS Dataset-1'!$C$3,5)&amp;"V2"</f>
        <v>PZ162V2</v>
      </c>
      <c r="G20" s="183">
        <f>VLOOKUP(F20,'RN RNC-RBS Dataset-1'!R:S,2,0)</f>
        <v>37027</v>
      </c>
      <c r="H20" s="47">
        <v>2</v>
      </c>
      <c r="I20" s="149">
        <v>11</v>
      </c>
      <c r="J20" s="149">
        <v>26054</v>
      </c>
      <c r="K20" s="183">
        <f>VLOOKUP(F20,'RN RNC-RBS Dataset-1'!R:U,4,0)</f>
        <v>309</v>
      </c>
      <c r="L20" s="47">
        <v>330</v>
      </c>
      <c r="M20" s="47">
        <v>24</v>
      </c>
      <c r="N20" s="183">
        <f>VLOOKUP(MID($F20,6,1),Appoggio!$A:$C,3,0)</f>
        <v>10588</v>
      </c>
      <c r="O20" s="183">
        <f>VLOOKUP(MID($F20,6,1),Appoggio!$A:$C,2,0)</f>
        <v>9638</v>
      </c>
      <c r="P20" s="47">
        <v>0</v>
      </c>
      <c r="Q20" s="47">
        <v>1</v>
      </c>
      <c r="R20" s="80">
        <v>1</v>
      </c>
      <c r="S20" s="80">
        <v>0</v>
      </c>
      <c r="T20" s="152">
        <v>1</v>
      </c>
      <c r="U20" s="152">
        <v>1</v>
      </c>
      <c r="V20" s="152">
        <v>1</v>
      </c>
    </row>
    <row r="21" spans="1:22">
      <c r="A21" s="115" t="s">
        <v>167</v>
      </c>
      <c r="B21" s="175">
        <v>266</v>
      </c>
      <c r="C21" s="175" t="s">
        <v>16</v>
      </c>
      <c r="D21" s="115">
        <v>222</v>
      </c>
      <c r="E21" s="115">
        <v>88</v>
      </c>
      <c r="F21" s="180" t="str">
        <f>LEFT('RBS Dataset-1'!$C$3,5)&amp;"V3"</f>
        <v>PZ162V3</v>
      </c>
      <c r="G21" s="183">
        <f>VLOOKUP(F21,'RN RNC-RBS Dataset-1'!R:S,2,0)</f>
        <v>37028</v>
      </c>
      <c r="H21" s="47">
        <v>3</v>
      </c>
      <c r="I21" s="149">
        <v>11</v>
      </c>
      <c r="J21" s="149">
        <v>26054</v>
      </c>
      <c r="K21" s="183">
        <f>VLOOKUP(F21,'RN RNC-RBS Dataset-1'!R:U,4,0)</f>
        <v>310</v>
      </c>
      <c r="L21" s="47">
        <v>330</v>
      </c>
      <c r="M21" s="47">
        <v>24</v>
      </c>
      <c r="N21" s="183">
        <f>VLOOKUP(MID($F21,6,1),Appoggio!$A:$C,3,0)</f>
        <v>10588</v>
      </c>
      <c r="O21" s="183">
        <f>VLOOKUP(MID($F21,6,1),Appoggio!$A:$C,2,0)</f>
        <v>9638</v>
      </c>
      <c r="P21" s="47">
        <v>0</v>
      </c>
      <c r="Q21" s="47">
        <v>1</v>
      </c>
      <c r="R21" s="80">
        <v>1</v>
      </c>
      <c r="S21" s="80">
        <v>0</v>
      </c>
      <c r="T21" s="152">
        <v>1</v>
      </c>
      <c r="U21" s="152">
        <v>1</v>
      </c>
      <c r="V21" s="152">
        <v>1</v>
      </c>
    </row>
    <row r="22" spans="1:22">
      <c r="A22" s="115" t="s">
        <v>167</v>
      </c>
      <c r="B22" s="175">
        <v>266</v>
      </c>
      <c r="C22" s="175" t="s">
        <v>16</v>
      </c>
      <c r="D22" s="115">
        <v>222</v>
      </c>
      <c r="E22" s="115">
        <v>88</v>
      </c>
      <c r="F22" s="180" t="str">
        <f>LEFT('RBS Dataset-1'!$C$3,5)&amp;"W1"</f>
        <v>PZ162W1</v>
      </c>
      <c r="G22" s="183">
        <f>VLOOKUP(F22,'RN RNC-RBS Dataset-1'!R:S,2,0)</f>
        <v>10203</v>
      </c>
      <c r="H22" s="47">
        <v>1</v>
      </c>
      <c r="I22" s="149">
        <v>11</v>
      </c>
      <c r="J22" s="149">
        <v>26054</v>
      </c>
      <c r="K22" s="183">
        <f>VLOOKUP(F22,'RN RNC-RBS Dataset-1'!R:U,4,0)</f>
        <v>308</v>
      </c>
      <c r="L22" s="47">
        <v>330</v>
      </c>
      <c r="M22" s="47">
        <v>24</v>
      </c>
      <c r="N22" s="183">
        <f>VLOOKUP(MID($F22,6,1),Appoggio!$A:$C,3,0)</f>
        <v>10613</v>
      </c>
      <c r="O22" s="183">
        <f>VLOOKUP(MID($F22,6,1),Appoggio!$A:$C,2,0)</f>
        <v>9663</v>
      </c>
      <c r="P22" s="47">
        <v>0</v>
      </c>
      <c r="Q22" s="47">
        <v>1</v>
      </c>
      <c r="R22" s="80">
        <v>1</v>
      </c>
      <c r="S22" s="80">
        <v>0</v>
      </c>
      <c r="T22" s="152">
        <v>1</v>
      </c>
      <c r="U22" s="152">
        <v>1</v>
      </c>
      <c r="V22" s="152">
        <v>1</v>
      </c>
    </row>
    <row r="23" spans="1:22">
      <c r="A23" s="115" t="s">
        <v>167</v>
      </c>
      <c r="B23" s="175">
        <v>266</v>
      </c>
      <c r="C23" s="175" t="s">
        <v>16</v>
      </c>
      <c r="D23" s="115">
        <v>222</v>
      </c>
      <c r="E23" s="115">
        <v>88</v>
      </c>
      <c r="F23" s="180" t="str">
        <f>LEFT('RBS Dataset-1'!$C$3,5)&amp;"W2"</f>
        <v>PZ162W2</v>
      </c>
      <c r="G23" s="183">
        <f>VLOOKUP(F23,'RN RNC-RBS Dataset-1'!R:S,2,0)</f>
        <v>10204</v>
      </c>
      <c r="H23" s="47">
        <v>2</v>
      </c>
      <c r="I23" s="149">
        <v>11</v>
      </c>
      <c r="J23" s="149">
        <v>26054</v>
      </c>
      <c r="K23" s="183">
        <f>VLOOKUP(F23,'RN RNC-RBS Dataset-1'!R:U,4,0)</f>
        <v>309</v>
      </c>
      <c r="L23" s="47">
        <v>330</v>
      </c>
      <c r="M23" s="47">
        <v>24</v>
      </c>
      <c r="N23" s="183">
        <f>VLOOKUP(MID($F23,6,1),Appoggio!$A:$C,3,0)</f>
        <v>10613</v>
      </c>
      <c r="O23" s="183">
        <f>VLOOKUP(MID($F23,6,1),Appoggio!$A:$C,2,0)</f>
        <v>9663</v>
      </c>
      <c r="P23" s="47">
        <v>0</v>
      </c>
      <c r="Q23" s="47">
        <v>1</v>
      </c>
      <c r="R23" s="80">
        <v>1</v>
      </c>
      <c r="S23" s="80">
        <v>0</v>
      </c>
      <c r="T23" s="152">
        <v>1</v>
      </c>
      <c r="U23" s="152">
        <v>1</v>
      </c>
      <c r="V23" s="152">
        <v>1</v>
      </c>
    </row>
    <row r="24" spans="1:22">
      <c r="A24" s="115" t="s">
        <v>167</v>
      </c>
      <c r="B24" s="175">
        <v>266</v>
      </c>
      <c r="C24" s="175" t="s">
        <v>16</v>
      </c>
      <c r="D24" s="115">
        <v>222</v>
      </c>
      <c r="E24" s="115">
        <v>88</v>
      </c>
      <c r="F24" s="180" t="str">
        <f>LEFT('RBS Dataset-1'!$C$3,5)&amp;"W3"</f>
        <v>PZ162W3</v>
      </c>
      <c r="G24" s="183">
        <f>VLOOKUP(F24,'RN RNC-RBS Dataset-1'!R:S,2,0)</f>
        <v>10205</v>
      </c>
      <c r="H24" s="47">
        <v>3</v>
      </c>
      <c r="I24" s="149">
        <v>11</v>
      </c>
      <c r="J24" s="149">
        <v>26054</v>
      </c>
      <c r="K24" s="183">
        <f>VLOOKUP(F24,'RN RNC-RBS Dataset-1'!R:U,4,0)</f>
        <v>310</v>
      </c>
      <c r="L24" s="47">
        <v>330</v>
      </c>
      <c r="M24" s="47">
        <v>24</v>
      </c>
      <c r="N24" s="183">
        <f>VLOOKUP(MID($F24,6,1),Appoggio!$A:$C,3,0)</f>
        <v>10613</v>
      </c>
      <c r="O24" s="183">
        <f>VLOOKUP(MID($F24,6,1),Appoggio!$A:$C,2,0)</f>
        <v>9663</v>
      </c>
      <c r="P24" s="47">
        <v>0</v>
      </c>
      <c r="Q24" s="47">
        <v>1</v>
      </c>
      <c r="R24" s="80">
        <v>1</v>
      </c>
      <c r="S24" s="80">
        <v>0</v>
      </c>
      <c r="T24" s="152">
        <v>1</v>
      </c>
      <c r="U24" s="152">
        <v>1</v>
      </c>
      <c r="V24" s="152">
        <v>1</v>
      </c>
    </row>
    <row r="33" spans="5:9">
      <c r="E33" s="235" t="s">
        <v>429</v>
      </c>
      <c r="F33" s="235"/>
      <c r="G33" s="235"/>
      <c r="H33" s="235"/>
      <c r="I33" s="235"/>
    </row>
    <row r="34" spans="5:9">
      <c r="E34" s="235"/>
      <c r="F34" s="235"/>
      <c r="G34" s="235"/>
      <c r="H34" s="235"/>
      <c r="I34" s="235"/>
    </row>
    <row r="35" spans="5:9">
      <c r="E35" s="235"/>
      <c r="F35" s="235"/>
      <c r="G35" s="235"/>
      <c r="H35" s="235"/>
      <c r="I35" s="235"/>
    </row>
    <row r="36" spans="5:9">
      <c r="E36" s="235"/>
      <c r="F36" s="235"/>
      <c r="G36" s="235"/>
      <c r="H36" s="235"/>
      <c r="I36" s="235"/>
    </row>
    <row r="37" spans="5:9">
      <c r="E37" s="235"/>
      <c r="F37" s="235"/>
      <c r="G37" s="235"/>
      <c r="H37" s="235"/>
      <c r="I37" s="235"/>
    </row>
    <row r="38" spans="5:9">
      <c r="E38" s="235"/>
      <c r="F38" s="235"/>
      <c r="G38" s="235"/>
      <c r="H38" s="235"/>
      <c r="I38" s="235"/>
    </row>
    <row r="39" spans="5:9">
      <c r="E39" s="235"/>
      <c r="F39" s="235"/>
      <c r="G39" s="235"/>
      <c r="H39" s="235"/>
      <c r="I39" s="235"/>
    </row>
  </sheetData>
  <autoFilter ref="A12:U24"/>
  <mergeCells count="1">
    <mergeCell ref="E33:I39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B25" sqref="B25"/>
    </sheetView>
  </sheetViews>
  <sheetFormatPr defaultRowHeight="15"/>
  <cols>
    <col min="1" max="1" width="18" bestFit="1" customWidth="1"/>
    <col min="2" max="2" width="21.140625" bestFit="1" customWidth="1"/>
    <col min="3" max="3" width="17" bestFit="1" customWidth="1"/>
    <col min="5" max="5" width="14.5703125" customWidth="1"/>
    <col min="6" max="6" width="14.28515625" bestFit="1" customWidth="1"/>
  </cols>
  <sheetData>
    <row r="1" spans="1:6">
      <c r="A1" s="194" t="s">
        <v>172</v>
      </c>
      <c r="B1" s="194" t="s">
        <v>173</v>
      </c>
      <c r="C1" s="194" t="s">
        <v>174</v>
      </c>
      <c r="D1" s="194" t="s">
        <v>175</v>
      </c>
      <c r="E1" s="194" t="s">
        <v>176</v>
      </c>
      <c r="F1" s="194" t="s">
        <v>177</v>
      </c>
    </row>
    <row r="2" spans="1:6">
      <c r="A2" s="194" t="s">
        <v>178</v>
      </c>
      <c r="B2" s="194" t="s">
        <v>179</v>
      </c>
      <c r="C2" s="195" t="s">
        <v>180</v>
      </c>
      <c r="D2" s="195" t="s">
        <v>181</v>
      </c>
      <c r="E2" s="194">
        <v>102000</v>
      </c>
      <c r="F2" s="194">
        <v>1000</v>
      </c>
    </row>
    <row r="3" spans="1:6">
      <c r="A3" s="194" t="s">
        <v>178</v>
      </c>
      <c r="B3" s="194" t="s">
        <v>179</v>
      </c>
      <c r="C3" s="195" t="s">
        <v>182</v>
      </c>
      <c r="D3" s="195" t="s">
        <v>183</v>
      </c>
      <c r="E3" s="194">
        <v>104000</v>
      </c>
      <c r="F3" s="194">
        <v>2000</v>
      </c>
    </row>
    <row r="4" spans="1:6">
      <c r="A4" s="194" t="s">
        <v>178</v>
      </c>
      <c r="B4" s="194" t="s">
        <v>179</v>
      </c>
      <c r="C4" s="195" t="s">
        <v>184</v>
      </c>
      <c r="D4" s="195" t="s">
        <v>185</v>
      </c>
      <c r="E4" s="194">
        <v>106000</v>
      </c>
      <c r="F4" s="194">
        <v>3000</v>
      </c>
    </row>
    <row r="5" spans="1:6">
      <c r="A5" s="194" t="s">
        <v>178</v>
      </c>
      <c r="B5" s="194" t="s">
        <v>179</v>
      </c>
      <c r="C5" s="195" t="s">
        <v>186</v>
      </c>
      <c r="D5" s="195" t="s">
        <v>187</v>
      </c>
      <c r="E5" s="194">
        <v>108000</v>
      </c>
      <c r="F5" s="194">
        <v>4000</v>
      </c>
    </row>
    <row r="6" spans="1:6">
      <c r="A6" s="194" t="s">
        <v>178</v>
      </c>
      <c r="B6" s="194" t="s">
        <v>188</v>
      </c>
      <c r="C6" s="195" t="s">
        <v>189</v>
      </c>
      <c r="D6" s="195" t="s">
        <v>190</v>
      </c>
      <c r="E6" s="194">
        <v>110000</v>
      </c>
      <c r="F6" s="194">
        <v>5000</v>
      </c>
    </row>
    <row r="7" spans="1:6">
      <c r="A7" s="194" t="s">
        <v>178</v>
      </c>
      <c r="B7" s="194" t="s">
        <v>188</v>
      </c>
      <c r="C7" s="195" t="s">
        <v>191</v>
      </c>
      <c r="D7" s="195" t="s">
        <v>192</v>
      </c>
      <c r="E7" s="194">
        <v>112000</v>
      </c>
      <c r="F7" s="194">
        <v>6000</v>
      </c>
    </row>
    <row r="8" spans="1:6">
      <c r="A8" s="194" t="s">
        <v>178</v>
      </c>
      <c r="B8" s="194" t="s">
        <v>188</v>
      </c>
      <c r="C8" s="195" t="s">
        <v>193</v>
      </c>
      <c r="D8" s="195" t="s">
        <v>194</v>
      </c>
      <c r="E8" s="194">
        <v>114000</v>
      </c>
      <c r="F8" s="194">
        <v>7000</v>
      </c>
    </row>
    <row r="9" spans="1:6">
      <c r="A9" s="194" t="s">
        <v>178</v>
      </c>
      <c r="B9" s="194" t="s">
        <v>188</v>
      </c>
      <c r="C9" s="195" t="s">
        <v>195</v>
      </c>
      <c r="D9" s="195" t="s">
        <v>196</v>
      </c>
      <c r="E9" s="194">
        <v>116000</v>
      </c>
      <c r="F9" s="194">
        <v>8000</v>
      </c>
    </row>
    <row r="10" spans="1:6">
      <c r="A10" s="194" t="s">
        <v>178</v>
      </c>
      <c r="B10" s="194" t="s">
        <v>188</v>
      </c>
      <c r="C10" s="195" t="s">
        <v>197</v>
      </c>
      <c r="D10" s="195" t="s">
        <v>198</v>
      </c>
      <c r="E10" s="194">
        <v>118000</v>
      </c>
      <c r="F10" s="194">
        <v>9000</v>
      </c>
    </row>
    <row r="11" spans="1:6">
      <c r="A11" s="194" t="s">
        <v>178</v>
      </c>
      <c r="B11" s="194" t="s">
        <v>188</v>
      </c>
      <c r="C11" s="195" t="s">
        <v>199</v>
      </c>
      <c r="D11" s="195" t="s">
        <v>200</v>
      </c>
      <c r="E11" s="194">
        <v>120000</v>
      </c>
      <c r="F11" s="194">
        <v>10000</v>
      </c>
    </row>
    <row r="12" spans="1:6">
      <c r="A12" s="194" t="s">
        <v>178</v>
      </c>
      <c r="B12" s="194" t="s">
        <v>188</v>
      </c>
      <c r="C12" s="195" t="s">
        <v>201</v>
      </c>
      <c r="D12" s="195" t="s">
        <v>202</v>
      </c>
      <c r="E12" s="194">
        <v>122000</v>
      </c>
      <c r="F12" s="194">
        <v>11000</v>
      </c>
    </row>
    <row r="13" spans="1:6">
      <c r="A13" s="194" t="s">
        <v>178</v>
      </c>
      <c r="B13" s="194" t="s">
        <v>188</v>
      </c>
      <c r="C13" s="195" t="s">
        <v>203</v>
      </c>
      <c r="D13" s="195" t="s">
        <v>204</v>
      </c>
      <c r="E13" s="194">
        <v>124000</v>
      </c>
      <c r="F13" s="194">
        <v>12000</v>
      </c>
    </row>
    <row r="14" spans="1:6">
      <c r="A14" s="194" t="s">
        <v>178</v>
      </c>
      <c r="B14" s="194" t="s">
        <v>188</v>
      </c>
      <c r="C14" s="195" t="s">
        <v>205</v>
      </c>
      <c r="D14" s="195" t="s">
        <v>206</v>
      </c>
      <c r="E14" s="194">
        <v>126000</v>
      </c>
      <c r="F14" s="194">
        <v>15000</v>
      </c>
    </row>
    <row r="15" spans="1:6">
      <c r="A15" s="194" t="s">
        <v>178</v>
      </c>
      <c r="B15" s="194" t="s">
        <v>188</v>
      </c>
      <c r="C15" s="195" t="s">
        <v>207</v>
      </c>
      <c r="D15" s="195" t="s">
        <v>208</v>
      </c>
      <c r="E15" s="194">
        <v>128000</v>
      </c>
      <c r="F15" s="194">
        <v>16000</v>
      </c>
    </row>
    <row r="16" spans="1:6">
      <c r="A16" s="194" t="s">
        <v>178</v>
      </c>
      <c r="B16" s="194" t="s">
        <v>188</v>
      </c>
      <c r="C16" s="195" t="s">
        <v>209</v>
      </c>
      <c r="D16" s="195" t="s">
        <v>210</v>
      </c>
      <c r="E16" s="194">
        <v>130000</v>
      </c>
      <c r="F16" s="194">
        <v>17000</v>
      </c>
    </row>
    <row r="17" spans="1:6">
      <c r="A17" s="194" t="s">
        <v>178</v>
      </c>
      <c r="B17" s="194" t="s">
        <v>211</v>
      </c>
      <c r="C17" s="195" t="s">
        <v>212</v>
      </c>
      <c r="D17" s="195" t="s">
        <v>213</v>
      </c>
      <c r="E17" s="194">
        <v>132000</v>
      </c>
      <c r="F17" s="194">
        <v>18000</v>
      </c>
    </row>
    <row r="18" spans="1:6">
      <c r="A18" s="194" t="s">
        <v>178</v>
      </c>
      <c r="B18" s="194" t="s">
        <v>211</v>
      </c>
      <c r="C18" s="195" t="s">
        <v>214</v>
      </c>
      <c r="D18" s="195" t="s">
        <v>215</v>
      </c>
      <c r="E18" s="194">
        <v>134000</v>
      </c>
      <c r="F18" s="194">
        <v>19000</v>
      </c>
    </row>
    <row r="19" spans="1:6">
      <c r="A19" s="194" t="s">
        <v>178</v>
      </c>
      <c r="B19" s="194" t="s">
        <v>211</v>
      </c>
      <c r="C19" s="195" t="s">
        <v>216</v>
      </c>
      <c r="D19" s="195" t="s">
        <v>217</v>
      </c>
      <c r="E19" s="194">
        <v>136000</v>
      </c>
      <c r="F19" s="194">
        <v>20000</v>
      </c>
    </row>
    <row r="20" spans="1:6">
      <c r="A20" s="194" t="s">
        <v>178</v>
      </c>
      <c r="B20" s="194" t="s">
        <v>211</v>
      </c>
      <c r="C20" s="195" t="s">
        <v>218</v>
      </c>
      <c r="D20" s="195" t="s">
        <v>219</v>
      </c>
      <c r="E20" s="194">
        <v>138000</v>
      </c>
      <c r="F20" s="194">
        <v>21000</v>
      </c>
    </row>
    <row r="21" spans="1:6">
      <c r="A21" s="194" t="s">
        <v>178</v>
      </c>
      <c r="B21" s="194" t="s">
        <v>211</v>
      </c>
      <c r="C21" s="195" t="s">
        <v>220</v>
      </c>
      <c r="D21" s="195" t="s">
        <v>221</v>
      </c>
      <c r="E21" s="194">
        <v>140000</v>
      </c>
      <c r="F21" s="194">
        <v>22000</v>
      </c>
    </row>
    <row r="22" spans="1:6">
      <c r="A22" s="194" t="s">
        <v>178</v>
      </c>
      <c r="B22" s="194" t="s">
        <v>211</v>
      </c>
      <c r="C22" s="195" t="s">
        <v>222</v>
      </c>
      <c r="D22" s="195" t="s">
        <v>223</v>
      </c>
      <c r="E22" s="194">
        <v>142000</v>
      </c>
      <c r="F22" s="194">
        <v>23000</v>
      </c>
    </row>
    <row r="23" spans="1:6">
      <c r="A23" s="194" t="s">
        <v>178</v>
      </c>
      <c r="B23" s="194" t="s">
        <v>211</v>
      </c>
      <c r="C23" s="195" t="s">
        <v>224</v>
      </c>
      <c r="D23" s="195" t="s">
        <v>225</v>
      </c>
      <c r="E23" s="194">
        <v>144000</v>
      </c>
      <c r="F23" s="194">
        <v>25000</v>
      </c>
    </row>
    <row r="24" spans="1:6">
      <c r="A24" s="194" t="s">
        <v>178</v>
      </c>
      <c r="B24" s="194" t="s">
        <v>211</v>
      </c>
      <c r="C24" s="195" t="s">
        <v>226</v>
      </c>
      <c r="D24" s="195" t="s">
        <v>227</v>
      </c>
      <c r="E24" s="194">
        <v>146000</v>
      </c>
      <c r="F24" s="194">
        <v>26000</v>
      </c>
    </row>
    <row r="25" spans="1:6">
      <c r="A25" s="194" t="s">
        <v>178</v>
      </c>
      <c r="B25" s="194" t="s">
        <v>228</v>
      </c>
      <c r="C25" s="195" t="s">
        <v>229</v>
      </c>
      <c r="D25" s="195" t="s">
        <v>230</v>
      </c>
      <c r="E25" s="194">
        <v>148000</v>
      </c>
      <c r="F25" s="194">
        <v>27000</v>
      </c>
    </row>
    <row r="26" spans="1:6">
      <c r="A26" s="194" t="s">
        <v>231</v>
      </c>
      <c r="B26" s="194"/>
      <c r="C26" s="195"/>
      <c r="D26" s="195" t="s">
        <v>232</v>
      </c>
      <c r="E26" s="194">
        <v>150000</v>
      </c>
      <c r="F26" s="194">
        <v>40000</v>
      </c>
    </row>
    <row r="27" spans="1:6">
      <c r="A27" s="194" t="s">
        <v>178</v>
      </c>
      <c r="B27" s="194" t="s">
        <v>188</v>
      </c>
      <c r="C27" s="195" t="s">
        <v>201</v>
      </c>
      <c r="D27" s="195" t="s">
        <v>233</v>
      </c>
      <c r="E27" s="194">
        <v>152000</v>
      </c>
      <c r="F27" s="194">
        <v>13000</v>
      </c>
    </row>
    <row r="28" spans="1:6">
      <c r="A28" s="194" t="s">
        <v>231</v>
      </c>
      <c r="B28" s="194"/>
      <c r="C28" s="195"/>
      <c r="D28" s="195" t="s">
        <v>234</v>
      </c>
      <c r="E28" s="194">
        <v>154000</v>
      </c>
      <c r="F28" s="194">
        <v>48000</v>
      </c>
    </row>
    <row r="29" spans="1:6">
      <c r="A29" s="196" t="s">
        <v>178</v>
      </c>
      <c r="B29" s="196" t="s">
        <v>188</v>
      </c>
      <c r="C29" s="196" t="s">
        <v>201</v>
      </c>
      <c r="D29" s="197" t="s">
        <v>235</v>
      </c>
      <c r="E29" s="196">
        <v>156000</v>
      </c>
      <c r="F29" s="194">
        <v>14000</v>
      </c>
    </row>
    <row r="30" spans="1:6">
      <c r="A30" s="196" t="s">
        <v>178</v>
      </c>
      <c r="B30" s="196" t="s">
        <v>211</v>
      </c>
      <c r="C30" s="196" t="s">
        <v>222</v>
      </c>
      <c r="D30" s="197" t="s">
        <v>236</v>
      </c>
      <c r="E30" s="196">
        <v>158000</v>
      </c>
      <c r="F30" s="194">
        <v>24000</v>
      </c>
    </row>
    <row r="31" spans="1:6">
      <c r="A31" s="194" t="s">
        <v>231</v>
      </c>
      <c r="B31" s="196"/>
      <c r="C31" s="197"/>
      <c r="D31" s="197" t="s">
        <v>237</v>
      </c>
      <c r="E31" s="196">
        <v>160000</v>
      </c>
      <c r="F31" s="194">
        <v>44000</v>
      </c>
    </row>
    <row r="32" spans="1:6">
      <c r="A32" s="194" t="s">
        <v>238</v>
      </c>
      <c r="B32" s="194" t="s">
        <v>239</v>
      </c>
      <c r="C32" s="195" t="s">
        <v>240</v>
      </c>
      <c r="D32" s="195" t="s">
        <v>241</v>
      </c>
      <c r="E32" s="194">
        <v>202000</v>
      </c>
      <c r="F32" s="194">
        <v>1000</v>
      </c>
    </row>
    <row r="33" spans="1:6">
      <c r="A33" s="194" t="s">
        <v>238</v>
      </c>
      <c r="B33" s="194" t="s">
        <v>239</v>
      </c>
      <c r="C33" s="195" t="s">
        <v>242</v>
      </c>
      <c r="D33" s="195" t="s">
        <v>243</v>
      </c>
      <c r="E33" s="194">
        <v>204000</v>
      </c>
      <c r="F33" s="194">
        <v>2000</v>
      </c>
    </row>
    <row r="34" spans="1:6">
      <c r="A34" s="194" t="s">
        <v>238</v>
      </c>
      <c r="B34" s="194" t="s">
        <v>239</v>
      </c>
      <c r="C34" s="195" t="s">
        <v>244</v>
      </c>
      <c r="D34" s="195" t="s">
        <v>245</v>
      </c>
      <c r="E34" s="194">
        <v>206000</v>
      </c>
      <c r="F34" s="194">
        <v>3000</v>
      </c>
    </row>
    <row r="35" spans="1:6">
      <c r="A35" s="194" t="s">
        <v>238</v>
      </c>
      <c r="B35" s="194" t="s">
        <v>239</v>
      </c>
      <c r="C35" s="195" t="s">
        <v>246</v>
      </c>
      <c r="D35" s="195" t="s">
        <v>247</v>
      </c>
      <c r="E35" s="194">
        <v>208000</v>
      </c>
      <c r="F35" s="194">
        <v>4000</v>
      </c>
    </row>
    <row r="36" spans="1:6">
      <c r="A36" s="194" t="s">
        <v>238</v>
      </c>
      <c r="B36" s="194" t="s">
        <v>239</v>
      </c>
      <c r="C36" s="195" t="s">
        <v>248</v>
      </c>
      <c r="D36" s="195" t="s">
        <v>249</v>
      </c>
      <c r="E36" s="194">
        <v>210000</v>
      </c>
      <c r="F36" s="194">
        <v>5000</v>
      </c>
    </row>
    <row r="37" spans="1:6">
      <c r="A37" s="194" t="s">
        <v>238</v>
      </c>
      <c r="B37" s="194" t="s">
        <v>239</v>
      </c>
      <c r="C37" s="195" t="s">
        <v>250</v>
      </c>
      <c r="D37" s="195" t="s">
        <v>251</v>
      </c>
      <c r="E37" s="194">
        <v>212000</v>
      </c>
      <c r="F37" s="194">
        <v>6000</v>
      </c>
    </row>
    <row r="38" spans="1:6">
      <c r="A38" s="194" t="s">
        <v>238</v>
      </c>
      <c r="B38" s="194" t="s">
        <v>239</v>
      </c>
      <c r="C38" s="195" t="s">
        <v>252</v>
      </c>
      <c r="D38" s="195" t="s">
        <v>253</v>
      </c>
      <c r="E38" s="194">
        <v>214000</v>
      </c>
      <c r="F38" s="194">
        <v>7000</v>
      </c>
    </row>
    <row r="39" spans="1:6">
      <c r="A39" s="194" t="s">
        <v>238</v>
      </c>
      <c r="B39" s="194" t="s">
        <v>239</v>
      </c>
      <c r="C39" s="195" t="s">
        <v>254</v>
      </c>
      <c r="D39" s="195" t="s">
        <v>255</v>
      </c>
      <c r="E39" s="194">
        <v>216000</v>
      </c>
      <c r="F39" s="194">
        <v>8000</v>
      </c>
    </row>
    <row r="40" spans="1:6">
      <c r="A40" s="194" t="s">
        <v>238</v>
      </c>
      <c r="B40" s="194" t="s">
        <v>239</v>
      </c>
      <c r="C40" s="195" t="s">
        <v>256</v>
      </c>
      <c r="D40" s="195" t="s">
        <v>257</v>
      </c>
      <c r="E40" s="194">
        <v>218000</v>
      </c>
      <c r="F40" s="194">
        <v>9000</v>
      </c>
    </row>
    <row r="41" spans="1:6">
      <c r="A41" s="194" t="s">
        <v>238</v>
      </c>
      <c r="B41" s="194" t="s">
        <v>258</v>
      </c>
      <c r="C41" s="195" t="s">
        <v>259</v>
      </c>
      <c r="D41" s="195" t="s">
        <v>260</v>
      </c>
      <c r="E41" s="194">
        <v>220000</v>
      </c>
      <c r="F41" s="194">
        <v>10000</v>
      </c>
    </row>
    <row r="42" spans="1:6">
      <c r="A42" s="194" t="s">
        <v>238</v>
      </c>
      <c r="B42" s="194" t="s">
        <v>258</v>
      </c>
      <c r="C42" s="195" t="s">
        <v>261</v>
      </c>
      <c r="D42" s="195" t="s">
        <v>262</v>
      </c>
      <c r="E42" s="194">
        <v>222000</v>
      </c>
      <c r="F42" s="194">
        <v>11000</v>
      </c>
    </row>
    <row r="43" spans="1:6">
      <c r="A43" s="194" t="s">
        <v>238</v>
      </c>
      <c r="B43" s="194" t="s">
        <v>258</v>
      </c>
      <c r="C43" s="195" t="s">
        <v>263</v>
      </c>
      <c r="D43" s="195" t="s">
        <v>264</v>
      </c>
      <c r="E43" s="194">
        <v>224000</v>
      </c>
      <c r="F43" s="194">
        <v>12000</v>
      </c>
    </row>
    <row r="44" spans="1:6">
      <c r="A44" s="194" t="s">
        <v>238</v>
      </c>
      <c r="B44" s="194" t="s">
        <v>258</v>
      </c>
      <c r="C44" s="195" t="s">
        <v>265</v>
      </c>
      <c r="D44" s="195" t="s">
        <v>266</v>
      </c>
      <c r="E44" s="194">
        <v>226000</v>
      </c>
      <c r="F44" s="194">
        <v>13000</v>
      </c>
    </row>
    <row r="45" spans="1:6">
      <c r="A45" s="194" t="s">
        <v>238</v>
      </c>
      <c r="B45" s="194" t="s">
        <v>267</v>
      </c>
      <c r="C45" s="195" t="s">
        <v>268</v>
      </c>
      <c r="D45" s="195" t="s">
        <v>269</v>
      </c>
      <c r="E45" s="194">
        <v>228000</v>
      </c>
      <c r="F45" s="194">
        <v>14000</v>
      </c>
    </row>
    <row r="46" spans="1:6">
      <c r="A46" s="194" t="s">
        <v>238</v>
      </c>
      <c r="B46" s="194" t="s">
        <v>267</v>
      </c>
      <c r="C46" s="195" t="s">
        <v>270</v>
      </c>
      <c r="D46" s="195" t="s">
        <v>271</v>
      </c>
      <c r="E46" s="194">
        <v>230000</v>
      </c>
      <c r="F46" s="194">
        <v>15000</v>
      </c>
    </row>
    <row r="47" spans="1:6">
      <c r="A47" s="194" t="s">
        <v>238</v>
      </c>
      <c r="B47" s="194" t="s">
        <v>272</v>
      </c>
      <c r="C47" s="195" t="s">
        <v>273</v>
      </c>
      <c r="D47" s="195" t="s">
        <v>274</v>
      </c>
      <c r="E47" s="194">
        <v>232000</v>
      </c>
      <c r="F47" s="194">
        <v>16000</v>
      </c>
    </row>
    <row r="48" spans="1:6">
      <c r="A48" s="194" t="s">
        <v>238</v>
      </c>
      <c r="B48" s="194" t="s">
        <v>272</v>
      </c>
      <c r="C48" s="195" t="s">
        <v>275</v>
      </c>
      <c r="D48" s="195" t="s">
        <v>276</v>
      </c>
      <c r="E48" s="194">
        <v>234000</v>
      </c>
      <c r="F48" s="194">
        <v>17000</v>
      </c>
    </row>
    <row r="49" spans="1:6">
      <c r="A49" s="194" t="s">
        <v>238</v>
      </c>
      <c r="B49" s="194" t="s">
        <v>272</v>
      </c>
      <c r="C49" s="195" t="s">
        <v>277</v>
      </c>
      <c r="D49" s="195" t="s">
        <v>278</v>
      </c>
      <c r="E49" s="194">
        <v>236000</v>
      </c>
      <c r="F49" s="194">
        <v>18000</v>
      </c>
    </row>
    <row r="50" spans="1:6">
      <c r="A50" s="194" t="s">
        <v>238</v>
      </c>
      <c r="B50" s="194" t="s">
        <v>272</v>
      </c>
      <c r="C50" s="195" t="s">
        <v>279</v>
      </c>
      <c r="D50" s="195" t="s">
        <v>280</v>
      </c>
      <c r="E50" s="194">
        <v>238000</v>
      </c>
      <c r="F50" s="194">
        <v>19000</v>
      </c>
    </row>
    <row r="51" spans="1:6">
      <c r="A51" s="194" t="s">
        <v>238</v>
      </c>
      <c r="B51" s="194" t="s">
        <v>272</v>
      </c>
      <c r="C51" s="195" t="s">
        <v>281</v>
      </c>
      <c r="D51" s="195" t="s">
        <v>282</v>
      </c>
      <c r="E51" s="194">
        <v>240000</v>
      </c>
      <c r="F51" s="194">
        <v>20000</v>
      </c>
    </row>
    <row r="52" spans="1:6">
      <c r="A52" s="194" t="s">
        <v>238</v>
      </c>
      <c r="B52" s="194" t="s">
        <v>272</v>
      </c>
      <c r="C52" s="195" t="s">
        <v>283</v>
      </c>
      <c r="D52" s="195" t="s">
        <v>284</v>
      </c>
      <c r="E52" s="194">
        <v>242000</v>
      </c>
      <c r="F52" s="194">
        <v>21000</v>
      </c>
    </row>
    <row r="53" spans="1:6">
      <c r="A53" s="194" t="s">
        <v>238</v>
      </c>
      <c r="B53" s="194" t="s">
        <v>272</v>
      </c>
      <c r="C53" s="195" t="s">
        <v>285</v>
      </c>
      <c r="D53" s="195" t="s">
        <v>286</v>
      </c>
      <c r="E53" s="194">
        <v>244000</v>
      </c>
      <c r="F53" s="194">
        <v>22000</v>
      </c>
    </row>
    <row r="54" spans="1:6">
      <c r="A54" s="194" t="s">
        <v>231</v>
      </c>
      <c r="B54" s="194"/>
      <c r="C54" s="195"/>
      <c r="D54" s="195" t="s">
        <v>287</v>
      </c>
      <c r="E54" s="194">
        <v>246000</v>
      </c>
      <c r="F54" s="194">
        <v>41000</v>
      </c>
    </row>
    <row r="55" spans="1:6">
      <c r="A55" s="194" t="s">
        <v>231</v>
      </c>
      <c r="B55" s="194"/>
      <c r="C55" s="195"/>
      <c r="D55" s="195" t="s">
        <v>288</v>
      </c>
      <c r="E55" s="194">
        <v>248000</v>
      </c>
      <c r="F55" s="194">
        <v>49000</v>
      </c>
    </row>
    <row r="56" spans="1:6">
      <c r="A56" s="194" t="s">
        <v>231</v>
      </c>
      <c r="B56" s="196"/>
      <c r="C56" s="197"/>
      <c r="D56" s="197" t="s">
        <v>289</v>
      </c>
      <c r="E56" s="196">
        <v>250000</v>
      </c>
      <c r="F56" s="194">
        <v>45000</v>
      </c>
    </row>
    <row r="57" spans="1:6">
      <c r="A57" s="194" t="s">
        <v>290</v>
      </c>
      <c r="B57" s="194" t="s">
        <v>291</v>
      </c>
      <c r="C57" s="195" t="s">
        <v>292</v>
      </c>
      <c r="D57" s="195" t="s">
        <v>293</v>
      </c>
      <c r="E57" s="194">
        <v>302000</v>
      </c>
      <c r="F57" s="194">
        <v>1000</v>
      </c>
    </row>
    <row r="58" spans="1:6">
      <c r="A58" s="194" t="s">
        <v>290</v>
      </c>
      <c r="B58" s="194" t="s">
        <v>291</v>
      </c>
      <c r="C58" s="195" t="s">
        <v>294</v>
      </c>
      <c r="D58" s="195" t="s">
        <v>295</v>
      </c>
      <c r="E58" s="194">
        <v>304000</v>
      </c>
      <c r="F58" s="194">
        <v>2000</v>
      </c>
    </row>
    <row r="59" spans="1:6">
      <c r="A59" s="194" t="s">
        <v>290</v>
      </c>
      <c r="B59" s="194" t="s">
        <v>291</v>
      </c>
      <c r="C59" s="195" t="s">
        <v>296</v>
      </c>
      <c r="D59" s="195" t="s">
        <v>297</v>
      </c>
      <c r="E59" s="194">
        <v>306000</v>
      </c>
      <c r="F59" s="194">
        <v>3000</v>
      </c>
    </row>
    <row r="60" spans="1:6">
      <c r="A60" s="194" t="s">
        <v>290</v>
      </c>
      <c r="B60" s="194" t="s">
        <v>291</v>
      </c>
      <c r="C60" s="195" t="s">
        <v>298</v>
      </c>
      <c r="D60" s="195" t="s">
        <v>299</v>
      </c>
      <c r="E60" s="194">
        <v>308000</v>
      </c>
      <c r="F60" s="194">
        <v>4000</v>
      </c>
    </row>
    <row r="61" spans="1:6">
      <c r="A61" s="194" t="s">
        <v>290</v>
      </c>
      <c r="B61" s="194" t="s">
        <v>300</v>
      </c>
      <c r="C61" s="195" t="s">
        <v>301</v>
      </c>
      <c r="D61" s="195" t="s">
        <v>302</v>
      </c>
      <c r="E61" s="194">
        <v>310000</v>
      </c>
      <c r="F61" s="194">
        <v>5000</v>
      </c>
    </row>
    <row r="62" spans="1:6">
      <c r="A62" s="194" t="s">
        <v>290</v>
      </c>
      <c r="B62" s="194" t="s">
        <v>300</v>
      </c>
      <c r="C62" s="195" t="s">
        <v>303</v>
      </c>
      <c r="D62" s="195" t="s">
        <v>304</v>
      </c>
      <c r="E62" s="194">
        <v>312000</v>
      </c>
      <c r="F62" s="194">
        <v>6000</v>
      </c>
    </row>
    <row r="63" spans="1:6">
      <c r="A63" s="194" t="s">
        <v>290</v>
      </c>
      <c r="B63" s="194" t="s">
        <v>300</v>
      </c>
      <c r="C63" s="195" t="s">
        <v>305</v>
      </c>
      <c r="D63" s="195" t="s">
        <v>306</v>
      </c>
      <c r="E63" s="194">
        <v>314000</v>
      </c>
      <c r="F63" s="194">
        <v>7000</v>
      </c>
    </row>
    <row r="64" spans="1:6">
      <c r="A64" s="194" t="s">
        <v>290</v>
      </c>
      <c r="B64" s="194" t="s">
        <v>300</v>
      </c>
      <c r="C64" s="195" t="s">
        <v>307</v>
      </c>
      <c r="D64" s="195" t="s">
        <v>308</v>
      </c>
      <c r="E64" s="194">
        <v>316000</v>
      </c>
      <c r="F64" s="194">
        <v>8000</v>
      </c>
    </row>
    <row r="65" spans="1:6">
      <c r="A65" s="194" t="s">
        <v>290</v>
      </c>
      <c r="B65" s="194" t="s">
        <v>300</v>
      </c>
      <c r="C65" s="195" t="s">
        <v>307</v>
      </c>
      <c r="D65" s="195" t="s">
        <v>309</v>
      </c>
      <c r="E65" s="194">
        <v>318000</v>
      </c>
      <c r="F65" s="194">
        <v>9000</v>
      </c>
    </row>
    <row r="66" spans="1:6">
      <c r="A66" s="194" t="s">
        <v>290</v>
      </c>
      <c r="B66" s="194" t="s">
        <v>300</v>
      </c>
      <c r="C66" s="195" t="s">
        <v>310</v>
      </c>
      <c r="D66" s="195" t="s">
        <v>311</v>
      </c>
      <c r="E66" s="194">
        <v>320000</v>
      </c>
      <c r="F66" s="194">
        <v>11000</v>
      </c>
    </row>
    <row r="67" spans="1:6">
      <c r="A67" s="194" t="s">
        <v>290</v>
      </c>
      <c r="B67" s="194" t="s">
        <v>312</v>
      </c>
      <c r="C67" s="195" t="s">
        <v>313</v>
      </c>
      <c r="D67" s="195" t="s">
        <v>314</v>
      </c>
      <c r="E67" s="194">
        <v>322000</v>
      </c>
      <c r="F67" s="194">
        <v>12000</v>
      </c>
    </row>
    <row r="68" spans="1:6">
      <c r="A68" s="194" t="s">
        <v>290</v>
      </c>
      <c r="B68" s="194" t="s">
        <v>312</v>
      </c>
      <c r="C68" s="195" t="s">
        <v>315</v>
      </c>
      <c r="D68" s="195" t="s">
        <v>316</v>
      </c>
      <c r="E68" s="194">
        <v>324000</v>
      </c>
      <c r="F68" s="194">
        <v>13000</v>
      </c>
    </row>
    <row r="69" spans="1:6">
      <c r="A69" s="194" t="s">
        <v>290</v>
      </c>
      <c r="B69" s="194" t="s">
        <v>312</v>
      </c>
      <c r="C69" s="195" t="s">
        <v>317</v>
      </c>
      <c r="D69" s="195" t="s">
        <v>318</v>
      </c>
      <c r="E69" s="194">
        <v>326000</v>
      </c>
      <c r="F69" s="194">
        <v>14000</v>
      </c>
    </row>
    <row r="70" spans="1:6">
      <c r="A70" s="194" t="s">
        <v>290</v>
      </c>
      <c r="B70" s="194" t="s">
        <v>312</v>
      </c>
      <c r="C70" s="195" t="s">
        <v>319</v>
      </c>
      <c r="D70" s="195" t="s">
        <v>320</v>
      </c>
      <c r="E70" s="194">
        <v>328000</v>
      </c>
      <c r="F70" s="194">
        <v>15000</v>
      </c>
    </row>
    <row r="71" spans="1:6">
      <c r="A71" s="194" t="s">
        <v>290</v>
      </c>
      <c r="B71" s="194" t="s">
        <v>321</v>
      </c>
      <c r="C71" s="195" t="s">
        <v>322</v>
      </c>
      <c r="D71" s="195" t="s">
        <v>323</v>
      </c>
      <c r="E71" s="194">
        <v>330000</v>
      </c>
      <c r="F71" s="194">
        <v>16000</v>
      </c>
    </row>
    <row r="72" spans="1:6">
      <c r="A72" s="194" t="s">
        <v>290</v>
      </c>
      <c r="B72" s="194" t="s">
        <v>321</v>
      </c>
      <c r="C72" s="195" t="s">
        <v>324</v>
      </c>
      <c r="D72" s="195" t="s">
        <v>325</v>
      </c>
      <c r="E72" s="194">
        <v>332000</v>
      </c>
      <c r="F72" s="194">
        <v>17000</v>
      </c>
    </row>
    <row r="73" spans="1:6">
      <c r="A73" s="194" t="s">
        <v>290</v>
      </c>
      <c r="B73" s="194" t="s">
        <v>326</v>
      </c>
      <c r="C73" s="195" t="s">
        <v>327</v>
      </c>
      <c r="D73" s="195" t="s">
        <v>328</v>
      </c>
      <c r="E73" s="194">
        <v>334000</v>
      </c>
      <c r="F73" s="194">
        <v>18000</v>
      </c>
    </row>
    <row r="74" spans="1:6">
      <c r="A74" s="194" t="s">
        <v>290</v>
      </c>
      <c r="B74" s="194" t="s">
        <v>326</v>
      </c>
      <c r="C74" s="195" t="s">
        <v>329</v>
      </c>
      <c r="D74" s="195" t="s">
        <v>330</v>
      </c>
      <c r="E74" s="194">
        <v>336000</v>
      </c>
      <c r="F74" s="194">
        <v>19000</v>
      </c>
    </row>
    <row r="75" spans="1:6">
      <c r="A75" s="194" t="s">
        <v>290</v>
      </c>
      <c r="B75" s="194" t="s">
        <v>326</v>
      </c>
      <c r="C75" s="195" t="s">
        <v>331</v>
      </c>
      <c r="D75" s="195" t="s">
        <v>332</v>
      </c>
      <c r="E75" s="194">
        <v>338000</v>
      </c>
      <c r="F75" s="194">
        <v>20000</v>
      </c>
    </row>
    <row r="76" spans="1:6">
      <c r="A76" s="194" t="s">
        <v>290</v>
      </c>
      <c r="B76" s="194" t="s">
        <v>326</v>
      </c>
      <c r="C76" s="195" t="s">
        <v>333</v>
      </c>
      <c r="D76" s="195" t="s">
        <v>334</v>
      </c>
      <c r="E76" s="194">
        <v>340000</v>
      </c>
      <c r="F76" s="194">
        <v>21000</v>
      </c>
    </row>
    <row r="77" spans="1:6">
      <c r="A77" s="194" t="s">
        <v>290</v>
      </c>
      <c r="B77" s="194" t="s">
        <v>335</v>
      </c>
      <c r="C77" s="195" t="s">
        <v>336</v>
      </c>
      <c r="D77" s="195" t="s">
        <v>337</v>
      </c>
      <c r="E77" s="194">
        <v>342000</v>
      </c>
      <c r="F77" s="194">
        <v>22000</v>
      </c>
    </row>
    <row r="78" spans="1:6">
      <c r="A78" s="194" t="s">
        <v>290</v>
      </c>
      <c r="B78" s="194" t="s">
        <v>335</v>
      </c>
      <c r="C78" s="195" t="s">
        <v>338</v>
      </c>
      <c r="D78" s="195" t="s">
        <v>339</v>
      </c>
      <c r="E78" s="194">
        <v>344000</v>
      </c>
      <c r="F78" s="194">
        <v>23000</v>
      </c>
    </row>
    <row r="79" spans="1:6">
      <c r="A79" s="194" t="s">
        <v>290</v>
      </c>
      <c r="B79" s="194" t="s">
        <v>335</v>
      </c>
      <c r="C79" s="195" t="s">
        <v>340</v>
      </c>
      <c r="D79" s="195" t="s">
        <v>341</v>
      </c>
      <c r="E79" s="194">
        <v>346000</v>
      </c>
      <c r="F79" s="194">
        <v>24000</v>
      </c>
    </row>
    <row r="80" spans="1:6">
      <c r="A80" s="194" t="s">
        <v>290</v>
      </c>
      <c r="B80" s="194" t="s">
        <v>335</v>
      </c>
      <c r="C80" s="195" t="s">
        <v>342</v>
      </c>
      <c r="D80" s="195" t="s">
        <v>343</v>
      </c>
      <c r="E80" s="194">
        <v>348000</v>
      </c>
      <c r="F80" s="194">
        <v>25000</v>
      </c>
    </row>
    <row r="81" spans="1:6">
      <c r="A81" s="194" t="s">
        <v>290</v>
      </c>
      <c r="B81" s="194" t="s">
        <v>335</v>
      </c>
      <c r="C81" s="195" t="s">
        <v>344</v>
      </c>
      <c r="D81" s="195" t="s">
        <v>345</v>
      </c>
      <c r="E81" s="194">
        <v>350000</v>
      </c>
      <c r="F81" s="194">
        <v>26000</v>
      </c>
    </row>
    <row r="82" spans="1:6">
      <c r="A82" s="194" t="s">
        <v>290</v>
      </c>
      <c r="B82" s="194" t="s">
        <v>335</v>
      </c>
      <c r="C82" s="195" t="s">
        <v>346</v>
      </c>
      <c r="D82" s="195" t="s">
        <v>347</v>
      </c>
      <c r="E82" s="194">
        <v>352000</v>
      </c>
      <c r="F82" s="194">
        <v>27000</v>
      </c>
    </row>
    <row r="83" spans="1:6">
      <c r="A83" s="194" t="s">
        <v>290</v>
      </c>
      <c r="B83" s="194" t="s">
        <v>335</v>
      </c>
      <c r="C83" s="195" t="s">
        <v>348</v>
      </c>
      <c r="D83" s="195" t="s">
        <v>349</v>
      </c>
      <c r="E83" s="194">
        <v>354000</v>
      </c>
      <c r="F83" s="194">
        <v>28000</v>
      </c>
    </row>
    <row r="84" spans="1:6">
      <c r="A84" s="194" t="s">
        <v>290</v>
      </c>
      <c r="B84" s="194" t="s">
        <v>335</v>
      </c>
      <c r="C84" s="195" t="s">
        <v>350</v>
      </c>
      <c r="D84" s="195" t="s">
        <v>351</v>
      </c>
      <c r="E84" s="194">
        <v>356000</v>
      </c>
      <c r="F84" s="194">
        <v>29000</v>
      </c>
    </row>
    <row r="85" spans="1:6">
      <c r="A85" s="194" t="s">
        <v>290</v>
      </c>
      <c r="B85" s="194" t="s">
        <v>335</v>
      </c>
      <c r="C85" s="195" t="s">
        <v>352</v>
      </c>
      <c r="D85" s="195" t="s">
        <v>353</v>
      </c>
      <c r="E85" s="194">
        <v>358000</v>
      </c>
      <c r="F85" s="194">
        <v>30000</v>
      </c>
    </row>
    <row r="86" spans="1:6">
      <c r="A86" s="194" t="s">
        <v>290</v>
      </c>
      <c r="B86" s="194" t="s">
        <v>335</v>
      </c>
      <c r="C86" s="195" t="s">
        <v>354</v>
      </c>
      <c r="D86" s="195" t="s">
        <v>355</v>
      </c>
      <c r="E86" s="194">
        <v>360000</v>
      </c>
      <c r="F86" s="194">
        <v>31000</v>
      </c>
    </row>
    <row r="87" spans="1:6">
      <c r="A87" s="194" t="s">
        <v>290</v>
      </c>
      <c r="B87" s="194" t="s">
        <v>356</v>
      </c>
      <c r="C87" s="195" t="s">
        <v>357</v>
      </c>
      <c r="D87" s="195" t="s">
        <v>358</v>
      </c>
      <c r="E87" s="194">
        <v>362000</v>
      </c>
      <c r="F87" s="194">
        <v>32000</v>
      </c>
    </row>
    <row r="88" spans="1:6">
      <c r="A88" s="194" t="s">
        <v>290</v>
      </c>
      <c r="B88" s="194" t="s">
        <v>356</v>
      </c>
      <c r="C88" s="195" t="s">
        <v>359</v>
      </c>
      <c r="D88" s="195" t="s">
        <v>360</v>
      </c>
      <c r="E88" s="194">
        <v>364000</v>
      </c>
      <c r="F88" s="194">
        <v>33000</v>
      </c>
    </row>
    <row r="89" spans="1:6">
      <c r="A89" s="194" t="s">
        <v>231</v>
      </c>
      <c r="B89" s="194"/>
      <c r="C89" s="195"/>
      <c r="D89" s="195" t="s">
        <v>361</v>
      </c>
      <c r="E89" s="194">
        <v>366000</v>
      </c>
      <c r="F89" s="194">
        <v>42000</v>
      </c>
    </row>
    <row r="90" spans="1:6">
      <c r="A90" s="194" t="s">
        <v>231</v>
      </c>
      <c r="B90" s="194"/>
      <c r="C90" s="195"/>
      <c r="D90" s="195" t="s">
        <v>362</v>
      </c>
      <c r="E90" s="194">
        <v>368000</v>
      </c>
      <c r="F90" s="194">
        <v>52000</v>
      </c>
    </row>
    <row r="91" spans="1:6">
      <c r="A91" s="194" t="s">
        <v>231</v>
      </c>
      <c r="B91" s="194"/>
      <c r="C91" s="195"/>
      <c r="D91" s="195" t="s">
        <v>363</v>
      </c>
      <c r="E91" s="194">
        <v>370000</v>
      </c>
      <c r="F91" s="194">
        <v>50000</v>
      </c>
    </row>
    <row r="92" spans="1:6">
      <c r="A92" s="196" t="s">
        <v>290</v>
      </c>
      <c r="B92" s="196" t="s">
        <v>300</v>
      </c>
      <c r="C92" s="197" t="s">
        <v>307</v>
      </c>
      <c r="D92" s="197" t="s">
        <v>364</v>
      </c>
      <c r="E92" s="196">
        <v>372000</v>
      </c>
      <c r="F92" s="194">
        <v>10000</v>
      </c>
    </row>
    <row r="93" spans="1:6">
      <c r="A93" s="194" t="s">
        <v>231</v>
      </c>
      <c r="B93" s="196"/>
      <c r="C93" s="197"/>
      <c r="D93" s="197" t="s">
        <v>365</v>
      </c>
      <c r="E93" s="196">
        <v>374000</v>
      </c>
      <c r="F93" s="194">
        <v>46000</v>
      </c>
    </row>
    <row r="94" spans="1:6">
      <c r="A94" s="194" t="s">
        <v>366</v>
      </c>
      <c r="B94" s="194" t="s">
        <v>367</v>
      </c>
      <c r="C94" s="195" t="s">
        <v>368</v>
      </c>
      <c r="D94" s="195" t="s">
        <v>369</v>
      </c>
      <c r="E94" s="194">
        <v>402000</v>
      </c>
      <c r="F94" s="194">
        <v>1000</v>
      </c>
    </row>
    <row r="95" spans="1:6">
      <c r="A95" s="194" t="s">
        <v>366</v>
      </c>
      <c r="B95" s="194" t="s">
        <v>367</v>
      </c>
      <c r="C95" s="195" t="s">
        <v>370</v>
      </c>
      <c r="D95" s="195" t="s">
        <v>371</v>
      </c>
      <c r="E95" s="194">
        <v>404000</v>
      </c>
      <c r="F95" s="194">
        <v>2000</v>
      </c>
    </row>
    <row r="96" spans="1:6">
      <c r="A96" s="194" t="s">
        <v>366</v>
      </c>
      <c r="B96" s="194" t="s">
        <v>372</v>
      </c>
      <c r="C96" s="195" t="s">
        <v>373</v>
      </c>
      <c r="D96" s="195" t="s">
        <v>374</v>
      </c>
      <c r="E96" s="194">
        <v>406000</v>
      </c>
      <c r="F96" s="194">
        <v>3000</v>
      </c>
    </row>
    <row r="97" spans="1:6">
      <c r="A97" s="194" t="s">
        <v>366</v>
      </c>
      <c r="B97" s="194" t="s">
        <v>372</v>
      </c>
      <c r="C97" s="195" t="s">
        <v>375</v>
      </c>
      <c r="D97" s="195" t="s">
        <v>376</v>
      </c>
      <c r="E97" s="194">
        <v>408000</v>
      </c>
      <c r="F97" s="194">
        <v>4000</v>
      </c>
    </row>
    <row r="98" spans="1:6">
      <c r="A98" s="194" t="s">
        <v>366</v>
      </c>
      <c r="B98" s="194" t="s">
        <v>372</v>
      </c>
      <c r="C98" s="195" t="s">
        <v>377</v>
      </c>
      <c r="D98" s="195" t="s">
        <v>378</v>
      </c>
      <c r="E98" s="194">
        <v>410000</v>
      </c>
      <c r="F98" s="194">
        <v>5000</v>
      </c>
    </row>
    <row r="99" spans="1:6">
      <c r="A99" s="194" t="s">
        <v>366</v>
      </c>
      <c r="B99" s="194" t="s">
        <v>372</v>
      </c>
      <c r="C99" s="195" t="s">
        <v>379</v>
      </c>
      <c r="D99" s="195" t="s">
        <v>380</v>
      </c>
      <c r="E99" s="194">
        <v>412000</v>
      </c>
      <c r="F99" s="194">
        <v>6000</v>
      </c>
    </row>
    <row r="100" spans="1:6">
      <c r="A100" s="194" t="s">
        <v>366</v>
      </c>
      <c r="B100" s="194" t="s">
        <v>372</v>
      </c>
      <c r="C100" s="195" t="s">
        <v>381</v>
      </c>
      <c r="D100" s="195" t="s">
        <v>382</v>
      </c>
      <c r="E100" s="194">
        <v>414000</v>
      </c>
      <c r="F100" s="194">
        <v>7000</v>
      </c>
    </row>
    <row r="101" spans="1:6">
      <c r="A101" s="194" t="s">
        <v>366</v>
      </c>
      <c r="B101" s="194" t="s">
        <v>383</v>
      </c>
      <c r="C101" s="195" t="s">
        <v>384</v>
      </c>
      <c r="D101" s="195" t="s">
        <v>385</v>
      </c>
      <c r="E101" s="194">
        <v>416000</v>
      </c>
      <c r="F101" s="194">
        <v>8000</v>
      </c>
    </row>
    <row r="102" spans="1:6">
      <c r="A102" s="194" t="s">
        <v>366</v>
      </c>
      <c r="B102" s="194" t="s">
        <v>383</v>
      </c>
      <c r="C102" s="195" t="s">
        <v>386</v>
      </c>
      <c r="D102" s="195" t="s">
        <v>387</v>
      </c>
      <c r="E102" s="194">
        <v>418000</v>
      </c>
      <c r="F102" s="194">
        <v>9000</v>
      </c>
    </row>
    <row r="103" spans="1:6">
      <c r="A103" s="194" t="s">
        <v>366</v>
      </c>
      <c r="B103" s="194" t="s">
        <v>383</v>
      </c>
      <c r="C103" s="195" t="s">
        <v>388</v>
      </c>
      <c r="D103" s="195" t="s">
        <v>389</v>
      </c>
      <c r="E103" s="194">
        <v>420000</v>
      </c>
      <c r="F103" s="194">
        <v>10000</v>
      </c>
    </row>
    <row r="104" spans="1:6">
      <c r="A104" s="194" t="s">
        <v>366</v>
      </c>
      <c r="B104" s="194" t="s">
        <v>383</v>
      </c>
      <c r="C104" s="195" t="s">
        <v>390</v>
      </c>
      <c r="D104" s="195" t="s">
        <v>391</v>
      </c>
      <c r="E104" s="194">
        <v>422000</v>
      </c>
      <c r="F104" s="194">
        <v>11000</v>
      </c>
    </row>
    <row r="105" spans="1:6">
      <c r="A105" s="194" t="s">
        <v>366</v>
      </c>
      <c r="B105" s="194" t="s">
        <v>383</v>
      </c>
      <c r="C105" s="195" t="s">
        <v>392</v>
      </c>
      <c r="D105" s="195" t="s">
        <v>393</v>
      </c>
      <c r="E105" s="194">
        <v>424000</v>
      </c>
      <c r="F105" s="194">
        <v>13000</v>
      </c>
    </row>
    <row r="106" spans="1:6">
      <c r="A106" s="194" t="s">
        <v>366</v>
      </c>
      <c r="B106" s="194" t="s">
        <v>394</v>
      </c>
      <c r="C106" s="195" t="s">
        <v>395</v>
      </c>
      <c r="D106" s="195" t="s">
        <v>396</v>
      </c>
      <c r="E106" s="194">
        <v>426000</v>
      </c>
      <c r="F106" s="194">
        <v>14000</v>
      </c>
    </row>
    <row r="107" spans="1:6">
      <c r="A107" s="194" t="s">
        <v>366</v>
      </c>
      <c r="B107" s="194" t="s">
        <v>394</v>
      </c>
      <c r="C107" s="195" t="s">
        <v>397</v>
      </c>
      <c r="D107" s="195" t="s">
        <v>398</v>
      </c>
      <c r="E107" s="194">
        <v>428000</v>
      </c>
      <c r="F107" s="194">
        <v>15000</v>
      </c>
    </row>
    <row r="108" spans="1:6">
      <c r="A108" s="194" t="s">
        <v>366</v>
      </c>
      <c r="B108" s="194" t="s">
        <v>394</v>
      </c>
      <c r="C108" s="195" t="s">
        <v>399</v>
      </c>
      <c r="D108" s="195" t="s">
        <v>400</v>
      </c>
      <c r="E108" s="194">
        <v>430000</v>
      </c>
      <c r="F108" s="194">
        <v>16000</v>
      </c>
    </row>
    <row r="109" spans="1:6">
      <c r="A109" s="194" t="s">
        <v>366</v>
      </c>
      <c r="B109" s="194" t="s">
        <v>394</v>
      </c>
      <c r="C109" s="195" t="s">
        <v>401</v>
      </c>
      <c r="D109" s="195" t="s">
        <v>402</v>
      </c>
      <c r="E109" s="194">
        <v>432000</v>
      </c>
      <c r="F109" s="194">
        <v>17000</v>
      </c>
    </row>
    <row r="110" spans="1:6">
      <c r="A110" s="194" t="s">
        <v>366</v>
      </c>
      <c r="B110" s="194" t="s">
        <v>394</v>
      </c>
      <c r="C110" s="195" t="s">
        <v>403</v>
      </c>
      <c r="D110" s="195" t="s">
        <v>404</v>
      </c>
      <c r="E110" s="194">
        <v>434000</v>
      </c>
      <c r="F110" s="194">
        <v>18000</v>
      </c>
    </row>
    <row r="111" spans="1:6">
      <c r="A111" s="194" t="s">
        <v>366</v>
      </c>
      <c r="B111" s="194" t="s">
        <v>405</v>
      </c>
      <c r="C111" s="195" t="s">
        <v>406</v>
      </c>
      <c r="D111" s="195" t="s">
        <v>407</v>
      </c>
      <c r="E111" s="194">
        <v>436000</v>
      </c>
      <c r="F111" s="194">
        <v>19000</v>
      </c>
    </row>
    <row r="112" spans="1:6">
      <c r="A112" s="194" t="s">
        <v>366</v>
      </c>
      <c r="B112" s="194" t="s">
        <v>405</v>
      </c>
      <c r="C112" s="195" t="s">
        <v>408</v>
      </c>
      <c r="D112" s="195" t="s">
        <v>409</v>
      </c>
      <c r="E112" s="194">
        <v>438000</v>
      </c>
      <c r="F112" s="194">
        <v>20000</v>
      </c>
    </row>
    <row r="113" spans="1:6">
      <c r="A113" s="194" t="s">
        <v>366</v>
      </c>
      <c r="B113" s="194" t="s">
        <v>405</v>
      </c>
      <c r="C113" s="195" t="s">
        <v>410</v>
      </c>
      <c r="D113" s="195" t="s">
        <v>411</v>
      </c>
      <c r="E113" s="194">
        <v>440000</v>
      </c>
      <c r="F113" s="194">
        <v>21000</v>
      </c>
    </row>
    <row r="114" spans="1:6">
      <c r="A114" s="194" t="s">
        <v>366</v>
      </c>
      <c r="B114" s="194" t="s">
        <v>405</v>
      </c>
      <c r="C114" s="195" t="s">
        <v>412</v>
      </c>
      <c r="D114" s="195" t="s">
        <v>413</v>
      </c>
      <c r="E114" s="194">
        <v>442000</v>
      </c>
      <c r="F114" s="194">
        <v>22000</v>
      </c>
    </row>
    <row r="115" spans="1:6">
      <c r="A115" s="194" t="s">
        <v>366</v>
      </c>
      <c r="B115" s="194" t="s">
        <v>405</v>
      </c>
      <c r="C115" s="195" t="s">
        <v>414</v>
      </c>
      <c r="D115" s="195" t="s">
        <v>415</v>
      </c>
      <c r="E115" s="194">
        <v>444000</v>
      </c>
      <c r="F115" s="194">
        <v>23000</v>
      </c>
    </row>
    <row r="116" spans="1:6">
      <c r="A116" s="194" t="s">
        <v>366</v>
      </c>
      <c r="B116" s="194" t="s">
        <v>405</v>
      </c>
      <c r="C116" s="195" t="s">
        <v>416</v>
      </c>
      <c r="D116" s="195" t="s">
        <v>417</v>
      </c>
      <c r="E116" s="194">
        <v>446000</v>
      </c>
      <c r="F116" s="194">
        <v>24000</v>
      </c>
    </row>
    <row r="117" spans="1:6">
      <c r="A117" s="194" t="s">
        <v>366</v>
      </c>
      <c r="B117" s="194" t="s">
        <v>405</v>
      </c>
      <c r="C117" s="195" t="s">
        <v>418</v>
      </c>
      <c r="D117" s="195" t="s">
        <v>419</v>
      </c>
      <c r="E117" s="194">
        <v>448000</v>
      </c>
      <c r="F117" s="194">
        <v>25000</v>
      </c>
    </row>
    <row r="118" spans="1:6">
      <c r="A118" s="194" t="s">
        <v>366</v>
      </c>
      <c r="B118" s="194" t="s">
        <v>405</v>
      </c>
      <c r="C118" s="195" t="s">
        <v>420</v>
      </c>
      <c r="D118" s="195" t="s">
        <v>421</v>
      </c>
      <c r="E118" s="194">
        <v>450000</v>
      </c>
      <c r="F118" s="194">
        <v>26000</v>
      </c>
    </row>
    <row r="119" spans="1:6">
      <c r="A119" s="194" t="s">
        <v>366</v>
      </c>
      <c r="B119" s="194" t="s">
        <v>405</v>
      </c>
      <c r="C119" s="195" t="s">
        <v>422</v>
      </c>
      <c r="D119" s="195" t="s">
        <v>423</v>
      </c>
      <c r="E119" s="194">
        <v>452000</v>
      </c>
      <c r="F119" s="194">
        <v>27000</v>
      </c>
    </row>
    <row r="120" spans="1:6">
      <c r="A120" s="194" t="s">
        <v>231</v>
      </c>
      <c r="B120" s="194"/>
      <c r="C120" s="195"/>
      <c r="D120" s="195" t="s">
        <v>424</v>
      </c>
      <c r="E120" s="194">
        <v>454000</v>
      </c>
      <c r="F120" s="194">
        <v>43000</v>
      </c>
    </row>
    <row r="121" spans="1:6">
      <c r="A121" s="194" t="s">
        <v>231</v>
      </c>
      <c r="B121" s="194"/>
      <c r="C121" s="195"/>
      <c r="D121" s="195" t="s">
        <v>425</v>
      </c>
      <c r="E121" s="194">
        <v>458000</v>
      </c>
      <c r="F121" s="194">
        <v>53000</v>
      </c>
    </row>
    <row r="122" spans="1:6">
      <c r="A122" s="194" t="s">
        <v>231</v>
      </c>
      <c r="B122" s="194"/>
      <c r="C122" s="195"/>
      <c r="D122" s="195" t="s">
        <v>426</v>
      </c>
      <c r="E122" s="194">
        <v>460000</v>
      </c>
      <c r="F122" s="194">
        <v>51000</v>
      </c>
    </row>
    <row r="123" spans="1:6">
      <c r="A123" s="196" t="s">
        <v>366</v>
      </c>
      <c r="B123" s="196" t="s">
        <v>383</v>
      </c>
      <c r="C123" s="197" t="s">
        <v>390</v>
      </c>
      <c r="D123" s="197" t="s">
        <v>427</v>
      </c>
      <c r="E123" s="196">
        <v>462000</v>
      </c>
      <c r="F123" s="194">
        <v>12000</v>
      </c>
    </row>
    <row r="124" spans="1:6">
      <c r="A124" s="194" t="s">
        <v>231</v>
      </c>
      <c r="B124" s="196"/>
      <c r="C124" s="197"/>
      <c r="D124" s="197" t="s">
        <v>428</v>
      </c>
      <c r="E124" s="196">
        <v>464000</v>
      </c>
      <c r="F124" s="194">
        <v>47000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V24"/>
  <sheetViews>
    <sheetView workbookViewId="0">
      <selection activeCell="V13" sqref="V13:V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93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15"/>
      <c r="U1" s="115"/>
    </row>
    <row r="2" spans="1:22" s="49" customFormat="1" ht="15.75" customHeight="1">
      <c r="A2" s="50" t="s">
        <v>20</v>
      </c>
      <c r="B2" s="50"/>
      <c r="C2" s="51"/>
      <c r="D2" s="5"/>
      <c r="E2" s="48"/>
      <c r="F2" s="48"/>
      <c r="G2" s="48"/>
      <c r="H2" s="47"/>
      <c r="I2" s="48"/>
      <c r="J2" s="48"/>
      <c r="K2" s="48"/>
      <c r="L2" s="48"/>
      <c r="M2" s="47"/>
      <c r="N2" s="47"/>
      <c r="O2" s="47"/>
      <c r="P2" s="47"/>
      <c r="Q2" s="47"/>
      <c r="R2" s="48"/>
      <c r="S2" s="48"/>
      <c r="T2" s="115"/>
      <c r="U2" s="115"/>
    </row>
    <row r="3" spans="1:22" s="49" customFormat="1" ht="13.5">
      <c r="A3" s="50" t="s">
        <v>21</v>
      </c>
      <c r="B3" s="50"/>
      <c r="C3" s="51"/>
      <c r="D3" s="5"/>
      <c r="E3" s="48"/>
      <c r="F3" s="48"/>
      <c r="G3" s="48"/>
      <c r="H3" s="47"/>
      <c r="I3" s="48"/>
      <c r="J3" s="48"/>
      <c r="K3" s="48"/>
      <c r="L3" s="48"/>
      <c r="M3" s="47"/>
      <c r="N3" s="47"/>
      <c r="O3" s="47"/>
      <c r="P3" s="47"/>
      <c r="Q3" s="47"/>
      <c r="R3" s="48"/>
      <c r="S3" s="48"/>
      <c r="T3" s="115"/>
      <c r="U3" s="115"/>
    </row>
    <row r="4" spans="1:22" s="49" customFormat="1" ht="13.5">
      <c r="A4" s="52" t="s">
        <v>22</v>
      </c>
      <c r="B4" s="52"/>
      <c r="C4" s="53"/>
      <c r="D4" s="5"/>
      <c r="E4" s="48"/>
      <c r="F4" s="48"/>
      <c r="G4" s="48"/>
      <c r="H4" s="47"/>
      <c r="I4" s="48"/>
      <c r="J4" s="47"/>
      <c r="K4" s="48"/>
      <c r="L4" s="48"/>
      <c r="M4" s="47"/>
      <c r="N4" s="47"/>
      <c r="O4" s="47"/>
      <c r="P4" s="47"/>
      <c r="Q4" s="47"/>
      <c r="R4" s="48"/>
      <c r="S4" s="48"/>
      <c r="T4" s="115"/>
      <c r="U4" s="115"/>
    </row>
    <row r="5" spans="1:22" s="49" customFormat="1" ht="18" customHeight="1">
      <c r="A5" s="50" t="s">
        <v>23</v>
      </c>
      <c r="B5" s="50"/>
      <c r="C5" s="51"/>
      <c r="D5" s="5" t="s">
        <v>24</v>
      </c>
      <c r="E5" s="47"/>
      <c r="F5" s="47"/>
      <c r="G5" s="47"/>
      <c r="H5" s="47"/>
      <c r="I5" s="48"/>
      <c r="J5" s="48"/>
      <c r="K5" s="47"/>
      <c r="L5" s="47"/>
      <c r="M5" s="47"/>
      <c r="N5" s="47"/>
      <c r="O5" s="47"/>
      <c r="P5" s="47"/>
      <c r="Q5" s="47"/>
      <c r="R5" s="47"/>
      <c r="S5" s="47"/>
      <c r="T5" s="115"/>
      <c r="U5" s="115"/>
    </row>
    <row r="6" spans="1:22" s="49" customFormat="1" ht="13.5">
      <c r="A6" s="50" t="s">
        <v>25</v>
      </c>
      <c r="B6" s="50"/>
      <c r="C6" s="51"/>
      <c r="D6" s="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15"/>
      <c r="U6" s="115"/>
    </row>
    <row r="7" spans="1:22" s="49" customFormat="1" ht="13.5">
      <c r="A7" s="50" t="s">
        <v>26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15"/>
      <c r="U7" s="115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16"/>
      <c r="S8" s="116"/>
      <c r="T8" s="115"/>
      <c r="U8" s="115"/>
    </row>
    <row r="9" spans="1:22" s="49" customFormat="1" ht="14.25">
      <c r="C9" s="12" t="s">
        <v>94</v>
      </c>
      <c r="D9" s="56"/>
      <c r="E9" s="56"/>
      <c r="F9" s="57"/>
      <c r="G9" s="12" t="s">
        <v>95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17"/>
      <c r="S9" s="117"/>
      <c r="T9" s="117"/>
      <c r="U9" s="118"/>
      <c r="V9" s="118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19"/>
      <c r="S10" s="119"/>
      <c r="T10" s="119"/>
      <c r="U10" s="120"/>
      <c r="V10" s="120"/>
    </row>
    <row r="11" spans="1:22" s="49" customFormat="1" ht="13.5">
      <c r="A11" s="62" t="s">
        <v>27</v>
      </c>
      <c r="B11" s="63" t="s">
        <v>28</v>
      </c>
      <c r="C11" s="62" t="s">
        <v>29</v>
      </c>
      <c r="D11" s="64" t="s">
        <v>47</v>
      </c>
      <c r="E11" s="65" t="s">
        <v>48</v>
      </c>
      <c r="F11" s="66" t="s">
        <v>84</v>
      </c>
      <c r="G11" s="64" t="s">
        <v>57</v>
      </c>
      <c r="H11" s="67" t="s">
        <v>42</v>
      </c>
      <c r="I11" s="64" t="s">
        <v>43</v>
      </c>
      <c r="J11" s="64" t="s">
        <v>45</v>
      </c>
      <c r="K11" s="68" t="s">
        <v>59</v>
      </c>
      <c r="L11" s="68" t="s">
        <v>63</v>
      </c>
      <c r="M11" s="68" t="s">
        <v>89</v>
      </c>
      <c r="N11" s="68" t="s">
        <v>61</v>
      </c>
      <c r="O11" s="68" t="s">
        <v>60</v>
      </c>
      <c r="P11" s="64" t="s">
        <v>90</v>
      </c>
      <c r="Q11" s="64" t="s">
        <v>96</v>
      </c>
      <c r="R11" s="68" t="s">
        <v>97</v>
      </c>
      <c r="S11" s="69" t="s">
        <v>98</v>
      </c>
      <c r="T11" s="117" t="s">
        <v>99</v>
      </c>
      <c r="U11" s="118" t="s">
        <v>100</v>
      </c>
      <c r="V11" s="118" t="s">
        <v>134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101</v>
      </c>
      <c r="M12" s="76" t="s">
        <v>91</v>
      </c>
      <c r="N12" s="76"/>
      <c r="O12" s="77"/>
      <c r="P12" s="78"/>
      <c r="Q12" s="79"/>
      <c r="R12" s="121"/>
      <c r="S12" s="122"/>
      <c r="T12" s="123"/>
      <c r="U12" s="124"/>
      <c r="V12" s="124"/>
    </row>
    <row r="13" spans="1:22" ht="15.75" thickTop="1">
      <c r="A13" s="129"/>
      <c r="B13">
        <v>271</v>
      </c>
      <c r="C13" t="s">
        <v>0</v>
      </c>
      <c r="D13">
        <v>222</v>
      </c>
      <c r="E13">
        <v>88</v>
      </c>
      <c r="F13" t="s">
        <v>5</v>
      </c>
      <c r="G13" s="125" t="e">
        <f>VLOOKUP(F13,'RN RNC-RBS Dataset-1'!R:S,2,0)</f>
        <v>#N/A</v>
      </c>
      <c r="H13" s="125">
        <f>RIGHT(F13,1)/1</f>
        <v>1</v>
      </c>
      <c r="I13">
        <v>0</v>
      </c>
      <c r="J13" s="129">
        <v>20055</v>
      </c>
      <c r="K13" s="125" t="e">
        <f>VLOOKUP(F13,'RN RNC-RBS Dataset-1'!R:U,4,0)</f>
        <v>#N/A</v>
      </c>
      <c r="L13" s="47">
        <v>325</v>
      </c>
      <c r="M13" s="47">
        <v>24</v>
      </c>
      <c r="N13" s="125">
        <f>VLOOKUP(MID($F13,6,1),Appoggio!$A:$C,3,0)</f>
        <v>10563</v>
      </c>
      <c r="O13" s="125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15">
        <v>1</v>
      </c>
      <c r="U13" s="115">
        <v>1</v>
      </c>
      <c r="V13" s="47">
        <v>1</v>
      </c>
    </row>
    <row r="14" spans="1:22">
      <c r="A14" s="129"/>
      <c r="B14">
        <v>271</v>
      </c>
      <c r="C14" t="s">
        <v>0</v>
      </c>
      <c r="D14">
        <v>222</v>
      </c>
      <c r="E14">
        <v>88</v>
      </c>
      <c r="F14" t="s">
        <v>6</v>
      </c>
      <c r="G14" s="125" t="e">
        <f>VLOOKUP(F14,'RN RNC-RBS Dataset-1'!R:S,2,0)</f>
        <v>#N/A</v>
      </c>
      <c r="H14" s="125">
        <f t="shared" ref="H14:H24" si="0">RIGHT(F14,1)/1</f>
        <v>2</v>
      </c>
      <c r="I14">
        <v>0</v>
      </c>
      <c r="J14" s="129">
        <v>20055</v>
      </c>
      <c r="K14" s="125" t="e">
        <f>VLOOKUP(F14,'RN RNC-RBS Dataset-1'!R:U,4,0)</f>
        <v>#N/A</v>
      </c>
      <c r="L14" s="47">
        <v>325</v>
      </c>
      <c r="M14" s="47">
        <v>24</v>
      </c>
      <c r="N14" s="125">
        <f>VLOOKUP(MID($F14,6,1),Appoggio!$A:$C,3,0)</f>
        <v>10563</v>
      </c>
      <c r="O14" s="125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15">
        <v>1</v>
      </c>
      <c r="U14" s="115">
        <v>1</v>
      </c>
      <c r="V14" s="47">
        <v>1</v>
      </c>
    </row>
    <row r="15" spans="1:22">
      <c r="A15" s="129"/>
      <c r="B15">
        <v>271</v>
      </c>
      <c r="C15" t="s">
        <v>0</v>
      </c>
      <c r="D15">
        <v>222</v>
      </c>
      <c r="E15">
        <v>88</v>
      </c>
      <c r="F15" t="s">
        <v>7</v>
      </c>
      <c r="G15" s="125" t="e">
        <f>VLOOKUP(F15,'RN RNC-RBS Dataset-1'!R:S,2,0)</f>
        <v>#N/A</v>
      </c>
      <c r="H15" s="125">
        <f t="shared" si="0"/>
        <v>3</v>
      </c>
      <c r="I15">
        <v>0</v>
      </c>
      <c r="J15" s="129">
        <v>20055</v>
      </c>
      <c r="K15" s="125" t="e">
        <f>VLOOKUP(F15,'RN RNC-RBS Dataset-1'!R:U,4,0)</f>
        <v>#N/A</v>
      </c>
      <c r="L15" s="47">
        <v>325</v>
      </c>
      <c r="M15" s="47">
        <v>24</v>
      </c>
      <c r="N15" s="125">
        <f>VLOOKUP(MID($F15,6,1),Appoggio!$A:$C,3,0)</f>
        <v>10563</v>
      </c>
      <c r="O15" s="125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15">
        <v>1</v>
      </c>
      <c r="U15" s="115">
        <v>1</v>
      </c>
      <c r="V15" s="47">
        <v>1</v>
      </c>
    </row>
    <row r="16" spans="1:22">
      <c r="A16" s="129"/>
      <c r="B16">
        <v>271</v>
      </c>
      <c r="C16" t="s">
        <v>0</v>
      </c>
      <c r="D16">
        <v>222</v>
      </c>
      <c r="E16">
        <v>88</v>
      </c>
      <c r="F16" t="s">
        <v>8</v>
      </c>
      <c r="G16" s="125" t="e">
        <f>VLOOKUP(F16,'RN RNC-RBS Dataset-1'!R:S,2,0)</f>
        <v>#N/A</v>
      </c>
      <c r="H16" s="125">
        <f t="shared" si="0"/>
        <v>1</v>
      </c>
      <c r="I16">
        <v>0</v>
      </c>
      <c r="J16" s="129">
        <v>20055</v>
      </c>
      <c r="K16" s="125" t="e">
        <f>VLOOKUP(F16,'RN RNC-RBS Dataset-1'!R:U,4,0)</f>
        <v>#N/A</v>
      </c>
      <c r="L16" s="47">
        <v>325</v>
      </c>
      <c r="M16" s="47">
        <v>24</v>
      </c>
      <c r="N16" s="125">
        <f>VLOOKUP(MID($F16,6,1),Appoggio!$A:$C,3,0)</f>
        <v>10588</v>
      </c>
      <c r="O16" s="125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15">
        <v>1</v>
      </c>
      <c r="U16" s="115">
        <v>1</v>
      </c>
      <c r="V16" s="47">
        <v>1</v>
      </c>
    </row>
    <row r="17" spans="1:22">
      <c r="A17" s="129"/>
      <c r="B17">
        <v>271</v>
      </c>
      <c r="C17" t="s">
        <v>0</v>
      </c>
      <c r="D17">
        <v>222</v>
      </c>
      <c r="E17">
        <v>88</v>
      </c>
      <c r="F17" t="s">
        <v>9</v>
      </c>
      <c r="G17" s="125" t="e">
        <f>VLOOKUP(F17,'RN RNC-RBS Dataset-1'!R:S,2,0)</f>
        <v>#N/A</v>
      </c>
      <c r="H17" s="125">
        <f t="shared" si="0"/>
        <v>2</v>
      </c>
      <c r="I17">
        <v>0</v>
      </c>
      <c r="J17" s="129">
        <v>20055</v>
      </c>
      <c r="K17" s="125" t="e">
        <f>VLOOKUP(F17,'RN RNC-RBS Dataset-1'!R:U,4,0)</f>
        <v>#N/A</v>
      </c>
      <c r="L17" s="47">
        <v>325</v>
      </c>
      <c r="M17" s="47">
        <v>24</v>
      </c>
      <c r="N17" s="125">
        <f>VLOOKUP(MID($F17,6,1),Appoggio!$A:$C,3,0)</f>
        <v>10588</v>
      </c>
      <c r="O17" s="125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15">
        <v>1</v>
      </c>
      <c r="U17" s="115">
        <v>1</v>
      </c>
      <c r="V17" s="47">
        <v>1</v>
      </c>
    </row>
    <row r="18" spans="1:22">
      <c r="A18" s="129"/>
      <c r="B18">
        <v>271</v>
      </c>
      <c r="C18" t="s">
        <v>0</v>
      </c>
      <c r="D18">
        <v>222</v>
      </c>
      <c r="E18">
        <v>88</v>
      </c>
      <c r="F18" t="s">
        <v>10</v>
      </c>
      <c r="G18" s="125" t="e">
        <f>VLOOKUP(F18,'RN RNC-RBS Dataset-1'!R:S,2,0)</f>
        <v>#N/A</v>
      </c>
      <c r="H18" s="125">
        <f t="shared" si="0"/>
        <v>3</v>
      </c>
      <c r="I18">
        <v>0</v>
      </c>
      <c r="J18" s="129">
        <v>20055</v>
      </c>
      <c r="K18" s="125" t="e">
        <f>VLOOKUP(F18,'RN RNC-RBS Dataset-1'!R:U,4,0)</f>
        <v>#N/A</v>
      </c>
      <c r="L18" s="47">
        <v>325</v>
      </c>
      <c r="M18" s="47">
        <v>24</v>
      </c>
      <c r="N18" s="125">
        <f>VLOOKUP(MID($F18,6,1),Appoggio!$A:$C,3,0)</f>
        <v>10588</v>
      </c>
      <c r="O18" s="125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15">
        <v>1</v>
      </c>
      <c r="U18" s="115">
        <v>1</v>
      </c>
      <c r="V18" s="47">
        <v>1</v>
      </c>
    </row>
    <row r="19" spans="1:22">
      <c r="A19" s="129"/>
      <c r="B19">
        <v>271</v>
      </c>
      <c r="C19" t="s">
        <v>0</v>
      </c>
      <c r="D19">
        <v>222</v>
      </c>
      <c r="E19">
        <v>88</v>
      </c>
      <c r="F19" t="s">
        <v>11</v>
      </c>
      <c r="G19" s="125" t="e">
        <f>VLOOKUP(F19,'RN RNC-RBS Dataset-1'!R:S,2,0)</f>
        <v>#N/A</v>
      </c>
      <c r="H19" s="125">
        <f t="shared" si="0"/>
        <v>1</v>
      </c>
      <c r="I19">
        <v>0</v>
      </c>
      <c r="J19" s="129">
        <v>20055</v>
      </c>
      <c r="K19" s="125" t="e">
        <f>VLOOKUP(F19,'RN RNC-RBS Dataset-1'!R:U,4,0)</f>
        <v>#N/A</v>
      </c>
      <c r="L19" s="47">
        <v>325</v>
      </c>
      <c r="M19" s="47">
        <v>24</v>
      </c>
      <c r="N19" s="125">
        <f>VLOOKUP(MID($F19,6,1),Appoggio!$A:$C,3,0)</f>
        <v>10613</v>
      </c>
      <c r="O19" s="125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15">
        <v>1</v>
      </c>
      <c r="U19" s="115">
        <v>1</v>
      </c>
      <c r="V19" s="47">
        <v>1</v>
      </c>
    </row>
    <row r="20" spans="1:22">
      <c r="A20" s="129"/>
      <c r="B20">
        <v>271</v>
      </c>
      <c r="C20" t="s">
        <v>0</v>
      </c>
      <c r="D20">
        <v>222</v>
      </c>
      <c r="E20">
        <v>88</v>
      </c>
      <c r="F20" t="s">
        <v>12</v>
      </c>
      <c r="G20" s="125" t="e">
        <f>VLOOKUP(F20,'RN RNC-RBS Dataset-1'!R:S,2,0)</f>
        <v>#N/A</v>
      </c>
      <c r="H20" s="125">
        <f t="shared" si="0"/>
        <v>2</v>
      </c>
      <c r="I20">
        <v>0</v>
      </c>
      <c r="J20" s="129">
        <v>20055</v>
      </c>
      <c r="K20" s="125" t="e">
        <f>VLOOKUP(F20,'RN RNC-RBS Dataset-1'!R:U,4,0)</f>
        <v>#N/A</v>
      </c>
      <c r="L20" s="47">
        <v>325</v>
      </c>
      <c r="M20" s="47">
        <v>24</v>
      </c>
      <c r="N20" s="125">
        <f>VLOOKUP(MID($F20,6,1),Appoggio!$A:$C,3,0)</f>
        <v>10613</v>
      </c>
      <c r="O20" s="125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15">
        <v>1</v>
      </c>
      <c r="U20" s="115">
        <v>1</v>
      </c>
      <c r="V20" s="47">
        <v>1</v>
      </c>
    </row>
    <row r="21" spans="1:22">
      <c r="A21" s="129"/>
      <c r="B21">
        <v>271</v>
      </c>
      <c r="C21" t="s">
        <v>0</v>
      </c>
      <c r="D21">
        <v>222</v>
      </c>
      <c r="E21">
        <v>88</v>
      </c>
      <c r="F21" t="s">
        <v>13</v>
      </c>
      <c r="G21" s="125" t="e">
        <f>VLOOKUP(F21,'RN RNC-RBS Dataset-1'!R:S,2,0)</f>
        <v>#N/A</v>
      </c>
      <c r="H21" s="125">
        <f t="shared" si="0"/>
        <v>3</v>
      </c>
      <c r="I21">
        <v>0</v>
      </c>
      <c r="J21" s="129">
        <v>20055</v>
      </c>
      <c r="K21" s="125" t="e">
        <f>VLOOKUP(F21,'RN RNC-RBS Dataset-1'!R:U,4,0)</f>
        <v>#N/A</v>
      </c>
      <c r="L21" s="47">
        <v>325</v>
      </c>
      <c r="M21" s="47">
        <v>24</v>
      </c>
      <c r="N21" s="125">
        <f>VLOOKUP(MID($F21,6,1),Appoggio!$A:$C,3,0)</f>
        <v>10613</v>
      </c>
      <c r="O21" s="125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15">
        <v>1</v>
      </c>
      <c r="U21" s="115">
        <v>1</v>
      </c>
      <c r="V21" s="47">
        <v>1</v>
      </c>
    </row>
    <row r="22" spans="1:22">
      <c r="A22" s="129"/>
      <c r="B22">
        <v>271</v>
      </c>
      <c r="C22" t="s">
        <v>0</v>
      </c>
      <c r="D22">
        <v>222</v>
      </c>
      <c r="E22">
        <v>88</v>
      </c>
      <c r="F22" t="s">
        <v>2</v>
      </c>
      <c r="G22" s="125" t="e">
        <f>VLOOKUP(F22,'RN RNC-RBS Dataset-1'!R:S,2,0)</f>
        <v>#N/A</v>
      </c>
      <c r="H22" s="125">
        <f t="shared" si="0"/>
        <v>1</v>
      </c>
      <c r="I22">
        <v>0</v>
      </c>
      <c r="J22" s="129">
        <v>20055</v>
      </c>
      <c r="K22" s="125" t="e">
        <f>VLOOKUP(F22,'RN RNC-RBS Dataset-1'!R:U,4,0)</f>
        <v>#N/A</v>
      </c>
      <c r="L22" s="47">
        <v>325</v>
      </c>
      <c r="M22" s="47">
        <v>24</v>
      </c>
      <c r="N22" s="125">
        <f>VLOOKUP(MID($F22,6,1),Appoggio!$A:$C,3,0)</f>
        <v>3063</v>
      </c>
      <c r="O22" s="125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15">
        <v>1</v>
      </c>
      <c r="U22" s="115">
        <v>1</v>
      </c>
      <c r="V22" s="47">
        <v>1</v>
      </c>
    </row>
    <row r="23" spans="1:22">
      <c r="A23" s="129"/>
      <c r="B23">
        <v>271</v>
      </c>
      <c r="C23" t="s">
        <v>0</v>
      </c>
      <c r="D23">
        <v>222</v>
      </c>
      <c r="E23">
        <v>88</v>
      </c>
      <c r="F23" t="s">
        <v>3</v>
      </c>
      <c r="G23" s="125" t="e">
        <f>VLOOKUP(F23,'RN RNC-RBS Dataset-1'!R:S,2,0)</f>
        <v>#N/A</v>
      </c>
      <c r="H23" s="125">
        <f t="shared" si="0"/>
        <v>2</v>
      </c>
      <c r="I23">
        <v>0</v>
      </c>
      <c r="J23" s="129">
        <v>20055</v>
      </c>
      <c r="K23" s="125" t="e">
        <f>VLOOKUP(F23,'RN RNC-RBS Dataset-1'!R:U,4,0)</f>
        <v>#N/A</v>
      </c>
      <c r="L23" s="47">
        <v>325</v>
      </c>
      <c r="M23" s="47">
        <v>24</v>
      </c>
      <c r="N23" s="125">
        <f>VLOOKUP(MID($F23,6,1),Appoggio!$A:$C,3,0)</f>
        <v>3063</v>
      </c>
      <c r="O23" s="125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15">
        <v>1</v>
      </c>
      <c r="U23" s="115">
        <v>1</v>
      </c>
      <c r="V23" s="47">
        <v>1</v>
      </c>
    </row>
    <row r="24" spans="1:22">
      <c r="A24" s="129"/>
      <c r="B24">
        <v>271</v>
      </c>
      <c r="C24" t="s">
        <v>0</v>
      </c>
      <c r="D24">
        <v>222</v>
      </c>
      <c r="E24">
        <v>88</v>
      </c>
      <c r="F24" t="s">
        <v>4</v>
      </c>
      <c r="G24" s="125" t="e">
        <f>VLOOKUP(F24,'RN RNC-RBS Dataset-1'!R:S,2,0)</f>
        <v>#N/A</v>
      </c>
      <c r="H24" s="125">
        <f t="shared" si="0"/>
        <v>3</v>
      </c>
      <c r="I24">
        <v>0</v>
      </c>
      <c r="J24" s="129">
        <v>20055</v>
      </c>
      <c r="K24" s="125" t="e">
        <f>VLOOKUP(F24,'RN RNC-RBS Dataset-1'!R:U,4,0)</f>
        <v>#N/A</v>
      </c>
      <c r="L24" s="47">
        <v>325</v>
      </c>
      <c r="M24" s="47">
        <v>24</v>
      </c>
      <c r="N24" s="125">
        <f>VLOOKUP(MID($F24,6,1),Appoggio!$A:$C,3,0)</f>
        <v>3063</v>
      </c>
      <c r="O24" s="125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15">
        <v>1</v>
      </c>
      <c r="U24" s="115">
        <v>1</v>
      </c>
      <c r="V24" s="4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4"/>
  <sheetViews>
    <sheetView workbookViewId="0">
      <selection activeCell="V13" sqref="V13:V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93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15"/>
      <c r="U1" s="115"/>
    </row>
    <row r="2" spans="1:22" s="49" customFormat="1" ht="15.75" customHeight="1">
      <c r="A2" s="50" t="s">
        <v>20</v>
      </c>
      <c r="B2" s="50"/>
      <c r="C2" s="51"/>
      <c r="D2" s="5"/>
      <c r="E2" s="48"/>
      <c r="F2" s="48"/>
      <c r="G2" s="48"/>
      <c r="H2" s="47"/>
      <c r="I2" s="48"/>
      <c r="J2" s="48"/>
      <c r="K2" s="48"/>
      <c r="L2" s="48"/>
      <c r="M2" s="47"/>
      <c r="N2" s="47"/>
      <c r="O2" s="47"/>
      <c r="P2" s="47"/>
      <c r="Q2" s="47"/>
      <c r="R2" s="48"/>
      <c r="S2" s="48"/>
      <c r="T2" s="115"/>
      <c r="U2" s="115"/>
    </row>
    <row r="3" spans="1:22" s="49" customFormat="1" ht="13.5">
      <c r="A3" s="50" t="s">
        <v>21</v>
      </c>
      <c r="B3" s="50"/>
      <c r="C3" s="51"/>
      <c r="D3" s="5"/>
      <c r="E3" s="48"/>
      <c r="F3" s="48"/>
      <c r="G3" s="48"/>
      <c r="H3" s="47"/>
      <c r="I3" s="48"/>
      <c r="J3" s="48"/>
      <c r="K3" s="48"/>
      <c r="L3" s="48"/>
      <c r="M3" s="47"/>
      <c r="N3" s="47"/>
      <c r="O3" s="47"/>
      <c r="P3" s="47"/>
      <c r="Q3" s="47"/>
      <c r="R3" s="48"/>
      <c r="S3" s="48"/>
      <c r="T3" s="115"/>
      <c r="U3" s="115"/>
    </row>
    <row r="4" spans="1:22" s="49" customFormat="1" ht="13.5">
      <c r="A4" s="52" t="s">
        <v>22</v>
      </c>
      <c r="B4" s="52"/>
      <c r="C4" s="53"/>
      <c r="D4" s="5"/>
      <c r="E4" s="48"/>
      <c r="F4" s="48"/>
      <c r="G4" s="48"/>
      <c r="H4" s="47"/>
      <c r="I4" s="48"/>
      <c r="J4" s="47"/>
      <c r="K4" s="48"/>
      <c r="L4" s="48"/>
      <c r="M4" s="47"/>
      <c r="N4" s="47"/>
      <c r="O4" s="47"/>
      <c r="P4" s="47"/>
      <c r="Q4" s="47"/>
      <c r="R4" s="48"/>
      <c r="S4" s="48"/>
      <c r="T4" s="115"/>
      <c r="U4" s="115"/>
    </row>
    <row r="5" spans="1:22" s="49" customFormat="1" ht="18" customHeight="1">
      <c r="A5" s="50" t="s">
        <v>23</v>
      </c>
      <c r="B5" s="50"/>
      <c r="C5" s="51"/>
      <c r="D5" s="5" t="s">
        <v>24</v>
      </c>
      <c r="E5" s="47"/>
      <c r="F5" s="47"/>
      <c r="G5" s="47"/>
      <c r="H5" s="47"/>
      <c r="I5" s="48"/>
      <c r="J5" s="48"/>
      <c r="K5" s="47"/>
      <c r="L5" s="47"/>
      <c r="M5" s="47"/>
      <c r="N5" s="47"/>
      <c r="O5" s="47"/>
      <c r="P5" s="47"/>
      <c r="Q5" s="47"/>
      <c r="R5" s="47"/>
      <c r="S5" s="47"/>
      <c r="T5" s="115"/>
      <c r="U5" s="115"/>
    </row>
    <row r="6" spans="1:22" s="49" customFormat="1" ht="13.5">
      <c r="A6" s="50" t="s">
        <v>25</v>
      </c>
      <c r="B6" s="50"/>
      <c r="C6" s="51"/>
      <c r="D6" s="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15"/>
      <c r="U6" s="115"/>
    </row>
    <row r="7" spans="1:22" s="49" customFormat="1" ht="13.5">
      <c r="A7" s="50" t="s">
        <v>26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15"/>
      <c r="U7" s="115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16"/>
      <c r="S8" s="116"/>
      <c r="T8" s="115"/>
      <c r="U8" s="115"/>
    </row>
    <row r="9" spans="1:22" s="49" customFormat="1" ht="14.25">
      <c r="C9" s="12" t="s">
        <v>94</v>
      </c>
      <c r="D9" s="56"/>
      <c r="E9" s="56"/>
      <c r="F9" s="57"/>
      <c r="G9" s="12" t="s">
        <v>95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17"/>
      <c r="S9" s="117"/>
      <c r="T9" s="117"/>
      <c r="U9" s="118"/>
      <c r="V9" s="118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19"/>
      <c r="S10" s="119"/>
      <c r="T10" s="119"/>
      <c r="U10" s="120"/>
      <c r="V10" s="120"/>
    </row>
    <row r="11" spans="1:22" s="49" customFormat="1" ht="13.5">
      <c r="A11" s="62" t="s">
        <v>27</v>
      </c>
      <c r="B11" s="63" t="s">
        <v>28</v>
      </c>
      <c r="C11" s="62" t="s">
        <v>29</v>
      </c>
      <c r="D11" s="64" t="s">
        <v>47</v>
      </c>
      <c r="E11" s="65" t="s">
        <v>48</v>
      </c>
      <c r="F11" s="66" t="s">
        <v>84</v>
      </c>
      <c r="G11" s="64" t="s">
        <v>57</v>
      </c>
      <c r="H11" s="67" t="s">
        <v>42</v>
      </c>
      <c r="I11" s="64" t="s">
        <v>43</v>
      </c>
      <c r="J11" s="64" t="s">
        <v>45</v>
      </c>
      <c r="K11" s="68" t="s">
        <v>59</v>
      </c>
      <c r="L11" s="68" t="s">
        <v>63</v>
      </c>
      <c r="M11" s="68" t="s">
        <v>89</v>
      </c>
      <c r="N11" s="68" t="s">
        <v>61</v>
      </c>
      <c r="O11" s="68" t="s">
        <v>60</v>
      </c>
      <c r="P11" s="64" t="s">
        <v>90</v>
      </c>
      <c r="Q11" s="64" t="s">
        <v>96</v>
      </c>
      <c r="R11" s="68" t="s">
        <v>97</v>
      </c>
      <c r="S11" s="69" t="s">
        <v>98</v>
      </c>
      <c r="T11" s="117" t="s">
        <v>99</v>
      </c>
      <c r="U11" s="118" t="s">
        <v>100</v>
      </c>
      <c r="V11" s="118" t="s">
        <v>134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101</v>
      </c>
      <c r="M12" s="76" t="s">
        <v>91</v>
      </c>
      <c r="N12" s="76"/>
      <c r="O12" s="77"/>
      <c r="P12" s="78"/>
      <c r="Q12" s="79"/>
      <c r="R12" s="121"/>
      <c r="S12" s="122"/>
      <c r="T12" s="123"/>
      <c r="U12" s="124"/>
      <c r="V12" s="124"/>
    </row>
    <row r="13" spans="1:22" ht="15.75" thickTop="1">
      <c r="A13" s="129"/>
      <c r="B13">
        <v>271</v>
      </c>
      <c r="C13" t="s">
        <v>0</v>
      </c>
      <c r="D13">
        <v>222</v>
      </c>
      <c r="E13">
        <v>88</v>
      </c>
      <c r="F13" t="s">
        <v>5</v>
      </c>
      <c r="G13" s="125" t="e">
        <f>VLOOKUP(F13,'RN RNC-RBS Dataset-1'!R:S,2,0)</f>
        <v>#N/A</v>
      </c>
      <c r="H13" s="125">
        <f>RIGHT(F13,1)/1</f>
        <v>1</v>
      </c>
      <c r="I13">
        <v>0</v>
      </c>
      <c r="J13" s="129">
        <v>20055</v>
      </c>
      <c r="K13" s="125" t="e">
        <f>VLOOKUP(F13,'RN RNC-RBS Dataset-1'!R:U,4,0)</f>
        <v>#N/A</v>
      </c>
      <c r="L13" s="47">
        <v>325</v>
      </c>
      <c r="M13" s="47">
        <v>24</v>
      </c>
      <c r="N13" s="125">
        <f>VLOOKUP(MID($F13,6,1),Appoggio!$A:$C,3,0)</f>
        <v>10563</v>
      </c>
      <c r="O13" s="125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15">
        <v>1</v>
      </c>
      <c r="U13" s="115">
        <v>1</v>
      </c>
      <c r="V13" s="47">
        <v>1</v>
      </c>
    </row>
    <row r="14" spans="1:22">
      <c r="A14" s="129"/>
      <c r="B14">
        <v>271</v>
      </c>
      <c r="C14" t="s">
        <v>0</v>
      </c>
      <c r="D14">
        <v>222</v>
      </c>
      <c r="E14">
        <v>88</v>
      </c>
      <c r="F14" t="s">
        <v>6</v>
      </c>
      <c r="G14" s="125" t="e">
        <f>VLOOKUP(F14,'RN RNC-RBS Dataset-1'!R:S,2,0)</f>
        <v>#N/A</v>
      </c>
      <c r="H14" s="125">
        <f t="shared" ref="H14:H24" si="0">RIGHT(F14,1)/1</f>
        <v>2</v>
      </c>
      <c r="I14">
        <v>0</v>
      </c>
      <c r="J14" s="129">
        <v>20055</v>
      </c>
      <c r="K14" s="125" t="e">
        <f>VLOOKUP(F14,'RN RNC-RBS Dataset-1'!R:U,4,0)</f>
        <v>#N/A</v>
      </c>
      <c r="L14" s="47">
        <v>325</v>
      </c>
      <c r="M14" s="47">
        <v>24</v>
      </c>
      <c r="N14" s="125">
        <f>VLOOKUP(MID($F14,6,1),Appoggio!$A:$C,3,0)</f>
        <v>10563</v>
      </c>
      <c r="O14" s="125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15">
        <v>1</v>
      </c>
      <c r="U14" s="115">
        <v>1</v>
      </c>
      <c r="V14" s="47">
        <v>1</v>
      </c>
    </row>
    <row r="15" spans="1:22">
      <c r="A15" s="129"/>
      <c r="B15">
        <v>271</v>
      </c>
      <c r="C15" t="s">
        <v>0</v>
      </c>
      <c r="D15">
        <v>222</v>
      </c>
      <c r="E15">
        <v>88</v>
      </c>
      <c r="F15" t="s">
        <v>7</v>
      </c>
      <c r="G15" s="125" t="e">
        <f>VLOOKUP(F15,'RN RNC-RBS Dataset-1'!R:S,2,0)</f>
        <v>#N/A</v>
      </c>
      <c r="H15" s="125">
        <f t="shared" si="0"/>
        <v>3</v>
      </c>
      <c r="I15">
        <v>0</v>
      </c>
      <c r="J15" s="129">
        <v>20055</v>
      </c>
      <c r="K15" s="125" t="e">
        <f>VLOOKUP(F15,'RN RNC-RBS Dataset-1'!R:U,4,0)</f>
        <v>#N/A</v>
      </c>
      <c r="L15" s="47">
        <v>325</v>
      </c>
      <c r="M15" s="47">
        <v>24</v>
      </c>
      <c r="N15" s="125">
        <f>VLOOKUP(MID($F15,6,1),Appoggio!$A:$C,3,0)</f>
        <v>10563</v>
      </c>
      <c r="O15" s="125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15">
        <v>1</v>
      </c>
      <c r="U15" s="115">
        <v>1</v>
      </c>
      <c r="V15" s="47">
        <v>1</v>
      </c>
    </row>
    <row r="16" spans="1:22">
      <c r="A16" s="129"/>
      <c r="B16">
        <v>271</v>
      </c>
      <c r="C16" t="s">
        <v>0</v>
      </c>
      <c r="D16">
        <v>222</v>
      </c>
      <c r="E16">
        <v>88</v>
      </c>
      <c r="F16" t="s">
        <v>8</v>
      </c>
      <c r="G16" s="125" t="e">
        <f>VLOOKUP(F16,'RN RNC-RBS Dataset-1'!R:S,2,0)</f>
        <v>#N/A</v>
      </c>
      <c r="H16" s="125">
        <f t="shared" si="0"/>
        <v>1</v>
      </c>
      <c r="I16">
        <v>0</v>
      </c>
      <c r="J16" s="129">
        <v>20055</v>
      </c>
      <c r="K16" s="125" t="e">
        <f>VLOOKUP(F16,'RN RNC-RBS Dataset-1'!R:U,4,0)</f>
        <v>#N/A</v>
      </c>
      <c r="L16" s="47">
        <v>325</v>
      </c>
      <c r="M16" s="47">
        <v>24</v>
      </c>
      <c r="N16" s="125">
        <f>VLOOKUP(MID($F16,6,1),Appoggio!$A:$C,3,0)</f>
        <v>10588</v>
      </c>
      <c r="O16" s="125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15">
        <v>1</v>
      </c>
      <c r="U16" s="115">
        <v>1</v>
      </c>
      <c r="V16" s="47">
        <v>1</v>
      </c>
    </row>
    <row r="17" spans="1:22">
      <c r="A17" s="129"/>
      <c r="B17">
        <v>271</v>
      </c>
      <c r="C17" t="s">
        <v>0</v>
      </c>
      <c r="D17">
        <v>222</v>
      </c>
      <c r="E17">
        <v>88</v>
      </c>
      <c r="F17" t="s">
        <v>9</v>
      </c>
      <c r="G17" s="125" t="e">
        <f>VLOOKUP(F17,'RN RNC-RBS Dataset-1'!R:S,2,0)</f>
        <v>#N/A</v>
      </c>
      <c r="H17" s="125">
        <f t="shared" si="0"/>
        <v>2</v>
      </c>
      <c r="I17">
        <v>0</v>
      </c>
      <c r="J17" s="129">
        <v>20055</v>
      </c>
      <c r="K17" s="125" t="e">
        <f>VLOOKUP(F17,'RN RNC-RBS Dataset-1'!R:U,4,0)</f>
        <v>#N/A</v>
      </c>
      <c r="L17" s="47">
        <v>325</v>
      </c>
      <c r="M17" s="47">
        <v>24</v>
      </c>
      <c r="N17" s="125">
        <f>VLOOKUP(MID($F17,6,1),Appoggio!$A:$C,3,0)</f>
        <v>10588</v>
      </c>
      <c r="O17" s="125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15">
        <v>1</v>
      </c>
      <c r="U17" s="115">
        <v>1</v>
      </c>
      <c r="V17" s="47">
        <v>1</v>
      </c>
    </row>
    <row r="18" spans="1:22">
      <c r="A18" s="129"/>
      <c r="B18">
        <v>271</v>
      </c>
      <c r="C18" t="s">
        <v>0</v>
      </c>
      <c r="D18">
        <v>222</v>
      </c>
      <c r="E18">
        <v>88</v>
      </c>
      <c r="F18" t="s">
        <v>10</v>
      </c>
      <c r="G18" s="125" t="e">
        <f>VLOOKUP(F18,'RN RNC-RBS Dataset-1'!R:S,2,0)</f>
        <v>#N/A</v>
      </c>
      <c r="H18" s="125">
        <f t="shared" si="0"/>
        <v>3</v>
      </c>
      <c r="I18">
        <v>0</v>
      </c>
      <c r="J18" s="129">
        <v>20055</v>
      </c>
      <c r="K18" s="125" t="e">
        <f>VLOOKUP(F18,'RN RNC-RBS Dataset-1'!R:U,4,0)</f>
        <v>#N/A</v>
      </c>
      <c r="L18" s="47">
        <v>325</v>
      </c>
      <c r="M18" s="47">
        <v>24</v>
      </c>
      <c r="N18" s="125">
        <f>VLOOKUP(MID($F18,6,1),Appoggio!$A:$C,3,0)</f>
        <v>10588</v>
      </c>
      <c r="O18" s="125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15">
        <v>1</v>
      </c>
      <c r="U18" s="115">
        <v>1</v>
      </c>
      <c r="V18" s="47">
        <v>1</v>
      </c>
    </row>
    <row r="19" spans="1:22">
      <c r="A19" s="129"/>
      <c r="B19">
        <v>271</v>
      </c>
      <c r="C19" t="s">
        <v>0</v>
      </c>
      <c r="D19">
        <v>222</v>
      </c>
      <c r="E19">
        <v>88</v>
      </c>
      <c r="F19" t="s">
        <v>11</v>
      </c>
      <c r="G19" s="125" t="e">
        <f>VLOOKUP(F19,'RN RNC-RBS Dataset-1'!R:S,2,0)</f>
        <v>#N/A</v>
      </c>
      <c r="H19" s="125">
        <f t="shared" si="0"/>
        <v>1</v>
      </c>
      <c r="I19">
        <v>0</v>
      </c>
      <c r="J19" s="129">
        <v>20055</v>
      </c>
      <c r="K19" s="125" t="e">
        <f>VLOOKUP(F19,'RN RNC-RBS Dataset-1'!R:U,4,0)</f>
        <v>#N/A</v>
      </c>
      <c r="L19" s="47">
        <v>325</v>
      </c>
      <c r="M19" s="47">
        <v>24</v>
      </c>
      <c r="N19" s="125">
        <f>VLOOKUP(MID($F19,6,1),Appoggio!$A:$C,3,0)</f>
        <v>10613</v>
      </c>
      <c r="O19" s="125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15">
        <v>1</v>
      </c>
      <c r="U19" s="115">
        <v>1</v>
      </c>
      <c r="V19" s="47">
        <v>1</v>
      </c>
    </row>
    <row r="20" spans="1:22">
      <c r="A20" s="129"/>
      <c r="B20">
        <v>271</v>
      </c>
      <c r="C20" t="s">
        <v>0</v>
      </c>
      <c r="D20">
        <v>222</v>
      </c>
      <c r="E20">
        <v>88</v>
      </c>
      <c r="F20" t="s">
        <v>12</v>
      </c>
      <c r="G20" s="125" t="e">
        <f>VLOOKUP(F20,'RN RNC-RBS Dataset-1'!R:S,2,0)</f>
        <v>#N/A</v>
      </c>
      <c r="H20" s="125">
        <f t="shared" si="0"/>
        <v>2</v>
      </c>
      <c r="I20">
        <v>0</v>
      </c>
      <c r="J20" s="129">
        <v>20055</v>
      </c>
      <c r="K20" s="125" t="e">
        <f>VLOOKUP(F20,'RN RNC-RBS Dataset-1'!R:U,4,0)</f>
        <v>#N/A</v>
      </c>
      <c r="L20" s="47">
        <v>325</v>
      </c>
      <c r="M20" s="47">
        <v>24</v>
      </c>
      <c r="N20" s="125">
        <f>VLOOKUP(MID($F20,6,1),Appoggio!$A:$C,3,0)</f>
        <v>10613</v>
      </c>
      <c r="O20" s="125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15">
        <v>1</v>
      </c>
      <c r="U20" s="115">
        <v>1</v>
      </c>
      <c r="V20" s="47">
        <v>1</v>
      </c>
    </row>
    <row r="21" spans="1:22">
      <c r="A21" s="129"/>
      <c r="B21">
        <v>271</v>
      </c>
      <c r="C21" t="s">
        <v>0</v>
      </c>
      <c r="D21">
        <v>222</v>
      </c>
      <c r="E21">
        <v>88</v>
      </c>
      <c r="F21" t="s">
        <v>13</v>
      </c>
      <c r="G21" s="125" t="e">
        <f>VLOOKUP(F21,'RN RNC-RBS Dataset-1'!R:S,2,0)</f>
        <v>#N/A</v>
      </c>
      <c r="H21" s="125">
        <f t="shared" si="0"/>
        <v>3</v>
      </c>
      <c r="I21">
        <v>0</v>
      </c>
      <c r="J21" s="129">
        <v>20055</v>
      </c>
      <c r="K21" s="125" t="e">
        <f>VLOOKUP(F21,'RN RNC-RBS Dataset-1'!R:U,4,0)</f>
        <v>#N/A</v>
      </c>
      <c r="L21" s="47">
        <v>325</v>
      </c>
      <c r="M21" s="47">
        <v>24</v>
      </c>
      <c r="N21" s="125">
        <f>VLOOKUP(MID($F21,6,1),Appoggio!$A:$C,3,0)</f>
        <v>10613</v>
      </c>
      <c r="O21" s="125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15">
        <v>1</v>
      </c>
      <c r="U21" s="115">
        <v>1</v>
      </c>
      <c r="V21" s="47">
        <v>1</v>
      </c>
    </row>
    <row r="22" spans="1:22">
      <c r="A22" s="129"/>
      <c r="B22">
        <v>271</v>
      </c>
      <c r="C22" t="s">
        <v>0</v>
      </c>
      <c r="D22">
        <v>222</v>
      </c>
      <c r="E22">
        <v>88</v>
      </c>
      <c r="F22" t="s">
        <v>2</v>
      </c>
      <c r="G22" s="125" t="e">
        <f>VLOOKUP(F22,'RN RNC-RBS Dataset-1'!R:S,2,0)</f>
        <v>#N/A</v>
      </c>
      <c r="H22" s="125">
        <f t="shared" si="0"/>
        <v>1</v>
      </c>
      <c r="I22">
        <v>0</v>
      </c>
      <c r="J22" s="129">
        <v>20055</v>
      </c>
      <c r="K22" s="125" t="e">
        <f>VLOOKUP(F22,'RN RNC-RBS Dataset-1'!R:U,4,0)</f>
        <v>#N/A</v>
      </c>
      <c r="L22" s="47">
        <v>325</v>
      </c>
      <c r="M22" s="47">
        <v>24</v>
      </c>
      <c r="N22" s="125">
        <f>VLOOKUP(MID($F22,6,1),Appoggio!$A:$C,3,0)</f>
        <v>3063</v>
      </c>
      <c r="O22" s="125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15">
        <v>1</v>
      </c>
      <c r="U22" s="115">
        <v>1</v>
      </c>
      <c r="V22" s="47">
        <v>1</v>
      </c>
    </row>
    <row r="23" spans="1:22">
      <c r="A23" s="129"/>
      <c r="B23">
        <v>271</v>
      </c>
      <c r="C23" t="s">
        <v>0</v>
      </c>
      <c r="D23">
        <v>222</v>
      </c>
      <c r="E23">
        <v>88</v>
      </c>
      <c r="F23" t="s">
        <v>3</v>
      </c>
      <c r="G23" s="125" t="e">
        <f>VLOOKUP(F23,'RN RNC-RBS Dataset-1'!R:S,2,0)</f>
        <v>#N/A</v>
      </c>
      <c r="H23" s="125">
        <f t="shared" si="0"/>
        <v>2</v>
      </c>
      <c r="I23">
        <v>0</v>
      </c>
      <c r="J23" s="129">
        <v>20055</v>
      </c>
      <c r="K23" s="125" t="e">
        <f>VLOOKUP(F23,'RN RNC-RBS Dataset-1'!R:U,4,0)</f>
        <v>#N/A</v>
      </c>
      <c r="L23" s="47">
        <v>325</v>
      </c>
      <c r="M23" s="47">
        <v>24</v>
      </c>
      <c r="N23" s="125">
        <f>VLOOKUP(MID($F23,6,1),Appoggio!$A:$C,3,0)</f>
        <v>3063</v>
      </c>
      <c r="O23" s="125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15">
        <v>1</v>
      </c>
      <c r="U23" s="115">
        <v>1</v>
      </c>
      <c r="V23" s="47">
        <v>1</v>
      </c>
    </row>
    <row r="24" spans="1:22">
      <c r="A24" s="129"/>
      <c r="B24">
        <v>271</v>
      </c>
      <c r="C24" t="s">
        <v>0</v>
      </c>
      <c r="D24">
        <v>222</v>
      </c>
      <c r="E24">
        <v>88</v>
      </c>
      <c r="F24" t="s">
        <v>4</v>
      </c>
      <c r="G24" s="125" t="e">
        <f>VLOOKUP(F24,'RN RNC-RBS Dataset-1'!R:S,2,0)</f>
        <v>#N/A</v>
      </c>
      <c r="H24" s="125">
        <f t="shared" si="0"/>
        <v>3</v>
      </c>
      <c r="I24">
        <v>0</v>
      </c>
      <c r="J24" s="129">
        <v>20055</v>
      </c>
      <c r="K24" s="125" t="e">
        <f>VLOOKUP(F24,'RN RNC-RBS Dataset-1'!R:U,4,0)</f>
        <v>#N/A</v>
      </c>
      <c r="L24" s="47">
        <v>325</v>
      </c>
      <c r="M24" s="47">
        <v>24</v>
      </c>
      <c r="N24" s="125">
        <f>VLOOKUP(MID($F24,6,1),Appoggio!$A:$C,3,0)</f>
        <v>3063</v>
      </c>
      <c r="O24" s="125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15">
        <v>1</v>
      </c>
      <c r="U24" s="115">
        <v>1</v>
      </c>
      <c r="V24" s="4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4"/>
  <sheetViews>
    <sheetView workbookViewId="0">
      <selection activeCell="G24" sqref="G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93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15"/>
      <c r="U1" s="115"/>
    </row>
    <row r="2" spans="1:22" s="49" customFormat="1" ht="15.75" customHeight="1">
      <c r="A2" s="50" t="s">
        <v>20</v>
      </c>
      <c r="B2" s="50"/>
      <c r="C2" s="51"/>
      <c r="D2" s="5"/>
      <c r="E2" s="48"/>
      <c r="F2" s="236" t="s">
        <v>130</v>
      </c>
      <c r="G2" s="236"/>
      <c r="H2" s="236"/>
      <c r="I2" s="236"/>
      <c r="J2" s="236"/>
      <c r="K2" s="236"/>
      <c r="L2" s="48"/>
      <c r="M2" s="47"/>
      <c r="N2" s="47"/>
      <c r="O2" s="47"/>
      <c r="P2" s="47"/>
      <c r="Q2" s="47"/>
      <c r="R2" s="48"/>
      <c r="S2" s="48"/>
      <c r="T2" s="115"/>
      <c r="U2" s="115"/>
    </row>
    <row r="3" spans="1:22" s="49" customFormat="1" ht="13.5">
      <c r="A3" s="50" t="s">
        <v>21</v>
      </c>
      <c r="B3" s="50"/>
      <c r="C3" s="51"/>
      <c r="D3" s="5"/>
      <c r="E3" s="48"/>
      <c r="F3" s="236"/>
      <c r="G3" s="236"/>
      <c r="H3" s="236"/>
      <c r="I3" s="236"/>
      <c r="J3" s="236"/>
      <c r="K3" s="236"/>
      <c r="L3" s="48"/>
      <c r="M3" s="47"/>
      <c r="N3" s="47"/>
      <c r="O3" s="47"/>
      <c r="P3" s="47"/>
      <c r="Q3" s="47"/>
      <c r="R3" s="48"/>
      <c r="S3" s="48"/>
      <c r="T3" s="115"/>
      <c r="U3" s="115"/>
    </row>
    <row r="4" spans="1:22" s="49" customFormat="1" ht="13.5">
      <c r="A4" s="52" t="s">
        <v>22</v>
      </c>
      <c r="B4" s="52"/>
      <c r="C4" s="53"/>
      <c r="D4" s="5"/>
      <c r="E4" s="48"/>
      <c r="F4" s="236"/>
      <c r="G4" s="236"/>
      <c r="H4" s="236"/>
      <c r="I4" s="236"/>
      <c r="J4" s="236"/>
      <c r="K4" s="236"/>
      <c r="L4" s="48"/>
      <c r="M4" s="47"/>
      <c r="N4" s="47"/>
      <c r="O4" s="47"/>
      <c r="P4" s="47"/>
      <c r="Q4" s="47"/>
      <c r="R4" s="48"/>
      <c r="S4" s="48"/>
      <c r="T4" s="115"/>
      <c r="U4" s="115"/>
    </row>
    <row r="5" spans="1:22" s="49" customFormat="1" ht="18" customHeight="1">
      <c r="A5" s="50" t="s">
        <v>23</v>
      </c>
      <c r="B5" s="50"/>
      <c r="C5" s="51"/>
      <c r="D5" s="5" t="s">
        <v>24</v>
      </c>
      <c r="E5" s="47"/>
      <c r="F5" s="236"/>
      <c r="G5" s="236"/>
      <c r="H5" s="236"/>
      <c r="I5" s="236"/>
      <c r="J5" s="236"/>
      <c r="K5" s="236"/>
      <c r="L5" s="47"/>
      <c r="M5" s="47"/>
      <c r="N5" s="47"/>
      <c r="O5" s="47"/>
      <c r="P5" s="47"/>
      <c r="Q5" s="47"/>
      <c r="R5" s="47"/>
      <c r="S5" s="47"/>
      <c r="T5" s="115"/>
      <c r="U5" s="115"/>
    </row>
    <row r="6" spans="1:22" s="49" customFormat="1" ht="13.5">
      <c r="A6" s="50" t="s">
        <v>25</v>
      </c>
      <c r="B6" s="50"/>
      <c r="C6" s="51"/>
      <c r="D6" s="8"/>
      <c r="E6" s="47"/>
      <c r="F6" s="236"/>
      <c r="G6" s="236"/>
      <c r="H6" s="236"/>
      <c r="I6" s="236"/>
      <c r="J6" s="236"/>
      <c r="K6" s="236"/>
      <c r="L6" s="47"/>
      <c r="M6" s="47"/>
      <c r="N6" s="47"/>
      <c r="O6" s="47"/>
      <c r="P6" s="47"/>
      <c r="Q6" s="47"/>
      <c r="R6" s="47"/>
      <c r="S6" s="47"/>
      <c r="T6" s="115"/>
      <c r="U6" s="115"/>
    </row>
    <row r="7" spans="1:22" s="49" customFormat="1" ht="13.5">
      <c r="A7" s="50" t="s">
        <v>26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15"/>
      <c r="U7" s="115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16"/>
      <c r="S8" s="116"/>
      <c r="T8" s="115"/>
      <c r="U8" s="115"/>
    </row>
    <row r="9" spans="1:22" s="49" customFormat="1" ht="14.25">
      <c r="C9" s="12" t="s">
        <v>94</v>
      </c>
      <c r="D9" s="56"/>
      <c r="E9" s="56"/>
      <c r="F9" s="57"/>
      <c r="G9" s="12" t="s">
        <v>95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17"/>
      <c r="S9" s="117"/>
      <c r="T9" s="117"/>
      <c r="U9" s="118"/>
      <c r="V9" s="118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19"/>
      <c r="S10" s="119"/>
      <c r="T10" s="119"/>
      <c r="U10" s="120"/>
      <c r="V10" s="120"/>
    </row>
    <row r="11" spans="1:22" s="49" customFormat="1" ht="13.5">
      <c r="A11" s="62" t="s">
        <v>27</v>
      </c>
      <c r="B11" s="63" t="s">
        <v>28</v>
      </c>
      <c r="C11" s="62" t="s">
        <v>29</v>
      </c>
      <c r="D11" s="64" t="s">
        <v>47</v>
      </c>
      <c r="E11" s="65" t="s">
        <v>48</v>
      </c>
      <c r="F11" s="66" t="s">
        <v>84</v>
      </c>
      <c r="G11" s="64" t="s">
        <v>57</v>
      </c>
      <c r="H11" s="67" t="s">
        <v>42</v>
      </c>
      <c r="I11" s="64" t="s">
        <v>43</v>
      </c>
      <c r="J11" s="64" t="s">
        <v>45</v>
      </c>
      <c r="K11" s="68" t="s">
        <v>59</v>
      </c>
      <c r="L11" s="68" t="s">
        <v>63</v>
      </c>
      <c r="M11" s="68" t="s">
        <v>89</v>
      </c>
      <c r="N11" s="68" t="s">
        <v>61</v>
      </c>
      <c r="O11" s="68" t="s">
        <v>60</v>
      </c>
      <c r="P11" s="64" t="s">
        <v>90</v>
      </c>
      <c r="Q11" s="64" t="s">
        <v>96</v>
      </c>
      <c r="R11" s="68" t="s">
        <v>97</v>
      </c>
      <c r="S11" s="69" t="s">
        <v>98</v>
      </c>
      <c r="T11" s="117" t="s">
        <v>99</v>
      </c>
      <c r="U11" s="118" t="s">
        <v>100</v>
      </c>
      <c r="V11" s="118" t="s">
        <v>134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101</v>
      </c>
      <c r="M12" s="76" t="s">
        <v>91</v>
      </c>
      <c r="N12" s="76"/>
      <c r="O12" s="77"/>
      <c r="P12" s="78"/>
      <c r="Q12" s="79"/>
      <c r="R12" s="121"/>
      <c r="S12" s="122"/>
      <c r="T12" s="123"/>
      <c r="U12" s="124"/>
      <c r="V12" s="124"/>
    </row>
    <row r="13" spans="1:22" ht="15.75" thickTop="1">
      <c r="A13" s="129"/>
      <c r="B13">
        <v>271</v>
      </c>
      <c r="C13" t="s">
        <v>0</v>
      </c>
      <c r="D13">
        <v>222</v>
      </c>
      <c r="E13">
        <v>88</v>
      </c>
      <c r="F13" t="s">
        <v>5</v>
      </c>
      <c r="G13" s="125" t="e">
        <f>VLOOKUP(F13,'RN RNC-RBS Dataset-1'!R:S,2,0)</f>
        <v>#N/A</v>
      </c>
      <c r="H13" s="125">
        <f>RIGHT(F13,1)/1</f>
        <v>1</v>
      </c>
      <c r="I13">
        <v>0</v>
      </c>
      <c r="J13" s="129">
        <v>20055</v>
      </c>
      <c r="K13" s="125" t="e">
        <f>VLOOKUP(F13,'RN RNC-RBS Dataset-1'!R:U,4,0)</f>
        <v>#N/A</v>
      </c>
      <c r="L13" s="47">
        <v>325</v>
      </c>
      <c r="M13" s="47">
        <v>24</v>
      </c>
      <c r="N13" s="125">
        <f>VLOOKUP(MID($F13,6,1),Appoggio!$A:$C,3,0)</f>
        <v>10563</v>
      </c>
      <c r="O13" s="125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15">
        <v>1</v>
      </c>
      <c r="U13" s="115">
        <v>1</v>
      </c>
      <c r="V13" s="47">
        <v>1</v>
      </c>
    </row>
    <row r="14" spans="1:22">
      <c r="A14" s="129"/>
      <c r="B14">
        <v>271</v>
      </c>
      <c r="C14" t="s">
        <v>0</v>
      </c>
      <c r="D14">
        <v>222</v>
      </c>
      <c r="E14">
        <v>88</v>
      </c>
      <c r="F14" t="s">
        <v>6</v>
      </c>
      <c r="G14" s="125" t="e">
        <f>VLOOKUP(F14,'RN RNC-RBS Dataset-1'!R:S,2,0)</f>
        <v>#N/A</v>
      </c>
      <c r="H14" s="125">
        <f t="shared" ref="H14:H24" si="0">RIGHT(F14,1)/1</f>
        <v>2</v>
      </c>
      <c r="I14">
        <v>0</v>
      </c>
      <c r="J14" s="129">
        <v>20055</v>
      </c>
      <c r="K14" s="125" t="e">
        <f>VLOOKUP(F14,'RN RNC-RBS Dataset-1'!R:U,4,0)</f>
        <v>#N/A</v>
      </c>
      <c r="L14" s="47">
        <v>325</v>
      </c>
      <c r="M14" s="47">
        <v>24</v>
      </c>
      <c r="N14" s="125">
        <f>VLOOKUP(MID($F14,6,1),Appoggio!$A:$C,3,0)</f>
        <v>10563</v>
      </c>
      <c r="O14" s="125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15">
        <v>1</v>
      </c>
      <c r="U14" s="115">
        <v>1</v>
      </c>
      <c r="V14" s="47">
        <v>1</v>
      </c>
    </row>
    <row r="15" spans="1:22">
      <c r="A15" s="129"/>
      <c r="B15">
        <v>271</v>
      </c>
      <c r="C15" t="s">
        <v>0</v>
      </c>
      <c r="D15">
        <v>222</v>
      </c>
      <c r="E15">
        <v>88</v>
      </c>
      <c r="F15" t="s">
        <v>7</v>
      </c>
      <c r="G15" s="125" t="e">
        <f>VLOOKUP(F15,'RN RNC-RBS Dataset-1'!R:S,2,0)</f>
        <v>#N/A</v>
      </c>
      <c r="H15" s="125">
        <f t="shared" si="0"/>
        <v>3</v>
      </c>
      <c r="I15">
        <v>0</v>
      </c>
      <c r="J15" s="129">
        <v>20055</v>
      </c>
      <c r="K15" s="125" t="e">
        <f>VLOOKUP(F15,'RN RNC-RBS Dataset-1'!R:U,4,0)</f>
        <v>#N/A</v>
      </c>
      <c r="L15" s="47">
        <v>325</v>
      </c>
      <c r="M15" s="47">
        <v>24</v>
      </c>
      <c r="N15" s="125">
        <f>VLOOKUP(MID($F15,6,1),Appoggio!$A:$C,3,0)</f>
        <v>10563</v>
      </c>
      <c r="O15" s="125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15">
        <v>1</v>
      </c>
      <c r="U15" s="115">
        <v>1</v>
      </c>
      <c r="V15" s="47">
        <v>1</v>
      </c>
    </row>
    <row r="16" spans="1:22">
      <c r="A16" s="129"/>
      <c r="B16">
        <v>271</v>
      </c>
      <c r="C16" t="s">
        <v>0</v>
      </c>
      <c r="D16">
        <v>222</v>
      </c>
      <c r="E16">
        <v>88</v>
      </c>
      <c r="F16" t="s">
        <v>8</v>
      </c>
      <c r="G16" s="125" t="e">
        <f>VLOOKUP(F16,'RN RNC-RBS Dataset-1'!R:S,2,0)</f>
        <v>#N/A</v>
      </c>
      <c r="H16" s="125">
        <f t="shared" si="0"/>
        <v>1</v>
      </c>
      <c r="I16">
        <v>0</v>
      </c>
      <c r="J16" s="129">
        <v>20055</v>
      </c>
      <c r="K16" s="125" t="e">
        <f>VLOOKUP(F16,'RN RNC-RBS Dataset-1'!R:U,4,0)</f>
        <v>#N/A</v>
      </c>
      <c r="L16" s="47">
        <v>325</v>
      </c>
      <c r="M16" s="47">
        <v>24</v>
      </c>
      <c r="N16" s="125">
        <f>VLOOKUP(MID($F16,6,1),Appoggio!$A:$C,3,0)</f>
        <v>10588</v>
      </c>
      <c r="O16" s="125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15">
        <v>1</v>
      </c>
      <c r="U16" s="115">
        <v>1</v>
      </c>
      <c r="V16" s="47">
        <v>1</v>
      </c>
    </row>
    <row r="17" spans="1:22">
      <c r="A17" s="129"/>
      <c r="B17">
        <v>271</v>
      </c>
      <c r="C17" t="s">
        <v>0</v>
      </c>
      <c r="D17">
        <v>222</v>
      </c>
      <c r="E17">
        <v>88</v>
      </c>
      <c r="F17" t="s">
        <v>9</v>
      </c>
      <c r="G17" s="125" t="e">
        <f>VLOOKUP(F17,'RN RNC-RBS Dataset-1'!R:S,2,0)</f>
        <v>#N/A</v>
      </c>
      <c r="H17" s="125">
        <f t="shared" si="0"/>
        <v>2</v>
      </c>
      <c r="I17">
        <v>0</v>
      </c>
      <c r="J17" s="129">
        <v>20055</v>
      </c>
      <c r="K17" s="125" t="e">
        <f>VLOOKUP(F17,'RN RNC-RBS Dataset-1'!R:U,4,0)</f>
        <v>#N/A</v>
      </c>
      <c r="L17" s="47">
        <v>325</v>
      </c>
      <c r="M17" s="47">
        <v>24</v>
      </c>
      <c r="N17" s="125">
        <f>VLOOKUP(MID($F17,6,1),Appoggio!$A:$C,3,0)</f>
        <v>10588</v>
      </c>
      <c r="O17" s="125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15">
        <v>1</v>
      </c>
      <c r="U17" s="115">
        <v>1</v>
      </c>
      <c r="V17" s="47">
        <v>1</v>
      </c>
    </row>
    <row r="18" spans="1:22">
      <c r="A18" s="129"/>
      <c r="B18">
        <v>271</v>
      </c>
      <c r="C18" t="s">
        <v>0</v>
      </c>
      <c r="D18">
        <v>222</v>
      </c>
      <c r="E18">
        <v>88</v>
      </c>
      <c r="F18" t="s">
        <v>10</v>
      </c>
      <c r="G18" s="125" t="e">
        <f>VLOOKUP(F18,'RN RNC-RBS Dataset-1'!R:S,2,0)</f>
        <v>#N/A</v>
      </c>
      <c r="H18" s="125">
        <f t="shared" si="0"/>
        <v>3</v>
      </c>
      <c r="I18">
        <v>0</v>
      </c>
      <c r="J18" s="129">
        <v>20055</v>
      </c>
      <c r="K18" s="125" t="e">
        <f>VLOOKUP(F18,'RN RNC-RBS Dataset-1'!R:U,4,0)</f>
        <v>#N/A</v>
      </c>
      <c r="L18" s="47">
        <v>325</v>
      </c>
      <c r="M18" s="47">
        <v>24</v>
      </c>
      <c r="N18" s="125">
        <f>VLOOKUP(MID($F18,6,1),Appoggio!$A:$C,3,0)</f>
        <v>10588</v>
      </c>
      <c r="O18" s="125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15">
        <v>1</v>
      </c>
      <c r="U18" s="115">
        <v>1</v>
      </c>
      <c r="V18" s="47">
        <v>1</v>
      </c>
    </row>
    <row r="19" spans="1:22">
      <c r="A19" s="129"/>
      <c r="B19">
        <v>271</v>
      </c>
      <c r="C19" t="s">
        <v>0</v>
      </c>
      <c r="D19">
        <v>222</v>
      </c>
      <c r="E19">
        <v>88</v>
      </c>
      <c r="F19" t="s">
        <v>11</v>
      </c>
      <c r="G19" s="125" t="e">
        <f>VLOOKUP(F19,'RN RNC-RBS Dataset-1'!R:S,2,0)</f>
        <v>#N/A</v>
      </c>
      <c r="H19" s="125">
        <f t="shared" si="0"/>
        <v>1</v>
      </c>
      <c r="I19">
        <v>0</v>
      </c>
      <c r="J19" s="129">
        <v>20055</v>
      </c>
      <c r="K19" s="125" t="e">
        <f>VLOOKUP(F19,'RN RNC-RBS Dataset-1'!R:U,4,0)</f>
        <v>#N/A</v>
      </c>
      <c r="L19" s="47">
        <v>325</v>
      </c>
      <c r="M19" s="47">
        <v>24</v>
      </c>
      <c r="N19" s="125">
        <f>VLOOKUP(MID($F19,6,1),Appoggio!$A:$C,3,0)</f>
        <v>10613</v>
      </c>
      <c r="O19" s="125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15">
        <v>1</v>
      </c>
      <c r="U19" s="115">
        <v>1</v>
      </c>
      <c r="V19" s="47">
        <v>1</v>
      </c>
    </row>
    <row r="20" spans="1:22">
      <c r="A20" s="129"/>
      <c r="B20">
        <v>271</v>
      </c>
      <c r="C20" t="s">
        <v>0</v>
      </c>
      <c r="D20">
        <v>222</v>
      </c>
      <c r="E20">
        <v>88</v>
      </c>
      <c r="F20" t="s">
        <v>12</v>
      </c>
      <c r="G20" s="125" t="e">
        <f>VLOOKUP(F20,'RN RNC-RBS Dataset-1'!R:S,2,0)</f>
        <v>#N/A</v>
      </c>
      <c r="H20" s="125">
        <f t="shared" si="0"/>
        <v>2</v>
      </c>
      <c r="I20">
        <v>0</v>
      </c>
      <c r="J20" s="129">
        <v>20055</v>
      </c>
      <c r="K20" s="125" t="e">
        <f>VLOOKUP(F20,'RN RNC-RBS Dataset-1'!R:U,4,0)</f>
        <v>#N/A</v>
      </c>
      <c r="L20" s="47">
        <v>325</v>
      </c>
      <c r="M20" s="47">
        <v>24</v>
      </c>
      <c r="N20" s="125">
        <f>VLOOKUP(MID($F20,6,1),Appoggio!$A:$C,3,0)</f>
        <v>10613</v>
      </c>
      <c r="O20" s="125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15">
        <v>1</v>
      </c>
      <c r="U20" s="115">
        <v>1</v>
      </c>
      <c r="V20" s="47">
        <v>1</v>
      </c>
    </row>
    <row r="21" spans="1:22">
      <c r="A21" s="129"/>
      <c r="B21">
        <v>271</v>
      </c>
      <c r="C21" t="s">
        <v>0</v>
      </c>
      <c r="D21">
        <v>222</v>
      </c>
      <c r="E21">
        <v>88</v>
      </c>
      <c r="F21" t="s">
        <v>13</v>
      </c>
      <c r="G21" s="125" t="e">
        <f>VLOOKUP(F21,'RN RNC-RBS Dataset-1'!R:S,2,0)</f>
        <v>#N/A</v>
      </c>
      <c r="H21" s="125">
        <f t="shared" si="0"/>
        <v>3</v>
      </c>
      <c r="I21">
        <v>0</v>
      </c>
      <c r="J21" s="129">
        <v>20055</v>
      </c>
      <c r="K21" s="125" t="e">
        <f>VLOOKUP(F21,'RN RNC-RBS Dataset-1'!R:U,4,0)</f>
        <v>#N/A</v>
      </c>
      <c r="L21" s="47">
        <v>325</v>
      </c>
      <c r="M21" s="47">
        <v>24</v>
      </c>
      <c r="N21" s="125">
        <f>VLOOKUP(MID($F21,6,1),Appoggio!$A:$C,3,0)</f>
        <v>10613</v>
      </c>
      <c r="O21" s="125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15">
        <v>1</v>
      </c>
      <c r="U21" s="115">
        <v>1</v>
      </c>
      <c r="V21" s="47">
        <v>1</v>
      </c>
    </row>
    <row r="22" spans="1:22">
      <c r="A22" s="129"/>
      <c r="B22">
        <v>271</v>
      </c>
      <c r="C22" t="s">
        <v>0</v>
      </c>
      <c r="D22">
        <v>222</v>
      </c>
      <c r="E22">
        <v>88</v>
      </c>
      <c r="F22" t="s">
        <v>2</v>
      </c>
      <c r="G22" s="125" t="e">
        <f>VLOOKUP(F22,'RN RNC-RBS Dataset-1'!R:S,2,0)</f>
        <v>#N/A</v>
      </c>
      <c r="H22" s="125">
        <f t="shared" si="0"/>
        <v>1</v>
      </c>
      <c r="I22">
        <v>0</v>
      </c>
      <c r="J22" s="129">
        <v>20055</v>
      </c>
      <c r="K22" s="125" t="e">
        <f>VLOOKUP(F22,'RN RNC-RBS Dataset-1'!R:U,4,0)</f>
        <v>#N/A</v>
      </c>
      <c r="L22" s="47">
        <v>325</v>
      </c>
      <c r="M22" s="47">
        <v>24</v>
      </c>
      <c r="N22" s="125">
        <f>VLOOKUP(MID($F22,6,1),Appoggio!$A:$C,3,0)</f>
        <v>3063</v>
      </c>
      <c r="O22" s="125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15">
        <v>1</v>
      </c>
      <c r="U22" s="115">
        <v>1</v>
      </c>
      <c r="V22" s="47">
        <v>1</v>
      </c>
    </row>
    <row r="23" spans="1:22">
      <c r="A23" s="129"/>
      <c r="B23">
        <v>271</v>
      </c>
      <c r="C23" t="s">
        <v>0</v>
      </c>
      <c r="D23">
        <v>222</v>
      </c>
      <c r="E23">
        <v>88</v>
      </c>
      <c r="F23" t="s">
        <v>3</v>
      </c>
      <c r="G23" s="125" t="e">
        <f>VLOOKUP(F23,'RN RNC-RBS Dataset-1'!R:S,2,0)</f>
        <v>#N/A</v>
      </c>
      <c r="H23" s="125">
        <f t="shared" si="0"/>
        <v>2</v>
      </c>
      <c r="I23">
        <v>0</v>
      </c>
      <c r="J23" s="129">
        <v>20055</v>
      </c>
      <c r="K23" s="125" t="e">
        <f>VLOOKUP(F23,'RN RNC-RBS Dataset-1'!R:U,4,0)</f>
        <v>#N/A</v>
      </c>
      <c r="L23" s="47">
        <v>325</v>
      </c>
      <c r="M23" s="47">
        <v>24</v>
      </c>
      <c r="N23" s="125">
        <f>VLOOKUP(MID($F23,6,1),Appoggio!$A:$C,3,0)</f>
        <v>3063</v>
      </c>
      <c r="O23" s="125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15">
        <v>1</v>
      </c>
      <c r="U23" s="115">
        <v>1</v>
      </c>
      <c r="V23" s="47">
        <v>1</v>
      </c>
    </row>
    <row r="24" spans="1:22">
      <c r="A24" s="129"/>
      <c r="B24">
        <v>271</v>
      </c>
      <c r="C24" t="s">
        <v>0</v>
      </c>
      <c r="D24">
        <v>222</v>
      </c>
      <c r="E24">
        <v>88</v>
      </c>
      <c r="F24" t="s">
        <v>4</v>
      </c>
      <c r="G24" s="125" t="e">
        <f>VLOOKUP(F24,'RN RNC-RBS Dataset-1'!R:S,2,0)</f>
        <v>#N/A</v>
      </c>
      <c r="H24" s="125">
        <f t="shared" si="0"/>
        <v>3</v>
      </c>
      <c r="I24">
        <v>0</v>
      </c>
      <c r="J24" s="129">
        <v>20055</v>
      </c>
      <c r="K24" s="125" t="e">
        <f>VLOOKUP(F24,'RN RNC-RBS Dataset-1'!R:U,4,0)</f>
        <v>#N/A</v>
      </c>
      <c r="L24" s="47">
        <v>325</v>
      </c>
      <c r="M24" s="47">
        <v>24</v>
      </c>
      <c r="N24" s="125">
        <f>VLOOKUP(MID($F24,6,1),Appoggio!$A:$C,3,0)</f>
        <v>3063</v>
      </c>
      <c r="O24" s="125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15">
        <v>1</v>
      </c>
      <c r="U24" s="115">
        <v>1</v>
      </c>
      <c r="V24" s="47">
        <v>1</v>
      </c>
    </row>
  </sheetData>
  <mergeCells count="1">
    <mergeCell ref="F2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2" sqref="D12"/>
    </sheetView>
  </sheetViews>
  <sheetFormatPr defaultRowHeight="15"/>
  <cols>
    <col min="2" max="2" width="10.7109375" bestFit="1" customWidth="1"/>
    <col min="3" max="3" width="30.85546875" bestFit="1" customWidth="1"/>
    <col min="4" max="4" width="22.42578125" bestFit="1" customWidth="1"/>
  </cols>
  <sheetData>
    <row r="1" spans="1:4">
      <c r="A1" s="81" t="s">
        <v>23</v>
      </c>
      <c r="B1" s="81" t="s">
        <v>17</v>
      </c>
      <c r="C1" s="81" t="s">
        <v>18</v>
      </c>
      <c r="D1" s="81" t="s">
        <v>19</v>
      </c>
    </row>
    <row r="2" spans="1:4">
      <c r="A2">
        <v>0</v>
      </c>
      <c r="B2" s="126">
        <v>43354</v>
      </c>
      <c r="C2" t="s">
        <v>141</v>
      </c>
      <c r="D2" t="s">
        <v>430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2"/>
  </sheetPr>
  <dimension ref="A1:H3"/>
  <sheetViews>
    <sheetView zoomScale="90" zoomScaleNormal="90" workbookViewId="0">
      <selection activeCell="C1" sqref="C1:C2"/>
    </sheetView>
  </sheetViews>
  <sheetFormatPr defaultColWidth="9.140625" defaultRowHeight="12.75"/>
  <cols>
    <col min="1" max="1" width="26" style="1" customWidth="1"/>
    <col min="2" max="2" width="14.85546875" style="1" customWidth="1"/>
    <col min="3" max="3" width="20.5703125" style="1" customWidth="1"/>
    <col min="4" max="4" width="27.7109375" style="1" customWidth="1"/>
    <col min="5" max="5" width="16.5703125" style="1" customWidth="1"/>
    <col min="6" max="6" width="20.28515625" style="1" customWidth="1"/>
    <col min="7" max="7" width="14.140625" style="1" bestFit="1" customWidth="1"/>
    <col min="8" max="16384" width="9.140625" style="1"/>
  </cols>
  <sheetData>
    <row r="1" spans="1:8">
      <c r="A1" s="214" t="s">
        <v>27</v>
      </c>
      <c r="B1" s="216" t="s">
        <v>28</v>
      </c>
      <c r="C1" s="216" t="s">
        <v>29</v>
      </c>
      <c r="D1" s="216" t="s">
        <v>30</v>
      </c>
      <c r="E1" s="212" t="s">
        <v>31</v>
      </c>
      <c r="G1" s="192" t="s">
        <v>145</v>
      </c>
      <c r="H1" s="2"/>
    </row>
    <row r="2" spans="1:8">
      <c r="A2" s="215"/>
      <c r="B2" s="217"/>
      <c r="C2" s="217"/>
      <c r="D2" s="217"/>
      <c r="E2" s="213"/>
      <c r="G2" s="199" t="s">
        <v>431</v>
      </c>
      <c r="H2" s="2"/>
    </row>
    <row r="3" spans="1:8" ht="12.75" customHeight="1">
      <c r="A3" s="169" t="s">
        <v>439</v>
      </c>
      <c r="B3" s="169">
        <v>117</v>
      </c>
      <c r="C3" s="169" t="s">
        <v>442</v>
      </c>
      <c r="D3" s="169" t="s">
        <v>1</v>
      </c>
      <c r="E3" s="174">
        <f>'RBS Dataset-1'!B3</f>
        <v>2162</v>
      </c>
    </row>
  </sheetData>
  <mergeCells count="5">
    <mergeCell ref="E1:E2"/>
    <mergeCell ref="A1:A2"/>
    <mergeCell ref="B1:B2"/>
    <mergeCell ref="C1:C2"/>
    <mergeCell ref="D1:D2"/>
  </mergeCells>
  <phoneticPr fontId="0" type="noConversion"/>
  <pageMargins left="0.75" right="0.75" top="1" bottom="1" header="0.5" footer="0.5"/>
  <pageSetup paperSize="9" orientation="portrait" r:id="rId1"/>
  <headerFooter alignWithMargins="0">
    <oddHeader>&amp;L&amp;"EriLogo"&amp;28E&amp;CEricsson Internal_x000D_CDR TEMPLATE TRANSPORT-IP&amp;B&amp;14_x000D_TN-IP CDR template for UTRAN Configuration&amp;R&amp;P (&amp;N)</oddHeader>
    <oddFooter>&amp;LPrepared: TEI/RFN Michele Marone&amp;CDate: 2005-12-22&amp;RNo: 2/198 18-FCPF 601 069 Uen_x000D_Rev: PE1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5"/>
  </sheetPr>
  <dimension ref="A1:H3"/>
  <sheetViews>
    <sheetView zoomScale="90" zoomScaleNormal="90" workbookViewId="0">
      <selection activeCell="C31" sqref="C31"/>
    </sheetView>
  </sheetViews>
  <sheetFormatPr defaultColWidth="9.140625" defaultRowHeight="12.75"/>
  <cols>
    <col min="1" max="1" width="19.5703125" style="1" customWidth="1"/>
    <col min="2" max="2" width="9.140625" style="1"/>
    <col min="3" max="3" width="39.42578125" style="1" bestFit="1" customWidth="1"/>
    <col min="4" max="4" width="15.5703125" style="1" customWidth="1"/>
    <col min="5" max="5" width="60.140625" style="1" bestFit="1" customWidth="1"/>
    <col min="6" max="6" width="28.28515625" style="1" bestFit="1" customWidth="1"/>
    <col min="7" max="7" width="9.140625" style="1"/>
    <col min="8" max="8" width="14" style="1" bestFit="1" customWidth="1"/>
    <col min="9" max="16384" width="9.140625" style="1"/>
  </cols>
  <sheetData>
    <row r="1" spans="1:8">
      <c r="A1" s="214" t="s">
        <v>27</v>
      </c>
      <c r="B1" s="212" t="s">
        <v>31</v>
      </c>
      <c r="C1" s="216" t="s">
        <v>29</v>
      </c>
      <c r="D1" s="220" t="s">
        <v>32</v>
      </c>
      <c r="E1" s="222" t="s">
        <v>103</v>
      </c>
      <c r="F1" s="218" t="s">
        <v>104</v>
      </c>
    </row>
    <row r="2" spans="1:8">
      <c r="A2" s="215"/>
      <c r="B2" s="213"/>
      <c r="C2" s="217"/>
      <c r="D2" s="221"/>
      <c r="E2" s="223"/>
      <c r="F2" s="219"/>
      <c r="H2" s="192" t="s">
        <v>145</v>
      </c>
    </row>
    <row r="3" spans="1:8" s="204" customFormat="1" ht="20.25" customHeight="1">
      <c r="A3" s="203" t="s">
        <v>439</v>
      </c>
      <c r="B3" s="202">
        <f>VLOOKUP(LEFT(C3,2),'Offset Provincia 2G3G4G'!D:F,3,0)+MID(C3,3,3)</f>
        <v>2162</v>
      </c>
      <c r="C3" s="203" t="s">
        <v>443</v>
      </c>
      <c r="D3" s="203" t="s">
        <v>434</v>
      </c>
      <c r="E3" s="179" t="s">
        <v>444</v>
      </c>
      <c r="F3" s="179" t="s">
        <v>445</v>
      </c>
      <c r="H3" s="205" t="s">
        <v>431</v>
      </c>
    </row>
  </sheetData>
  <mergeCells count="6">
    <mergeCell ref="F1:F2"/>
    <mergeCell ref="A1:A2"/>
    <mergeCell ref="B1:B2"/>
    <mergeCell ref="C1:C2"/>
    <mergeCell ref="D1:D2"/>
    <mergeCell ref="E1:E2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6"/>
  <sheetViews>
    <sheetView topLeftCell="K10" zoomScale="80" zoomScaleNormal="80" workbookViewId="0">
      <selection activeCell="AG12" sqref="AG12"/>
    </sheetView>
  </sheetViews>
  <sheetFormatPr defaultColWidth="9.140625" defaultRowHeight="21"/>
  <cols>
    <col min="1" max="1" width="29.140625" customWidth="1"/>
    <col min="2" max="2" width="9.85546875" customWidth="1"/>
    <col min="3" max="3" width="13.42578125" customWidth="1"/>
    <col min="4" max="4" width="12.5703125" bestFit="1" customWidth="1"/>
    <col min="5" max="5" width="13.5703125" bestFit="1" customWidth="1"/>
    <col min="6" max="6" width="22.140625" bestFit="1" customWidth="1"/>
    <col min="7" max="7" width="15.5703125" customWidth="1"/>
    <col min="8" max="8" width="13.5703125" customWidth="1"/>
    <col min="9" max="9" width="9.140625" customWidth="1"/>
    <col min="10" max="10" width="11.28515625" customWidth="1"/>
    <col min="11" max="11" width="19.7109375" customWidth="1"/>
    <col min="12" max="12" width="14.140625" customWidth="1"/>
    <col min="13" max="13" width="14.28515625" bestFit="1" customWidth="1"/>
    <col min="14" max="14" width="14.5703125" customWidth="1"/>
    <col min="15" max="15" width="9.140625" customWidth="1"/>
    <col min="16" max="16" width="12.28515625" customWidth="1"/>
    <col min="17" max="17" width="12.42578125" customWidth="1"/>
    <col min="18" max="18" width="15.140625" style="237" customWidth="1"/>
    <col min="19" max="20" width="9.140625" style="237" hidden="1" customWidth="1"/>
    <col min="21" max="21" width="10.5703125" style="237" hidden="1" customWidth="1"/>
    <col min="22" max="23" width="9.140625" style="237" hidden="1" customWidth="1"/>
    <col min="24" max="24" width="14.85546875" style="237" hidden="1" customWidth="1"/>
    <col min="25" max="25" width="9.140625" style="237" hidden="1" customWidth="1"/>
    <col min="26" max="26" width="10" style="237" hidden="1" customWidth="1"/>
    <col min="27" max="27" width="25.7109375" style="237" hidden="1" customWidth="1"/>
    <col min="28" max="28" width="12" style="237" hidden="1" customWidth="1"/>
    <col min="29" max="29" width="9.140625" style="237" hidden="1" customWidth="1"/>
    <col min="30" max="30" width="11" style="237" hidden="1" customWidth="1"/>
    <col min="31" max="32" width="9.140625" style="237" hidden="1" customWidth="1"/>
    <col min="33" max="33" width="35.28515625" style="237" customWidth="1"/>
    <col min="34" max="37" width="9.140625" customWidth="1"/>
    <col min="38" max="39" width="8.85546875"/>
    <col min="40" max="40" width="42.28515625" customWidth="1"/>
    <col min="41" max="44" width="8.85546875"/>
    <col min="45" max="45" width="9.28515625" bestFit="1" customWidth="1"/>
    <col min="46" max="46" width="10.7109375" bestFit="1" customWidth="1"/>
    <col min="47" max="47" width="13.5703125" bestFit="1" customWidth="1"/>
    <col min="48" max="48" width="20.85546875" bestFit="1" customWidth="1"/>
    <col min="49" max="49" width="20.28515625" style="137" customWidth="1"/>
    <col min="50" max="50" width="19.85546875" style="137" customWidth="1"/>
    <col min="51" max="16384" width="9.140625" style="137"/>
  </cols>
  <sheetData>
    <row r="1" spans="1:50">
      <c r="AT1" s="137"/>
      <c r="AU1" s="137"/>
      <c r="AV1" s="137"/>
    </row>
    <row r="2" spans="1:50">
      <c r="AT2" s="137"/>
      <c r="AU2" s="137"/>
      <c r="AV2" s="137"/>
    </row>
    <row r="3" spans="1:50">
      <c r="D3" s="191" t="s">
        <v>144</v>
      </c>
      <c r="E3" s="192" t="s">
        <v>145</v>
      </c>
      <c r="AT3" s="137"/>
      <c r="AU3" s="137"/>
      <c r="AV3" s="137"/>
    </row>
    <row r="4" spans="1:50">
      <c r="D4" s="189" t="s">
        <v>146</v>
      </c>
      <c r="E4" s="188"/>
      <c r="AT4" s="137"/>
      <c r="AU4" s="137"/>
      <c r="AV4" s="137"/>
    </row>
    <row r="5" spans="1:50">
      <c r="D5" s="190" t="s">
        <v>147</v>
      </c>
      <c r="E5" s="188"/>
      <c r="L5" s="128" t="s">
        <v>432</v>
      </c>
      <c r="M5" s="128" t="s">
        <v>433</v>
      </c>
      <c r="AT5" s="137"/>
      <c r="AU5" s="137"/>
      <c r="AV5" s="137"/>
    </row>
    <row r="6" spans="1:50">
      <c r="L6" s="200">
        <v>40.6183853</v>
      </c>
      <c r="M6" s="200">
        <v>15.696721999999999</v>
      </c>
      <c r="AT6" s="137"/>
      <c r="AU6" s="137"/>
      <c r="AV6" s="137"/>
    </row>
    <row r="7" spans="1:50">
      <c r="AT7" s="137"/>
      <c r="AU7" s="137"/>
      <c r="AV7" s="137"/>
    </row>
    <row r="8" spans="1:50" ht="21.75" thickBot="1"/>
    <row r="9" spans="1:50" s="96" customFormat="1" thickBot="1">
      <c r="A9" s="84"/>
      <c r="B9" s="85"/>
      <c r="C9" s="86"/>
      <c r="D9" s="87" t="s">
        <v>33</v>
      </c>
      <c r="E9" s="87" t="s">
        <v>34</v>
      </c>
      <c r="F9" s="87" t="s">
        <v>35</v>
      </c>
      <c r="G9" s="87" t="s">
        <v>36</v>
      </c>
      <c r="H9" s="88" t="s">
        <v>37</v>
      </c>
      <c r="I9" s="89"/>
      <c r="J9" s="90"/>
      <c r="K9" s="88" t="s">
        <v>110</v>
      </c>
      <c r="L9" s="91"/>
      <c r="M9" s="92"/>
      <c r="N9" s="93"/>
      <c r="O9" s="92"/>
      <c r="P9" s="93"/>
      <c r="Q9" s="88" t="s">
        <v>38</v>
      </c>
      <c r="R9" s="238"/>
      <c r="S9" s="239"/>
      <c r="T9" s="240"/>
      <c r="U9" s="239"/>
      <c r="V9" s="239"/>
      <c r="W9" s="239"/>
      <c r="X9" s="239"/>
      <c r="Y9" s="239"/>
      <c r="Z9" s="239"/>
      <c r="AA9" s="239"/>
      <c r="AB9" s="241"/>
      <c r="AC9" s="239"/>
      <c r="AD9" s="239"/>
      <c r="AE9" s="239"/>
      <c r="AF9" s="239"/>
      <c r="AG9" s="239"/>
      <c r="AH9" s="94"/>
      <c r="AI9" s="94"/>
      <c r="AJ9" s="94"/>
      <c r="AK9" s="94"/>
      <c r="AL9" s="94"/>
      <c r="AM9" s="94"/>
      <c r="AN9" s="88" t="s">
        <v>39</v>
      </c>
      <c r="AO9" s="88" t="s">
        <v>40</v>
      </c>
      <c r="AP9" s="95"/>
      <c r="AQ9" s="224" t="s">
        <v>111</v>
      </c>
      <c r="AR9" s="225"/>
      <c r="AS9" s="226" t="s">
        <v>38</v>
      </c>
      <c r="AT9" s="227"/>
      <c r="AU9" s="131" t="s">
        <v>136</v>
      </c>
      <c r="AV9" s="130" t="s">
        <v>110</v>
      </c>
      <c r="AW9" s="207" t="s">
        <v>38</v>
      </c>
      <c r="AX9" s="207" t="s">
        <v>440</v>
      </c>
    </row>
    <row r="10" spans="1:50" s="96" customFormat="1" thickBot="1">
      <c r="A10" s="97"/>
      <c r="B10" s="98" t="s">
        <v>41</v>
      </c>
      <c r="C10" s="99"/>
      <c r="D10" s="100"/>
      <c r="E10" s="100"/>
      <c r="F10" s="100"/>
      <c r="G10" s="101"/>
      <c r="H10" s="102"/>
      <c r="I10" s="103"/>
      <c r="J10" s="102"/>
      <c r="K10" s="102"/>
      <c r="L10" s="104"/>
      <c r="M10" s="101"/>
      <c r="N10" s="104"/>
      <c r="O10" s="101"/>
      <c r="P10" s="104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3"/>
      <c r="AC10" s="242"/>
      <c r="AD10" s="242"/>
      <c r="AE10" s="242"/>
      <c r="AF10" s="242"/>
      <c r="AG10" s="242"/>
      <c r="AH10" s="101"/>
      <c r="AI10" s="101"/>
      <c r="AJ10" s="101"/>
      <c r="AK10" s="101"/>
      <c r="AL10" s="101"/>
      <c r="AM10" s="101"/>
      <c r="AN10" s="105"/>
      <c r="AO10" s="106"/>
      <c r="AP10" s="101"/>
      <c r="AQ10" s="106"/>
      <c r="AR10" s="106"/>
      <c r="AS10" s="133"/>
      <c r="AT10" s="134"/>
      <c r="AU10" s="135"/>
      <c r="AV10" s="135"/>
      <c r="AW10" s="208"/>
      <c r="AX10" s="208"/>
    </row>
    <row r="11" spans="1:50" s="111" customFormat="1" ht="101.25">
      <c r="A11" s="107" t="s">
        <v>27</v>
      </c>
      <c r="B11" s="108" t="s">
        <v>31</v>
      </c>
      <c r="C11" s="109" t="s">
        <v>42</v>
      </c>
      <c r="D11" s="109" t="s">
        <v>43</v>
      </c>
      <c r="E11" s="109" t="s">
        <v>44</v>
      </c>
      <c r="F11" s="109" t="s">
        <v>45</v>
      </c>
      <c r="G11" s="109" t="s">
        <v>46</v>
      </c>
      <c r="H11" s="107" t="s">
        <v>47</v>
      </c>
      <c r="I11" s="107" t="s">
        <v>48</v>
      </c>
      <c r="J11" s="109" t="s">
        <v>49</v>
      </c>
      <c r="K11" s="110" t="s">
        <v>112</v>
      </c>
      <c r="L11" s="109" t="s">
        <v>50</v>
      </c>
      <c r="M11" s="109" t="s">
        <v>51</v>
      </c>
      <c r="N11" s="109" t="s">
        <v>52</v>
      </c>
      <c r="O11" s="109" t="s">
        <v>53</v>
      </c>
      <c r="P11" s="109" t="s">
        <v>54</v>
      </c>
      <c r="Q11" s="109" t="s">
        <v>55</v>
      </c>
      <c r="R11" s="244" t="s">
        <v>56</v>
      </c>
      <c r="S11" s="244" t="s">
        <v>57</v>
      </c>
      <c r="T11" s="245" t="s">
        <v>58</v>
      </c>
      <c r="U11" s="244" t="s">
        <v>59</v>
      </c>
      <c r="V11" s="245" t="s">
        <v>60</v>
      </c>
      <c r="W11" s="245" t="s">
        <v>61</v>
      </c>
      <c r="X11" s="244" t="s">
        <v>62</v>
      </c>
      <c r="Y11" s="244" t="s">
        <v>63</v>
      </c>
      <c r="Z11" s="245" t="s">
        <v>113</v>
      </c>
      <c r="AA11" s="246" t="s">
        <v>114</v>
      </c>
      <c r="AB11" s="244" t="s">
        <v>64</v>
      </c>
      <c r="AC11" s="245" t="s">
        <v>115</v>
      </c>
      <c r="AD11" s="245" t="s">
        <v>116</v>
      </c>
      <c r="AE11" s="245" t="s">
        <v>117</v>
      </c>
      <c r="AF11" s="244" t="s">
        <v>90</v>
      </c>
      <c r="AG11" s="244" t="s">
        <v>65</v>
      </c>
      <c r="AH11" s="82" t="s">
        <v>118</v>
      </c>
      <c r="AI11" s="82" t="s">
        <v>119</v>
      </c>
      <c r="AJ11" s="82" t="s">
        <v>120</v>
      </c>
      <c r="AK11" s="82" t="s">
        <v>121</v>
      </c>
      <c r="AL11" s="82" t="s">
        <v>122</v>
      </c>
      <c r="AM11" s="82" t="s">
        <v>123</v>
      </c>
      <c r="AN11" s="109" t="s">
        <v>66</v>
      </c>
      <c r="AO11" s="107" t="s">
        <v>67</v>
      </c>
      <c r="AP11" s="107" t="s">
        <v>68</v>
      </c>
      <c r="AQ11" s="82" t="s">
        <v>124</v>
      </c>
      <c r="AR11" s="82" t="s">
        <v>125</v>
      </c>
      <c r="AS11" s="132" t="s">
        <v>137</v>
      </c>
      <c r="AT11" s="132" t="s">
        <v>138</v>
      </c>
      <c r="AU11" s="132" t="s">
        <v>139</v>
      </c>
      <c r="AV11" s="136" t="s">
        <v>140</v>
      </c>
      <c r="AW11" s="209" t="s">
        <v>437</v>
      </c>
      <c r="AX11" s="209" t="s">
        <v>437</v>
      </c>
    </row>
    <row r="12" spans="1:50" s="142" customFormat="1" ht="18" customHeight="1">
      <c r="A12" s="147" t="s">
        <v>439</v>
      </c>
      <c r="B12" s="168">
        <f>'RBS Dataset-1'!$B$3</f>
        <v>2162</v>
      </c>
      <c r="C12" s="139">
        <v>1</v>
      </c>
      <c r="D12" s="139">
        <v>0</v>
      </c>
      <c r="E12" s="140">
        <f t="shared" ref="E12:E26" si="0">B12</f>
        <v>2162</v>
      </c>
      <c r="F12" s="153">
        <v>44700</v>
      </c>
      <c r="G12" s="200">
        <v>56572</v>
      </c>
      <c r="H12" s="139">
        <v>222</v>
      </c>
      <c r="I12" s="139">
        <v>88</v>
      </c>
      <c r="J12" s="206">
        <v>5</v>
      </c>
      <c r="K12" s="139">
        <v>1</v>
      </c>
      <c r="L12" s="201">
        <f t="shared" ref="L12:L26" si="1">INT($L$6)*100+($L$6-INT($L$6))*60</f>
        <v>4037.103118</v>
      </c>
      <c r="M12" s="114" t="s">
        <v>14</v>
      </c>
      <c r="N12" s="201">
        <f t="shared" ref="N12:N26" si="2">INT($M$6)*100+($M$6-INT($M$6))*60</f>
        <v>1541.80332</v>
      </c>
      <c r="O12" s="139" t="s">
        <v>15</v>
      </c>
      <c r="P12" s="154">
        <v>120</v>
      </c>
      <c r="Q12" s="141">
        <f>'RNC Dataset-1'!$B$3*2^16+'RN RNC-RBS Dataset-1'!G12</f>
        <v>7724284</v>
      </c>
      <c r="R12" s="255" t="str">
        <f>LEFT('RBS Dataset-1'!$C$3,5)&amp;"Q1"</f>
        <v>PZ162Q1</v>
      </c>
      <c r="S12" s="247">
        <f t="shared" ref="S12:S26" si="3">G12</f>
        <v>56572</v>
      </c>
      <c r="T12" s="248">
        <v>2</v>
      </c>
      <c r="U12" s="249">
        <v>4</v>
      </c>
      <c r="V12" s="247">
        <f>VLOOKUP(MID($R12,6,1),Appoggio!$A:$C,2,0)</f>
        <v>9763</v>
      </c>
      <c r="W12" s="247">
        <f>VLOOKUP(MID($R12,6,1),Appoggio!$A:$C,3,0)</f>
        <v>10713</v>
      </c>
      <c r="X12" s="250">
        <v>440</v>
      </c>
      <c r="Y12" s="247">
        <f>IF(X12&lt;430,X12-100,330)</f>
        <v>330</v>
      </c>
      <c r="Z12" s="251">
        <f t="shared" ref="Z12:Z26" si="4">IF(OR(MID(R12,6,1)="P",MID(R12,6,1)="Q"),0,2)</f>
        <v>0</v>
      </c>
      <c r="AA12" s="252" t="s">
        <v>126</v>
      </c>
      <c r="AB12" s="252">
        <v>1</v>
      </c>
      <c r="AC12" s="252">
        <v>-104</v>
      </c>
      <c r="AD12" s="253">
        <v>-15</v>
      </c>
      <c r="AE12" s="253">
        <f>IF($AW$15="KEEP_LOCKED",22,20)</f>
        <v>20</v>
      </c>
      <c r="AF12" s="252">
        <v>0</v>
      </c>
      <c r="AG12" s="254" t="s">
        <v>446</v>
      </c>
      <c r="AH12" s="113">
        <v>0</v>
      </c>
      <c r="AI12" s="143">
        <f t="shared" ref="AI12:AI26" si="5">IF(W12&gt;10000,5,20)</f>
        <v>5</v>
      </c>
      <c r="AJ12" s="143">
        <f t="shared" ref="AJ12:AJ26" si="6">AI12</f>
        <v>5</v>
      </c>
      <c r="AK12" s="113">
        <v>1</v>
      </c>
      <c r="AL12" s="143">
        <f t="shared" ref="AL12:AL26" si="7">IF($W12&gt;10000,60,20)</f>
        <v>60</v>
      </c>
      <c r="AM12" s="143">
        <f t="shared" ref="AM12:AM26" si="8">AL12</f>
        <v>60</v>
      </c>
      <c r="AN12" s="193" t="str">
        <f>LEFT(R12,5)&amp;"V1, "&amp;LEFT(R12,5)&amp;"W1, "&amp;LEFT(R12,5)&amp;"U1, "&amp;LEFT(R12,5)&amp;"R1"</f>
        <v>PZ162V1, PZ162W1, PZ162U1, PZ162R1</v>
      </c>
      <c r="AO12" s="112">
        <v>1</v>
      </c>
      <c r="AP12" s="112">
        <v>1</v>
      </c>
      <c r="AQ12" s="144" t="str">
        <f t="shared" ref="AQ12:AQ26" si="9">IF(OR(MID(R12,6,1)="U",MID(R12,6,1)="V",MID(R12,6,1)="W"),"TRUE","FALSE")</f>
        <v>FALSE</v>
      </c>
      <c r="AR12" s="145" t="str">
        <f t="shared" ref="AR12:AR26" si="10">AQ12</f>
        <v>FALSE</v>
      </c>
      <c r="AS12" s="155">
        <v>0</v>
      </c>
      <c r="AT12" s="146">
        <f t="shared" ref="AT12:AT26" si="11">IF($W12&gt;10000,139,110)</f>
        <v>139</v>
      </c>
      <c r="AU12" s="146">
        <f t="shared" ref="AU12:AU26" si="12">IF($W12&gt;10000,130,120)</f>
        <v>130</v>
      </c>
      <c r="AV12" s="210">
        <f>INT(10^(X12/100))</f>
        <v>25118</v>
      </c>
      <c r="AW12" s="154" t="s">
        <v>438</v>
      </c>
      <c r="AX12" s="228" t="s">
        <v>441</v>
      </c>
    </row>
    <row r="13" spans="1:50" ht="18" customHeight="1">
      <c r="A13" s="147" t="s">
        <v>439</v>
      </c>
      <c r="B13" s="168">
        <f>'RBS Dataset-1'!$B$3</f>
        <v>2162</v>
      </c>
      <c r="C13" s="139">
        <v>2</v>
      </c>
      <c r="D13" s="139">
        <v>0</v>
      </c>
      <c r="E13" s="140">
        <f t="shared" si="0"/>
        <v>2162</v>
      </c>
      <c r="F13" s="153">
        <v>44700</v>
      </c>
      <c r="G13" s="200">
        <v>56573</v>
      </c>
      <c r="H13" s="139">
        <v>222</v>
      </c>
      <c r="I13" s="139">
        <v>88</v>
      </c>
      <c r="J13" s="206">
        <v>5</v>
      </c>
      <c r="K13" s="139">
        <v>1</v>
      </c>
      <c r="L13" s="201">
        <f t="shared" si="1"/>
        <v>4037.103118</v>
      </c>
      <c r="M13" s="114" t="s">
        <v>14</v>
      </c>
      <c r="N13" s="201">
        <f t="shared" si="2"/>
        <v>1541.80332</v>
      </c>
      <c r="O13" s="139" t="s">
        <v>15</v>
      </c>
      <c r="P13" s="154">
        <v>200</v>
      </c>
      <c r="Q13" s="141">
        <f>'RNC Dataset-1'!$B$3*2^16+'RN RNC-RBS Dataset-1'!G13</f>
        <v>7724285</v>
      </c>
      <c r="R13" s="256" t="str">
        <f>LEFT('RBS Dataset-1'!$C$3,5)&amp;"Q2"</f>
        <v>PZ162Q2</v>
      </c>
      <c r="S13" s="247">
        <f t="shared" si="3"/>
        <v>56573</v>
      </c>
      <c r="T13" s="248">
        <v>6</v>
      </c>
      <c r="U13" s="249">
        <v>144</v>
      </c>
      <c r="V13" s="247">
        <f>VLOOKUP(MID($R13,6,1),Appoggio!$A:$C,2,0)</f>
        <v>9763</v>
      </c>
      <c r="W13" s="247">
        <f>VLOOKUP(MID($R13,6,1),Appoggio!$A:$C,3,0)</f>
        <v>10713</v>
      </c>
      <c r="X13" s="250">
        <v>440</v>
      </c>
      <c r="Y13" s="247">
        <f t="shared" ref="Y13:Y26" si="13">IF(X13&lt;430,X13-100,330)</f>
        <v>330</v>
      </c>
      <c r="Z13" s="251">
        <f t="shared" si="4"/>
        <v>0</v>
      </c>
      <c r="AA13" s="252" t="s">
        <v>126</v>
      </c>
      <c r="AB13" s="252">
        <v>1</v>
      </c>
      <c r="AC13" s="252">
        <v>-104</v>
      </c>
      <c r="AD13" s="253">
        <v>-15</v>
      </c>
      <c r="AE13" s="253">
        <f t="shared" ref="AE13:AE14" si="14">IF($AW$15="KEEP_LOCKED",22,20)</f>
        <v>20</v>
      </c>
      <c r="AF13" s="252">
        <v>0</v>
      </c>
      <c r="AG13" s="254" t="s">
        <v>447</v>
      </c>
      <c r="AH13" s="113">
        <v>0</v>
      </c>
      <c r="AI13" s="143">
        <f t="shared" si="5"/>
        <v>5</v>
      </c>
      <c r="AJ13" s="143">
        <f t="shared" si="6"/>
        <v>5</v>
      </c>
      <c r="AK13" s="113">
        <v>1</v>
      </c>
      <c r="AL13" s="143">
        <f t="shared" si="7"/>
        <v>60</v>
      </c>
      <c r="AM13" s="143">
        <f t="shared" si="8"/>
        <v>60</v>
      </c>
      <c r="AN13" s="193" t="str">
        <f>LEFT(R13,5)&amp;"V2, "&amp;LEFT(R13,5)&amp;"W2, "&amp;LEFT(R13,5)&amp;"U2, "&amp;LEFT(R13,5)&amp;"R2"</f>
        <v>PZ162V2, PZ162W2, PZ162U2, PZ162R2</v>
      </c>
      <c r="AO13" s="112">
        <v>1</v>
      </c>
      <c r="AP13" s="112">
        <v>1</v>
      </c>
      <c r="AQ13" s="144" t="str">
        <f t="shared" si="9"/>
        <v>FALSE</v>
      </c>
      <c r="AR13" s="145" t="str">
        <f t="shared" si="10"/>
        <v>FALSE</v>
      </c>
      <c r="AS13" s="155">
        <v>0</v>
      </c>
      <c r="AT13" s="146">
        <f t="shared" si="11"/>
        <v>139</v>
      </c>
      <c r="AU13" s="146">
        <f t="shared" si="12"/>
        <v>130</v>
      </c>
      <c r="AV13" s="210">
        <f t="shared" ref="AV13:AV26" si="15">INT(10^(X13/100))</f>
        <v>25118</v>
      </c>
      <c r="AW13" s="154" t="s">
        <v>438</v>
      </c>
      <c r="AX13" s="229"/>
    </row>
    <row r="14" spans="1:50" ht="18" customHeight="1">
      <c r="A14" s="147" t="s">
        <v>439</v>
      </c>
      <c r="B14" s="168">
        <f>'RBS Dataset-1'!$B$3</f>
        <v>2162</v>
      </c>
      <c r="C14" s="139">
        <v>3</v>
      </c>
      <c r="D14" s="139">
        <v>0</v>
      </c>
      <c r="E14" s="140">
        <f t="shared" si="0"/>
        <v>2162</v>
      </c>
      <c r="F14" s="153">
        <v>44700</v>
      </c>
      <c r="G14" s="200">
        <v>56574</v>
      </c>
      <c r="H14" s="139">
        <v>222</v>
      </c>
      <c r="I14" s="139">
        <v>88</v>
      </c>
      <c r="J14" s="206">
        <v>5</v>
      </c>
      <c r="K14" s="139">
        <v>1</v>
      </c>
      <c r="L14" s="201">
        <f t="shared" si="1"/>
        <v>4037.103118</v>
      </c>
      <c r="M14" s="114" t="s">
        <v>14</v>
      </c>
      <c r="N14" s="201">
        <f t="shared" si="2"/>
        <v>1541.80332</v>
      </c>
      <c r="O14" s="139" t="s">
        <v>15</v>
      </c>
      <c r="P14" s="154">
        <v>280</v>
      </c>
      <c r="Q14" s="141">
        <f>'RNC Dataset-1'!$B$3*2^16+'RN RNC-RBS Dataset-1'!G14</f>
        <v>7724286</v>
      </c>
      <c r="R14" s="247" t="str">
        <f>LEFT('RBS Dataset-1'!$C$3,5)&amp;"Q3"</f>
        <v>PZ162Q3</v>
      </c>
      <c r="S14" s="247">
        <f t="shared" si="3"/>
        <v>56574</v>
      </c>
      <c r="T14" s="248">
        <v>8</v>
      </c>
      <c r="U14" s="249">
        <v>60</v>
      </c>
      <c r="V14" s="247">
        <f>VLOOKUP(MID($R14,6,1),Appoggio!$A:$C,2,0)</f>
        <v>9763</v>
      </c>
      <c r="W14" s="247">
        <f>VLOOKUP(MID($R14,6,1),Appoggio!$A:$C,3,0)</f>
        <v>10713</v>
      </c>
      <c r="X14" s="250">
        <v>440</v>
      </c>
      <c r="Y14" s="247">
        <f t="shared" si="13"/>
        <v>330</v>
      </c>
      <c r="Z14" s="251">
        <f t="shared" si="4"/>
        <v>0</v>
      </c>
      <c r="AA14" s="252" t="s">
        <v>126</v>
      </c>
      <c r="AB14" s="252">
        <v>1</v>
      </c>
      <c r="AC14" s="252">
        <v>-104</v>
      </c>
      <c r="AD14" s="253">
        <v>-15</v>
      </c>
      <c r="AE14" s="253">
        <f t="shared" si="14"/>
        <v>20</v>
      </c>
      <c r="AF14" s="252">
        <v>0</v>
      </c>
      <c r="AG14" s="254" t="s">
        <v>448</v>
      </c>
      <c r="AH14" s="113">
        <v>0</v>
      </c>
      <c r="AI14" s="143">
        <f t="shared" si="5"/>
        <v>5</v>
      </c>
      <c r="AJ14" s="143">
        <f t="shared" si="6"/>
        <v>5</v>
      </c>
      <c r="AK14" s="113">
        <v>1</v>
      </c>
      <c r="AL14" s="143">
        <f t="shared" si="7"/>
        <v>60</v>
      </c>
      <c r="AM14" s="143">
        <f t="shared" si="8"/>
        <v>60</v>
      </c>
      <c r="AN14" s="193" t="str">
        <f>LEFT(R14,5)&amp;"V3, "&amp;LEFT(R14,5)&amp;"W3, "&amp;LEFT(R14,5)&amp;"U3, "&amp;LEFT(R14,5)&amp;"R3"</f>
        <v>PZ162V3, PZ162W3, PZ162U3, PZ162R3</v>
      </c>
      <c r="AO14" s="112">
        <v>1</v>
      </c>
      <c r="AP14" s="112">
        <v>1</v>
      </c>
      <c r="AQ14" s="144" t="str">
        <f t="shared" si="9"/>
        <v>FALSE</v>
      </c>
      <c r="AR14" s="145" t="str">
        <f t="shared" si="10"/>
        <v>FALSE</v>
      </c>
      <c r="AS14" s="155">
        <v>0</v>
      </c>
      <c r="AT14" s="146">
        <f t="shared" si="11"/>
        <v>139</v>
      </c>
      <c r="AU14" s="146">
        <f t="shared" si="12"/>
        <v>130</v>
      </c>
      <c r="AV14" s="210">
        <f t="shared" si="15"/>
        <v>25118</v>
      </c>
      <c r="AW14" s="154" t="s">
        <v>438</v>
      </c>
      <c r="AX14" s="229"/>
    </row>
    <row r="15" spans="1:50" ht="18" customHeight="1">
      <c r="A15" s="147" t="s">
        <v>439</v>
      </c>
      <c r="B15" s="168">
        <f>'RBS Dataset-1'!$B$3</f>
        <v>2162</v>
      </c>
      <c r="C15" s="139">
        <v>1</v>
      </c>
      <c r="D15" s="139">
        <v>0</v>
      </c>
      <c r="E15" s="140">
        <f t="shared" si="0"/>
        <v>2162</v>
      </c>
      <c r="F15" s="153">
        <v>44700</v>
      </c>
      <c r="G15" s="200">
        <v>16326</v>
      </c>
      <c r="H15" s="139">
        <v>222</v>
      </c>
      <c r="I15" s="139">
        <v>88</v>
      </c>
      <c r="J15" s="206">
        <v>5</v>
      </c>
      <c r="K15" s="139">
        <v>1</v>
      </c>
      <c r="L15" s="201">
        <f t="shared" si="1"/>
        <v>4037.103118</v>
      </c>
      <c r="M15" s="114" t="s">
        <v>14</v>
      </c>
      <c r="N15" s="201">
        <f t="shared" si="2"/>
        <v>1541.80332</v>
      </c>
      <c r="O15" s="139" t="s">
        <v>15</v>
      </c>
      <c r="P15" s="154">
        <v>120</v>
      </c>
      <c r="Q15" s="141">
        <f>'RNC Dataset-1'!$B$3*2^16+'RN RNC-RBS Dataset-1'!G15</f>
        <v>7684038</v>
      </c>
      <c r="R15" s="255" t="str">
        <f>LEFT('RBS Dataset-1'!$C$3,5)&amp;"R1"</f>
        <v>PZ162R1</v>
      </c>
      <c r="S15" s="247">
        <f t="shared" si="3"/>
        <v>16326</v>
      </c>
      <c r="T15" s="248">
        <v>2</v>
      </c>
      <c r="U15" s="249">
        <v>208</v>
      </c>
      <c r="V15" s="247">
        <f>VLOOKUP(MID($R15,6,1),Appoggio!$A:$C,2,0)</f>
        <v>2838</v>
      </c>
      <c r="W15" s="247">
        <f>VLOOKUP(MID($R15,6,1),Appoggio!$A:$C,3,0)</f>
        <v>3063</v>
      </c>
      <c r="X15" s="250">
        <v>430</v>
      </c>
      <c r="Y15" s="247">
        <f t="shared" si="13"/>
        <v>330</v>
      </c>
      <c r="Z15" s="251">
        <f t="shared" si="4"/>
        <v>2</v>
      </c>
      <c r="AA15" s="252" t="s">
        <v>126</v>
      </c>
      <c r="AB15" s="252">
        <v>1</v>
      </c>
      <c r="AC15" s="252">
        <v>-104</v>
      </c>
      <c r="AD15" s="253">
        <v>-24</v>
      </c>
      <c r="AE15" s="253">
        <v>23</v>
      </c>
      <c r="AF15" s="252">
        <v>0</v>
      </c>
      <c r="AG15" s="254" t="s">
        <v>446</v>
      </c>
      <c r="AH15" s="113">
        <v>0</v>
      </c>
      <c r="AI15" s="143">
        <f t="shared" si="5"/>
        <v>20</v>
      </c>
      <c r="AJ15" s="143">
        <f t="shared" si="6"/>
        <v>20</v>
      </c>
      <c r="AK15" s="113">
        <v>1</v>
      </c>
      <c r="AL15" s="143">
        <f t="shared" si="7"/>
        <v>20</v>
      </c>
      <c r="AM15" s="143">
        <f t="shared" si="8"/>
        <v>20</v>
      </c>
      <c r="AN15" s="193" t="str">
        <f>LEFT(R15,5)&amp;"V1, "&amp;LEFT(R15,5)&amp;"W1, "&amp;LEFT(R15,5)&amp;"U1, "&amp;LEFT(R15,5)&amp;"Q1"</f>
        <v>PZ162V1, PZ162W1, PZ162U1, PZ162Q1</v>
      </c>
      <c r="AO15" s="112">
        <v>1</v>
      </c>
      <c r="AP15" s="112">
        <v>1</v>
      </c>
      <c r="AQ15" s="144" t="str">
        <f t="shared" si="9"/>
        <v>FALSE</v>
      </c>
      <c r="AR15" s="145" t="str">
        <f t="shared" si="10"/>
        <v>FALSE</v>
      </c>
      <c r="AS15" s="155">
        <v>0</v>
      </c>
      <c r="AT15" s="146">
        <f t="shared" si="11"/>
        <v>110</v>
      </c>
      <c r="AU15" s="146">
        <f t="shared" si="12"/>
        <v>120</v>
      </c>
      <c r="AV15" s="210">
        <f t="shared" si="15"/>
        <v>19952</v>
      </c>
      <c r="AW15" s="154"/>
      <c r="AX15" s="229"/>
    </row>
    <row r="16" spans="1:50" ht="18" customHeight="1">
      <c r="A16" s="147" t="s">
        <v>439</v>
      </c>
      <c r="B16" s="168">
        <f>'RBS Dataset-1'!$B$3</f>
        <v>2162</v>
      </c>
      <c r="C16" s="139">
        <v>2</v>
      </c>
      <c r="D16" s="139">
        <v>0</v>
      </c>
      <c r="E16" s="140">
        <f t="shared" si="0"/>
        <v>2162</v>
      </c>
      <c r="F16" s="153">
        <v>44700</v>
      </c>
      <c r="G16" s="200">
        <v>16327</v>
      </c>
      <c r="H16" s="139">
        <v>222</v>
      </c>
      <c r="I16" s="139">
        <v>88</v>
      </c>
      <c r="J16" s="206">
        <v>5</v>
      </c>
      <c r="K16" s="139">
        <v>1</v>
      </c>
      <c r="L16" s="201">
        <f t="shared" si="1"/>
        <v>4037.103118</v>
      </c>
      <c r="M16" s="114" t="s">
        <v>14</v>
      </c>
      <c r="N16" s="201">
        <f t="shared" si="2"/>
        <v>1541.80332</v>
      </c>
      <c r="O16" s="139" t="s">
        <v>15</v>
      </c>
      <c r="P16" s="154">
        <v>200</v>
      </c>
      <c r="Q16" s="141">
        <f>'RNC Dataset-1'!$B$3*2^16+'RN RNC-RBS Dataset-1'!G16</f>
        <v>7684039</v>
      </c>
      <c r="R16" s="256" t="str">
        <f>LEFT('RBS Dataset-1'!$C$3,5)&amp;"R2"</f>
        <v>PZ162R2</v>
      </c>
      <c r="S16" s="247">
        <f t="shared" si="3"/>
        <v>16327</v>
      </c>
      <c r="T16" s="248">
        <v>6</v>
      </c>
      <c r="U16" s="249">
        <v>209</v>
      </c>
      <c r="V16" s="247">
        <f>VLOOKUP(MID($R16,6,1),Appoggio!$A:$C,2,0)</f>
        <v>2838</v>
      </c>
      <c r="W16" s="247">
        <f>VLOOKUP(MID($R16,6,1),Appoggio!$A:$C,3,0)</f>
        <v>3063</v>
      </c>
      <c r="X16" s="250">
        <v>430</v>
      </c>
      <c r="Y16" s="247">
        <f t="shared" si="13"/>
        <v>330</v>
      </c>
      <c r="Z16" s="251">
        <f t="shared" si="4"/>
        <v>2</v>
      </c>
      <c r="AA16" s="252" t="s">
        <v>126</v>
      </c>
      <c r="AB16" s="252">
        <v>1</v>
      </c>
      <c r="AC16" s="252">
        <v>-104</v>
      </c>
      <c r="AD16" s="253">
        <v>-24</v>
      </c>
      <c r="AE16" s="253">
        <v>23</v>
      </c>
      <c r="AF16" s="252">
        <v>0</v>
      </c>
      <c r="AG16" s="254" t="s">
        <v>447</v>
      </c>
      <c r="AH16" s="113">
        <v>0</v>
      </c>
      <c r="AI16" s="143">
        <f t="shared" si="5"/>
        <v>20</v>
      </c>
      <c r="AJ16" s="143">
        <f t="shared" si="6"/>
        <v>20</v>
      </c>
      <c r="AK16" s="113">
        <v>1</v>
      </c>
      <c r="AL16" s="143">
        <f t="shared" si="7"/>
        <v>20</v>
      </c>
      <c r="AM16" s="143">
        <f t="shared" si="8"/>
        <v>20</v>
      </c>
      <c r="AN16" s="193" t="str">
        <f>LEFT(R16,5)&amp;"V2, "&amp;LEFT(R16,5)&amp;"W2, "&amp;LEFT(R16,5)&amp;"U2, "&amp;LEFT(R16,5)&amp;"Q2"</f>
        <v>PZ162V2, PZ162W2, PZ162U2, PZ162Q2</v>
      </c>
      <c r="AO16" s="112">
        <v>1</v>
      </c>
      <c r="AP16" s="112">
        <v>1</v>
      </c>
      <c r="AQ16" s="144" t="str">
        <f t="shared" si="9"/>
        <v>FALSE</v>
      </c>
      <c r="AR16" s="145" t="str">
        <f t="shared" si="10"/>
        <v>FALSE</v>
      </c>
      <c r="AS16" s="155">
        <v>0</v>
      </c>
      <c r="AT16" s="146">
        <f t="shared" si="11"/>
        <v>110</v>
      </c>
      <c r="AU16" s="146">
        <f t="shared" si="12"/>
        <v>120</v>
      </c>
      <c r="AV16" s="210">
        <f t="shared" si="15"/>
        <v>19952</v>
      </c>
      <c r="AW16" s="154"/>
      <c r="AX16" s="229"/>
    </row>
    <row r="17" spans="1:50" ht="18" customHeight="1">
      <c r="A17" s="147" t="s">
        <v>439</v>
      </c>
      <c r="B17" s="168">
        <f>'RBS Dataset-1'!$B$3</f>
        <v>2162</v>
      </c>
      <c r="C17" s="139">
        <v>3</v>
      </c>
      <c r="D17" s="139">
        <v>0</v>
      </c>
      <c r="E17" s="140">
        <f t="shared" si="0"/>
        <v>2162</v>
      </c>
      <c r="F17" s="153">
        <v>44700</v>
      </c>
      <c r="G17" s="200">
        <v>16328</v>
      </c>
      <c r="H17" s="139">
        <v>222</v>
      </c>
      <c r="I17" s="139">
        <v>88</v>
      </c>
      <c r="J17" s="206">
        <v>5</v>
      </c>
      <c r="K17" s="139">
        <v>1</v>
      </c>
      <c r="L17" s="201">
        <f t="shared" si="1"/>
        <v>4037.103118</v>
      </c>
      <c r="M17" s="114" t="s">
        <v>14</v>
      </c>
      <c r="N17" s="201">
        <f t="shared" si="2"/>
        <v>1541.80332</v>
      </c>
      <c r="O17" s="139" t="s">
        <v>15</v>
      </c>
      <c r="P17" s="154">
        <v>280</v>
      </c>
      <c r="Q17" s="141">
        <f>'RNC Dataset-1'!$B$3*2^16+'RN RNC-RBS Dataset-1'!G17</f>
        <v>7684040</v>
      </c>
      <c r="R17" s="247" t="str">
        <f>LEFT('RBS Dataset-1'!$C$3,5)&amp;"R3"</f>
        <v>PZ162R3</v>
      </c>
      <c r="S17" s="247">
        <f t="shared" si="3"/>
        <v>16328</v>
      </c>
      <c r="T17" s="248">
        <v>8</v>
      </c>
      <c r="U17" s="249">
        <v>210</v>
      </c>
      <c r="V17" s="247">
        <f>VLOOKUP(MID($R17,6,1),Appoggio!$A:$C,2,0)</f>
        <v>2838</v>
      </c>
      <c r="W17" s="247">
        <f>VLOOKUP(MID($R17,6,1),Appoggio!$A:$C,3,0)</f>
        <v>3063</v>
      </c>
      <c r="X17" s="250">
        <v>430</v>
      </c>
      <c r="Y17" s="247">
        <f t="shared" si="13"/>
        <v>330</v>
      </c>
      <c r="Z17" s="251">
        <f t="shared" si="4"/>
        <v>2</v>
      </c>
      <c r="AA17" s="252" t="s">
        <v>126</v>
      </c>
      <c r="AB17" s="252">
        <v>1</v>
      </c>
      <c r="AC17" s="252">
        <v>-104</v>
      </c>
      <c r="AD17" s="253">
        <v>-24</v>
      </c>
      <c r="AE17" s="253">
        <v>23</v>
      </c>
      <c r="AF17" s="252">
        <v>0</v>
      </c>
      <c r="AG17" s="254" t="s">
        <v>448</v>
      </c>
      <c r="AH17" s="113">
        <v>0</v>
      </c>
      <c r="AI17" s="143">
        <f t="shared" si="5"/>
        <v>20</v>
      </c>
      <c r="AJ17" s="143">
        <f t="shared" si="6"/>
        <v>20</v>
      </c>
      <c r="AK17" s="113">
        <v>1</v>
      </c>
      <c r="AL17" s="143">
        <f t="shared" si="7"/>
        <v>20</v>
      </c>
      <c r="AM17" s="143">
        <f t="shared" si="8"/>
        <v>20</v>
      </c>
      <c r="AN17" s="193" t="str">
        <f>LEFT(R17,5)&amp;"V3, "&amp;LEFT(R17,5)&amp;"W3, "&amp;LEFT(R17,5)&amp;"U3, "&amp;LEFT(R17,5)&amp;"Q3"</f>
        <v>PZ162V3, PZ162W3, PZ162U3, PZ162Q3</v>
      </c>
      <c r="AO17" s="112">
        <v>1</v>
      </c>
      <c r="AP17" s="112">
        <v>1</v>
      </c>
      <c r="AQ17" s="144" t="str">
        <f t="shared" si="9"/>
        <v>FALSE</v>
      </c>
      <c r="AR17" s="145" t="str">
        <f t="shared" si="10"/>
        <v>FALSE</v>
      </c>
      <c r="AS17" s="155">
        <v>0</v>
      </c>
      <c r="AT17" s="146">
        <f t="shared" si="11"/>
        <v>110</v>
      </c>
      <c r="AU17" s="146">
        <f t="shared" si="12"/>
        <v>120</v>
      </c>
      <c r="AV17" s="210">
        <f t="shared" si="15"/>
        <v>19952</v>
      </c>
      <c r="AW17" s="154"/>
      <c r="AX17" s="229"/>
    </row>
    <row r="18" spans="1:50" ht="18" customHeight="1">
      <c r="A18" s="147" t="s">
        <v>439</v>
      </c>
      <c r="B18" s="168">
        <f>'RBS Dataset-1'!$B$3</f>
        <v>2162</v>
      </c>
      <c r="C18" s="139">
        <v>1</v>
      </c>
      <c r="D18" s="139">
        <v>0</v>
      </c>
      <c r="E18" s="140">
        <f t="shared" si="0"/>
        <v>2162</v>
      </c>
      <c r="F18" s="153">
        <v>44700</v>
      </c>
      <c r="G18" s="200">
        <v>42066</v>
      </c>
      <c r="H18" s="139">
        <v>222</v>
      </c>
      <c r="I18" s="139">
        <v>88</v>
      </c>
      <c r="J18" s="206">
        <v>5</v>
      </c>
      <c r="K18" s="139">
        <v>1</v>
      </c>
      <c r="L18" s="201">
        <f t="shared" si="1"/>
        <v>4037.103118</v>
      </c>
      <c r="M18" s="114" t="s">
        <v>14</v>
      </c>
      <c r="N18" s="201">
        <f t="shared" si="2"/>
        <v>1541.80332</v>
      </c>
      <c r="O18" s="139" t="s">
        <v>15</v>
      </c>
      <c r="P18" s="154">
        <v>120</v>
      </c>
      <c r="Q18" s="141">
        <f>'RNC Dataset-1'!$B$3*2^16+'RN RNC-RBS Dataset-1'!G18</f>
        <v>7709778</v>
      </c>
      <c r="R18" s="255" t="str">
        <f>LEFT('RBS Dataset-1'!$C$3,5)&amp;"U1"</f>
        <v>PZ162U1</v>
      </c>
      <c r="S18" s="247">
        <f t="shared" si="3"/>
        <v>42066</v>
      </c>
      <c r="T18" s="248">
        <v>2</v>
      </c>
      <c r="U18" s="249">
        <v>208</v>
      </c>
      <c r="V18" s="247">
        <f>VLOOKUP(MID($R18,6,1),Appoggio!$A:$C,2,0)</f>
        <v>9613</v>
      </c>
      <c r="W18" s="247">
        <f>VLOOKUP(MID($R18,6,1),Appoggio!$A:$C,3,0)</f>
        <v>10563</v>
      </c>
      <c r="X18" s="250">
        <v>430</v>
      </c>
      <c r="Y18" s="247">
        <f t="shared" si="13"/>
        <v>330</v>
      </c>
      <c r="Z18" s="251">
        <f t="shared" si="4"/>
        <v>2</v>
      </c>
      <c r="AA18" s="252" t="s">
        <v>126</v>
      </c>
      <c r="AB18" s="252">
        <v>1</v>
      </c>
      <c r="AC18" s="252">
        <v>-104</v>
      </c>
      <c r="AD18" s="253">
        <f>IF($AW$15="keep_locked",-24,-15)</f>
        <v>-15</v>
      </c>
      <c r="AE18" s="253">
        <f>IF($AW$15="KEEP_LOCKED",22,20)</f>
        <v>20</v>
      </c>
      <c r="AF18" s="252">
        <v>0</v>
      </c>
      <c r="AG18" s="254" t="s">
        <v>446</v>
      </c>
      <c r="AH18" s="113">
        <v>0</v>
      </c>
      <c r="AI18" s="143">
        <f t="shared" si="5"/>
        <v>5</v>
      </c>
      <c r="AJ18" s="143">
        <f t="shared" si="6"/>
        <v>5</v>
      </c>
      <c r="AK18" s="113">
        <v>1</v>
      </c>
      <c r="AL18" s="143">
        <f t="shared" si="7"/>
        <v>60</v>
      </c>
      <c r="AM18" s="143">
        <f t="shared" si="8"/>
        <v>60</v>
      </c>
      <c r="AN18" s="193" t="str">
        <f>LEFT(R18,5)&amp;"V1, "&amp;LEFT(R18,5)&amp;"W1, "&amp;LEFT(R18,5)&amp;"R1, "&amp;LEFT(R18,5)&amp;"Q1"</f>
        <v>PZ162V1, PZ162W1, PZ162R1, PZ162Q1</v>
      </c>
      <c r="AO18" s="112">
        <v>1</v>
      </c>
      <c r="AP18" s="112">
        <v>1</v>
      </c>
      <c r="AQ18" s="144" t="str">
        <f t="shared" si="9"/>
        <v>TRUE</v>
      </c>
      <c r="AR18" s="145" t="str">
        <f t="shared" si="10"/>
        <v>TRUE</v>
      </c>
      <c r="AS18" s="155">
        <v>0</v>
      </c>
      <c r="AT18" s="146">
        <f t="shared" si="11"/>
        <v>139</v>
      </c>
      <c r="AU18" s="146">
        <f t="shared" si="12"/>
        <v>130</v>
      </c>
      <c r="AV18" s="210">
        <f t="shared" si="15"/>
        <v>19952</v>
      </c>
      <c r="AW18" s="154"/>
      <c r="AX18" s="229"/>
    </row>
    <row r="19" spans="1:50" ht="18" customHeight="1">
      <c r="A19" s="147" t="s">
        <v>439</v>
      </c>
      <c r="B19" s="168">
        <f>'RBS Dataset-1'!$B$3</f>
        <v>2162</v>
      </c>
      <c r="C19" s="139">
        <v>2</v>
      </c>
      <c r="D19" s="139">
        <v>0</v>
      </c>
      <c r="E19" s="140">
        <f t="shared" si="0"/>
        <v>2162</v>
      </c>
      <c r="F19" s="153">
        <v>44700</v>
      </c>
      <c r="G19" s="200">
        <v>42067</v>
      </c>
      <c r="H19" s="139">
        <v>222</v>
      </c>
      <c r="I19" s="139">
        <v>88</v>
      </c>
      <c r="J19" s="206">
        <v>5</v>
      </c>
      <c r="K19" s="139">
        <v>1</v>
      </c>
      <c r="L19" s="201">
        <f t="shared" si="1"/>
        <v>4037.103118</v>
      </c>
      <c r="M19" s="114" t="s">
        <v>14</v>
      </c>
      <c r="N19" s="201">
        <f t="shared" si="2"/>
        <v>1541.80332</v>
      </c>
      <c r="O19" s="139" t="s">
        <v>15</v>
      </c>
      <c r="P19" s="154">
        <v>200</v>
      </c>
      <c r="Q19" s="141">
        <f>'RNC Dataset-1'!$B$3*2^16+'RN RNC-RBS Dataset-1'!G19</f>
        <v>7709779</v>
      </c>
      <c r="R19" s="256" t="str">
        <f>LEFT('RBS Dataset-1'!$C$3,5)&amp;"U2"</f>
        <v>PZ162U2</v>
      </c>
      <c r="S19" s="247">
        <f t="shared" si="3"/>
        <v>42067</v>
      </c>
      <c r="T19" s="248">
        <v>6</v>
      </c>
      <c r="U19" s="249">
        <v>209</v>
      </c>
      <c r="V19" s="247">
        <f>VLOOKUP(MID($R19,6,1),Appoggio!$A:$C,2,0)</f>
        <v>9613</v>
      </c>
      <c r="W19" s="247">
        <f>VLOOKUP(MID($R19,6,1),Appoggio!$A:$C,3,0)</f>
        <v>10563</v>
      </c>
      <c r="X19" s="250">
        <v>430</v>
      </c>
      <c r="Y19" s="247">
        <f t="shared" si="13"/>
        <v>330</v>
      </c>
      <c r="Z19" s="251">
        <f t="shared" si="4"/>
        <v>2</v>
      </c>
      <c r="AA19" s="252" t="s">
        <v>126</v>
      </c>
      <c r="AB19" s="252">
        <v>1</v>
      </c>
      <c r="AC19" s="252">
        <v>-104</v>
      </c>
      <c r="AD19" s="253">
        <f t="shared" ref="AD19:AD20" si="16">IF($AW$15="keep_locked",-24,-15)</f>
        <v>-15</v>
      </c>
      <c r="AE19" s="253">
        <f t="shared" ref="AE19:AE26" si="17">IF($AW$15="KEEP_LOCKED",22,20)</f>
        <v>20</v>
      </c>
      <c r="AF19" s="252">
        <v>0</v>
      </c>
      <c r="AG19" s="254" t="s">
        <v>447</v>
      </c>
      <c r="AH19" s="113">
        <v>0</v>
      </c>
      <c r="AI19" s="143">
        <f t="shared" si="5"/>
        <v>5</v>
      </c>
      <c r="AJ19" s="143">
        <f t="shared" si="6"/>
        <v>5</v>
      </c>
      <c r="AK19" s="113">
        <v>1</v>
      </c>
      <c r="AL19" s="143">
        <f t="shared" si="7"/>
        <v>60</v>
      </c>
      <c r="AM19" s="143">
        <f t="shared" si="8"/>
        <v>60</v>
      </c>
      <c r="AN19" s="193" t="str">
        <f>LEFT(R19,5)&amp;"V2, "&amp;LEFT(R19,5)&amp;"W2, "&amp;LEFT(R19,5)&amp;"R2, "&amp;LEFT(R19,5)&amp;"Q2"</f>
        <v>PZ162V2, PZ162W2, PZ162R2, PZ162Q2</v>
      </c>
      <c r="AO19" s="112">
        <v>1</v>
      </c>
      <c r="AP19" s="112">
        <v>1</v>
      </c>
      <c r="AQ19" s="144" t="str">
        <f t="shared" si="9"/>
        <v>TRUE</v>
      </c>
      <c r="AR19" s="145" t="str">
        <f t="shared" si="10"/>
        <v>TRUE</v>
      </c>
      <c r="AS19" s="155">
        <v>0</v>
      </c>
      <c r="AT19" s="146">
        <f t="shared" si="11"/>
        <v>139</v>
      </c>
      <c r="AU19" s="146">
        <f t="shared" si="12"/>
        <v>130</v>
      </c>
      <c r="AV19" s="210">
        <f t="shared" si="15"/>
        <v>19952</v>
      </c>
      <c r="AW19" s="154"/>
      <c r="AX19" s="229"/>
    </row>
    <row r="20" spans="1:50" ht="18" customHeight="1">
      <c r="A20" s="147" t="s">
        <v>439</v>
      </c>
      <c r="B20" s="168">
        <f>'RBS Dataset-1'!$B$3</f>
        <v>2162</v>
      </c>
      <c r="C20" s="139">
        <v>3</v>
      </c>
      <c r="D20" s="139">
        <v>0</v>
      </c>
      <c r="E20" s="140">
        <f t="shared" si="0"/>
        <v>2162</v>
      </c>
      <c r="F20" s="153">
        <v>44700</v>
      </c>
      <c r="G20" s="200">
        <v>42068</v>
      </c>
      <c r="H20" s="139">
        <v>222</v>
      </c>
      <c r="I20" s="139">
        <v>88</v>
      </c>
      <c r="J20" s="206">
        <v>5</v>
      </c>
      <c r="K20" s="139">
        <v>1</v>
      </c>
      <c r="L20" s="201">
        <f t="shared" si="1"/>
        <v>4037.103118</v>
      </c>
      <c r="M20" s="114" t="s">
        <v>14</v>
      </c>
      <c r="N20" s="201">
        <f t="shared" si="2"/>
        <v>1541.80332</v>
      </c>
      <c r="O20" s="139" t="s">
        <v>15</v>
      </c>
      <c r="P20" s="154">
        <v>280</v>
      </c>
      <c r="Q20" s="141">
        <f>'RNC Dataset-1'!$B$3*2^16+'RN RNC-RBS Dataset-1'!G20</f>
        <v>7709780</v>
      </c>
      <c r="R20" s="247" t="str">
        <f>LEFT('RBS Dataset-1'!$C$3,5)&amp;"U3"</f>
        <v>PZ162U3</v>
      </c>
      <c r="S20" s="247">
        <f t="shared" si="3"/>
        <v>42068</v>
      </c>
      <c r="T20" s="248">
        <v>8</v>
      </c>
      <c r="U20" s="249">
        <v>210</v>
      </c>
      <c r="V20" s="247">
        <f>VLOOKUP(MID($R20,6,1),Appoggio!$A:$C,2,0)</f>
        <v>9613</v>
      </c>
      <c r="W20" s="247">
        <f>VLOOKUP(MID($R20,6,1),Appoggio!$A:$C,3,0)</f>
        <v>10563</v>
      </c>
      <c r="X20" s="250">
        <v>430</v>
      </c>
      <c r="Y20" s="247">
        <f t="shared" si="13"/>
        <v>330</v>
      </c>
      <c r="Z20" s="251">
        <f t="shared" si="4"/>
        <v>2</v>
      </c>
      <c r="AA20" s="252" t="s">
        <v>126</v>
      </c>
      <c r="AB20" s="252">
        <v>1</v>
      </c>
      <c r="AC20" s="252">
        <v>-104</v>
      </c>
      <c r="AD20" s="253">
        <f t="shared" si="16"/>
        <v>-15</v>
      </c>
      <c r="AE20" s="253">
        <f t="shared" si="17"/>
        <v>20</v>
      </c>
      <c r="AF20" s="252">
        <v>0</v>
      </c>
      <c r="AG20" s="254" t="s">
        <v>448</v>
      </c>
      <c r="AH20" s="113">
        <v>0</v>
      </c>
      <c r="AI20" s="143">
        <f t="shared" si="5"/>
        <v>5</v>
      </c>
      <c r="AJ20" s="143">
        <f t="shared" si="6"/>
        <v>5</v>
      </c>
      <c r="AK20" s="113">
        <v>1</v>
      </c>
      <c r="AL20" s="143">
        <f t="shared" si="7"/>
        <v>60</v>
      </c>
      <c r="AM20" s="143">
        <f t="shared" si="8"/>
        <v>60</v>
      </c>
      <c r="AN20" s="193" t="str">
        <f>LEFT(R20,5)&amp;"V3, "&amp;LEFT(R20,5)&amp;"W3, "&amp;LEFT(R20,5)&amp;"R3, "&amp;LEFT(R20,5)&amp;"Q3"</f>
        <v>PZ162V3, PZ162W3, PZ162R3, PZ162Q3</v>
      </c>
      <c r="AO20" s="112">
        <v>1</v>
      </c>
      <c r="AP20" s="112">
        <v>1</v>
      </c>
      <c r="AQ20" s="144" t="str">
        <f t="shared" si="9"/>
        <v>TRUE</v>
      </c>
      <c r="AR20" s="145" t="str">
        <f t="shared" si="10"/>
        <v>TRUE</v>
      </c>
      <c r="AS20" s="155">
        <v>0</v>
      </c>
      <c r="AT20" s="146">
        <f t="shared" si="11"/>
        <v>139</v>
      </c>
      <c r="AU20" s="146">
        <f t="shared" si="12"/>
        <v>130</v>
      </c>
      <c r="AV20" s="210">
        <f t="shared" si="15"/>
        <v>19952</v>
      </c>
      <c r="AW20" s="154"/>
      <c r="AX20" s="229"/>
    </row>
    <row r="21" spans="1:50" ht="18" customHeight="1">
      <c r="A21" s="147" t="s">
        <v>439</v>
      </c>
      <c r="B21" s="168">
        <f>'RBS Dataset-1'!$B$3</f>
        <v>2162</v>
      </c>
      <c r="C21" s="139">
        <v>1</v>
      </c>
      <c r="D21" s="139">
        <v>0</v>
      </c>
      <c r="E21" s="140">
        <f t="shared" si="0"/>
        <v>2162</v>
      </c>
      <c r="F21" s="153">
        <v>44700</v>
      </c>
      <c r="G21" s="200">
        <v>37026</v>
      </c>
      <c r="H21" s="139">
        <v>222</v>
      </c>
      <c r="I21" s="139">
        <v>88</v>
      </c>
      <c r="J21" s="206">
        <v>5</v>
      </c>
      <c r="K21" s="139">
        <v>1</v>
      </c>
      <c r="L21" s="201">
        <f t="shared" si="1"/>
        <v>4037.103118</v>
      </c>
      <c r="M21" s="114" t="s">
        <v>14</v>
      </c>
      <c r="N21" s="201">
        <f t="shared" si="2"/>
        <v>1541.80332</v>
      </c>
      <c r="O21" s="139" t="s">
        <v>15</v>
      </c>
      <c r="P21" s="154">
        <v>120</v>
      </c>
      <c r="Q21" s="141">
        <f>'RNC Dataset-1'!$B$3*2^16+'RN RNC-RBS Dataset-1'!G21</f>
        <v>7704738</v>
      </c>
      <c r="R21" s="255" t="str">
        <f>LEFT('RBS Dataset-1'!$C$3,5)&amp;"V1"</f>
        <v>PZ162V1</v>
      </c>
      <c r="S21" s="247">
        <f t="shared" si="3"/>
        <v>37026</v>
      </c>
      <c r="T21" s="248">
        <v>2</v>
      </c>
      <c r="U21" s="249">
        <v>308</v>
      </c>
      <c r="V21" s="247">
        <f>VLOOKUP(MID($R21,6,1),Appoggio!$A:$C,2,0)</f>
        <v>9638</v>
      </c>
      <c r="W21" s="247">
        <f>VLOOKUP(MID($R21,6,1),Appoggio!$A:$C,3,0)</f>
        <v>10588</v>
      </c>
      <c r="X21" s="250">
        <v>430</v>
      </c>
      <c r="Y21" s="247">
        <f t="shared" si="13"/>
        <v>330</v>
      </c>
      <c r="Z21" s="251">
        <f t="shared" si="4"/>
        <v>2</v>
      </c>
      <c r="AA21" s="252" t="s">
        <v>126</v>
      </c>
      <c r="AB21" s="252">
        <v>1</v>
      </c>
      <c r="AC21" s="252">
        <v>-104</v>
      </c>
      <c r="AD21" s="253">
        <v>-15</v>
      </c>
      <c r="AE21" s="253">
        <f t="shared" si="17"/>
        <v>20</v>
      </c>
      <c r="AF21" s="252">
        <v>0</v>
      </c>
      <c r="AG21" s="254" t="s">
        <v>446</v>
      </c>
      <c r="AH21" s="113">
        <v>0</v>
      </c>
      <c r="AI21" s="143">
        <f t="shared" si="5"/>
        <v>5</v>
      </c>
      <c r="AJ21" s="143">
        <f t="shared" si="6"/>
        <v>5</v>
      </c>
      <c r="AK21" s="113">
        <v>1</v>
      </c>
      <c r="AL21" s="143">
        <f t="shared" si="7"/>
        <v>60</v>
      </c>
      <c r="AM21" s="143">
        <f t="shared" si="8"/>
        <v>60</v>
      </c>
      <c r="AN21" s="193" t="str">
        <f>LEFT(R21,5)&amp;"R1, "&amp;LEFT(R21,5)&amp;"W1, "&amp;LEFT(R21,5)&amp;"U1, "&amp;LEFT(R21,5)&amp;"Q1"</f>
        <v>PZ162R1, PZ162W1, PZ162U1, PZ162Q1</v>
      </c>
      <c r="AO21" s="112">
        <v>1</v>
      </c>
      <c r="AP21" s="112">
        <v>1</v>
      </c>
      <c r="AQ21" s="144" t="str">
        <f t="shared" si="9"/>
        <v>TRUE</v>
      </c>
      <c r="AR21" s="145" t="str">
        <f t="shared" si="10"/>
        <v>TRUE</v>
      </c>
      <c r="AS21" s="155">
        <v>0</v>
      </c>
      <c r="AT21" s="146">
        <f t="shared" si="11"/>
        <v>139</v>
      </c>
      <c r="AU21" s="146">
        <f t="shared" si="12"/>
        <v>130</v>
      </c>
      <c r="AV21" s="210">
        <f t="shared" si="15"/>
        <v>19952</v>
      </c>
      <c r="AW21" s="154"/>
      <c r="AX21" s="229"/>
    </row>
    <row r="22" spans="1:50" ht="18" customHeight="1">
      <c r="A22" s="147" t="s">
        <v>439</v>
      </c>
      <c r="B22" s="168">
        <f>'RBS Dataset-1'!$B$3</f>
        <v>2162</v>
      </c>
      <c r="C22" s="139">
        <v>2</v>
      </c>
      <c r="D22" s="139">
        <v>0</v>
      </c>
      <c r="E22" s="140">
        <f t="shared" si="0"/>
        <v>2162</v>
      </c>
      <c r="F22" s="153">
        <v>44700</v>
      </c>
      <c r="G22" s="200">
        <v>37027</v>
      </c>
      <c r="H22" s="139">
        <v>222</v>
      </c>
      <c r="I22" s="139">
        <v>88</v>
      </c>
      <c r="J22" s="206">
        <v>5</v>
      </c>
      <c r="K22" s="139">
        <v>1</v>
      </c>
      <c r="L22" s="201">
        <f t="shared" si="1"/>
        <v>4037.103118</v>
      </c>
      <c r="M22" s="114" t="s">
        <v>14</v>
      </c>
      <c r="N22" s="201">
        <f t="shared" si="2"/>
        <v>1541.80332</v>
      </c>
      <c r="O22" s="139" t="s">
        <v>15</v>
      </c>
      <c r="P22" s="154">
        <v>200</v>
      </c>
      <c r="Q22" s="141">
        <f>'RNC Dataset-1'!$B$3*2^16+'RN RNC-RBS Dataset-1'!G22</f>
        <v>7704739</v>
      </c>
      <c r="R22" s="256" t="str">
        <f>LEFT('RBS Dataset-1'!$C$3,5)&amp;"V2"</f>
        <v>PZ162V2</v>
      </c>
      <c r="S22" s="247">
        <f t="shared" si="3"/>
        <v>37027</v>
      </c>
      <c r="T22" s="248">
        <v>6</v>
      </c>
      <c r="U22" s="249">
        <v>309</v>
      </c>
      <c r="V22" s="247">
        <f>VLOOKUP(MID($R22,6,1),Appoggio!$A:$C,2,0)</f>
        <v>9638</v>
      </c>
      <c r="W22" s="247">
        <f>VLOOKUP(MID($R22,6,1),Appoggio!$A:$C,3,0)</f>
        <v>10588</v>
      </c>
      <c r="X22" s="250">
        <v>430</v>
      </c>
      <c r="Y22" s="247">
        <f t="shared" si="13"/>
        <v>330</v>
      </c>
      <c r="Z22" s="251">
        <f t="shared" si="4"/>
        <v>2</v>
      </c>
      <c r="AA22" s="252" t="s">
        <v>126</v>
      </c>
      <c r="AB22" s="252">
        <v>1</v>
      </c>
      <c r="AC22" s="252">
        <v>-104</v>
      </c>
      <c r="AD22" s="253">
        <v>-15</v>
      </c>
      <c r="AE22" s="253">
        <f t="shared" si="17"/>
        <v>20</v>
      </c>
      <c r="AF22" s="252">
        <v>0</v>
      </c>
      <c r="AG22" s="254" t="s">
        <v>447</v>
      </c>
      <c r="AH22" s="113">
        <v>0</v>
      </c>
      <c r="AI22" s="143">
        <f t="shared" si="5"/>
        <v>5</v>
      </c>
      <c r="AJ22" s="143">
        <f t="shared" si="6"/>
        <v>5</v>
      </c>
      <c r="AK22" s="113">
        <v>1</v>
      </c>
      <c r="AL22" s="143">
        <f t="shared" si="7"/>
        <v>60</v>
      </c>
      <c r="AM22" s="143">
        <f t="shared" si="8"/>
        <v>60</v>
      </c>
      <c r="AN22" s="193" t="str">
        <f>LEFT(R22,5)&amp;"R2, "&amp;LEFT(R22,5)&amp;"W2, "&amp;LEFT(R22,5)&amp;"U2, "&amp;LEFT(R22,5)&amp;"Q2"</f>
        <v>PZ162R2, PZ162W2, PZ162U2, PZ162Q2</v>
      </c>
      <c r="AO22" s="112">
        <v>1</v>
      </c>
      <c r="AP22" s="112">
        <v>1</v>
      </c>
      <c r="AQ22" s="144" t="str">
        <f t="shared" si="9"/>
        <v>TRUE</v>
      </c>
      <c r="AR22" s="145" t="str">
        <f t="shared" si="10"/>
        <v>TRUE</v>
      </c>
      <c r="AS22" s="155">
        <v>0</v>
      </c>
      <c r="AT22" s="146">
        <f t="shared" si="11"/>
        <v>139</v>
      </c>
      <c r="AU22" s="146">
        <f t="shared" si="12"/>
        <v>130</v>
      </c>
      <c r="AV22" s="210">
        <f t="shared" si="15"/>
        <v>19952</v>
      </c>
      <c r="AW22" s="154"/>
      <c r="AX22" s="229"/>
    </row>
    <row r="23" spans="1:50" ht="18" customHeight="1">
      <c r="A23" s="147" t="s">
        <v>439</v>
      </c>
      <c r="B23" s="168">
        <f>'RBS Dataset-1'!$B$3</f>
        <v>2162</v>
      </c>
      <c r="C23" s="139">
        <v>3</v>
      </c>
      <c r="D23" s="139">
        <v>0</v>
      </c>
      <c r="E23" s="140">
        <f t="shared" si="0"/>
        <v>2162</v>
      </c>
      <c r="F23" s="153">
        <v>44700</v>
      </c>
      <c r="G23" s="200">
        <v>37028</v>
      </c>
      <c r="H23" s="139">
        <v>222</v>
      </c>
      <c r="I23" s="139">
        <v>88</v>
      </c>
      <c r="J23" s="206">
        <v>5</v>
      </c>
      <c r="K23" s="139">
        <v>1</v>
      </c>
      <c r="L23" s="201">
        <f t="shared" si="1"/>
        <v>4037.103118</v>
      </c>
      <c r="M23" s="114" t="s">
        <v>14</v>
      </c>
      <c r="N23" s="201">
        <f t="shared" si="2"/>
        <v>1541.80332</v>
      </c>
      <c r="O23" s="139" t="s">
        <v>15</v>
      </c>
      <c r="P23" s="154">
        <v>280</v>
      </c>
      <c r="Q23" s="141">
        <f>'RNC Dataset-1'!$B$3*2^16+'RN RNC-RBS Dataset-1'!G23</f>
        <v>7704740</v>
      </c>
      <c r="R23" s="247" t="str">
        <f>LEFT('RBS Dataset-1'!$C$3,5)&amp;"V3"</f>
        <v>PZ162V3</v>
      </c>
      <c r="S23" s="247">
        <f t="shared" si="3"/>
        <v>37028</v>
      </c>
      <c r="T23" s="248">
        <v>8</v>
      </c>
      <c r="U23" s="249">
        <v>310</v>
      </c>
      <c r="V23" s="247">
        <f>VLOOKUP(MID($R23,6,1),Appoggio!$A:$C,2,0)</f>
        <v>9638</v>
      </c>
      <c r="W23" s="247">
        <f>VLOOKUP(MID($R23,6,1),Appoggio!$A:$C,3,0)</f>
        <v>10588</v>
      </c>
      <c r="X23" s="250">
        <v>430</v>
      </c>
      <c r="Y23" s="247">
        <f t="shared" si="13"/>
        <v>330</v>
      </c>
      <c r="Z23" s="251">
        <f t="shared" si="4"/>
        <v>2</v>
      </c>
      <c r="AA23" s="252" t="s">
        <v>126</v>
      </c>
      <c r="AB23" s="252">
        <v>1</v>
      </c>
      <c r="AC23" s="252">
        <v>-104</v>
      </c>
      <c r="AD23" s="253">
        <v>-15</v>
      </c>
      <c r="AE23" s="253">
        <f t="shared" si="17"/>
        <v>20</v>
      </c>
      <c r="AF23" s="252">
        <v>0</v>
      </c>
      <c r="AG23" s="254" t="s">
        <v>448</v>
      </c>
      <c r="AH23" s="113">
        <v>0</v>
      </c>
      <c r="AI23" s="143">
        <f t="shared" si="5"/>
        <v>5</v>
      </c>
      <c r="AJ23" s="143">
        <f t="shared" si="6"/>
        <v>5</v>
      </c>
      <c r="AK23" s="113">
        <v>1</v>
      </c>
      <c r="AL23" s="143">
        <f t="shared" si="7"/>
        <v>60</v>
      </c>
      <c r="AM23" s="143">
        <f t="shared" si="8"/>
        <v>60</v>
      </c>
      <c r="AN23" s="193" t="str">
        <f>LEFT(R23,5)&amp;"R3, "&amp;LEFT(R23,5)&amp;"W3, "&amp;LEFT(R23,5)&amp;"U3, "&amp;LEFT(R23,5)&amp;"Q3"</f>
        <v>PZ162R3, PZ162W3, PZ162U3, PZ162Q3</v>
      </c>
      <c r="AO23" s="112">
        <v>1</v>
      </c>
      <c r="AP23" s="112">
        <v>1</v>
      </c>
      <c r="AQ23" s="144" t="str">
        <f t="shared" si="9"/>
        <v>TRUE</v>
      </c>
      <c r="AR23" s="145" t="str">
        <f t="shared" si="10"/>
        <v>TRUE</v>
      </c>
      <c r="AS23" s="155">
        <v>0</v>
      </c>
      <c r="AT23" s="146">
        <f t="shared" si="11"/>
        <v>139</v>
      </c>
      <c r="AU23" s="146">
        <f t="shared" si="12"/>
        <v>130</v>
      </c>
      <c r="AV23" s="210">
        <f t="shared" si="15"/>
        <v>19952</v>
      </c>
      <c r="AW23" s="154"/>
      <c r="AX23" s="229"/>
    </row>
    <row r="24" spans="1:50" ht="18" customHeight="1">
      <c r="A24" s="147" t="s">
        <v>439</v>
      </c>
      <c r="B24" s="168">
        <f>'RBS Dataset-1'!$B$3</f>
        <v>2162</v>
      </c>
      <c r="C24" s="139">
        <v>1</v>
      </c>
      <c r="D24" s="139">
        <v>0</v>
      </c>
      <c r="E24" s="140">
        <f t="shared" si="0"/>
        <v>2162</v>
      </c>
      <c r="F24" s="153">
        <v>44700</v>
      </c>
      <c r="G24" s="200">
        <v>10203</v>
      </c>
      <c r="H24" s="139">
        <v>222</v>
      </c>
      <c r="I24" s="139">
        <v>88</v>
      </c>
      <c r="J24" s="206">
        <v>5</v>
      </c>
      <c r="K24" s="139">
        <v>1</v>
      </c>
      <c r="L24" s="201">
        <f t="shared" si="1"/>
        <v>4037.103118</v>
      </c>
      <c r="M24" s="114" t="s">
        <v>14</v>
      </c>
      <c r="N24" s="201">
        <f t="shared" si="2"/>
        <v>1541.80332</v>
      </c>
      <c r="O24" s="139" t="s">
        <v>15</v>
      </c>
      <c r="P24" s="154">
        <v>120</v>
      </c>
      <c r="Q24" s="141">
        <f>'RNC Dataset-1'!$B$3*2^16+'RN RNC-RBS Dataset-1'!G24</f>
        <v>7677915</v>
      </c>
      <c r="R24" s="255" t="str">
        <f>LEFT('RBS Dataset-1'!$C$3,5)&amp;"W1"</f>
        <v>PZ162W1</v>
      </c>
      <c r="S24" s="247">
        <f t="shared" si="3"/>
        <v>10203</v>
      </c>
      <c r="T24" s="248">
        <v>2</v>
      </c>
      <c r="U24" s="249">
        <v>308</v>
      </c>
      <c r="V24" s="247">
        <f>VLOOKUP(MID($R24,6,1),Appoggio!$A:$C,2,0)</f>
        <v>9663</v>
      </c>
      <c r="W24" s="247">
        <f>VLOOKUP(MID($R24,6,1),Appoggio!$A:$C,3,0)</f>
        <v>10613</v>
      </c>
      <c r="X24" s="250">
        <v>430</v>
      </c>
      <c r="Y24" s="247">
        <f t="shared" si="13"/>
        <v>330</v>
      </c>
      <c r="Z24" s="251">
        <f t="shared" si="4"/>
        <v>2</v>
      </c>
      <c r="AA24" s="252" t="s">
        <v>126</v>
      </c>
      <c r="AB24" s="252">
        <v>1</v>
      </c>
      <c r="AC24" s="252">
        <v>-104</v>
      </c>
      <c r="AD24" s="253">
        <v>-15</v>
      </c>
      <c r="AE24" s="253">
        <f t="shared" si="17"/>
        <v>20</v>
      </c>
      <c r="AF24" s="252">
        <v>0</v>
      </c>
      <c r="AG24" s="254" t="s">
        <v>446</v>
      </c>
      <c r="AH24" s="113">
        <v>0</v>
      </c>
      <c r="AI24" s="143">
        <f t="shared" si="5"/>
        <v>5</v>
      </c>
      <c r="AJ24" s="143">
        <f t="shared" si="6"/>
        <v>5</v>
      </c>
      <c r="AK24" s="113">
        <v>1</v>
      </c>
      <c r="AL24" s="143">
        <f t="shared" si="7"/>
        <v>60</v>
      </c>
      <c r="AM24" s="143">
        <f t="shared" si="8"/>
        <v>60</v>
      </c>
      <c r="AN24" s="193" t="str">
        <f>LEFT(R24,5)&amp;"V1, "&amp;LEFT(R24,5)&amp;"R1, "&amp;LEFT(R24,5)&amp;"U1, "&amp;LEFT(R24,5)&amp;"Q1"</f>
        <v>PZ162V1, PZ162R1, PZ162U1, PZ162Q1</v>
      </c>
      <c r="AO24" s="112">
        <v>1</v>
      </c>
      <c r="AP24" s="112">
        <v>1</v>
      </c>
      <c r="AQ24" s="144" t="str">
        <f t="shared" si="9"/>
        <v>TRUE</v>
      </c>
      <c r="AR24" s="145" t="str">
        <f t="shared" si="10"/>
        <v>TRUE</v>
      </c>
      <c r="AS24" s="155">
        <v>0</v>
      </c>
      <c r="AT24" s="146">
        <f t="shared" si="11"/>
        <v>139</v>
      </c>
      <c r="AU24" s="146">
        <f t="shared" si="12"/>
        <v>130</v>
      </c>
      <c r="AV24" s="210">
        <f t="shared" si="15"/>
        <v>19952</v>
      </c>
      <c r="AW24" s="154"/>
      <c r="AX24" s="229"/>
    </row>
    <row r="25" spans="1:50" ht="18" customHeight="1">
      <c r="A25" s="147" t="s">
        <v>439</v>
      </c>
      <c r="B25" s="168">
        <f>'RBS Dataset-1'!$B$3</f>
        <v>2162</v>
      </c>
      <c r="C25" s="139">
        <v>2</v>
      </c>
      <c r="D25" s="139">
        <v>0</v>
      </c>
      <c r="E25" s="140">
        <f t="shared" si="0"/>
        <v>2162</v>
      </c>
      <c r="F25" s="153">
        <v>44700</v>
      </c>
      <c r="G25" s="200">
        <v>10204</v>
      </c>
      <c r="H25" s="139">
        <v>222</v>
      </c>
      <c r="I25" s="139">
        <v>88</v>
      </c>
      <c r="J25" s="206">
        <v>5</v>
      </c>
      <c r="K25" s="139">
        <v>1</v>
      </c>
      <c r="L25" s="201">
        <f t="shared" si="1"/>
        <v>4037.103118</v>
      </c>
      <c r="M25" s="114" t="s">
        <v>14</v>
      </c>
      <c r="N25" s="201">
        <f t="shared" si="2"/>
        <v>1541.80332</v>
      </c>
      <c r="O25" s="139" t="s">
        <v>15</v>
      </c>
      <c r="P25" s="154">
        <v>200</v>
      </c>
      <c r="Q25" s="141">
        <f>'RNC Dataset-1'!$B$3*2^16+'RN RNC-RBS Dataset-1'!G25</f>
        <v>7677916</v>
      </c>
      <c r="R25" s="256" t="str">
        <f>LEFT('RBS Dataset-1'!$C$3,5)&amp;"W2"</f>
        <v>PZ162W2</v>
      </c>
      <c r="S25" s="247">
        <f t="shared" si="3"/>
        <v>10204</v>
      </c>
      <c r="T25" s="248">
        <v>6</v>
      </c>
      <c r="U25" s="249">
        <v>309</v>
      </c>
      <c r="V25" s="247">
        <f>VLOOKUP(MID($R25,6,1),Appoggio!$A:$C,2,0)</f>
        <v>9663</v>
      </c>
      <c r="W25" s="247">
        <f>VLOOKUP(MID($R25,6,1),Appoggio!$A:$C,3,0)</f>
        <v>10613</v>
      </c>
      <c r="X25" s="250">
        <v>430</v>
      </c>
      <c r="Y25" s="247">
        <f t="shared" si="13"/>
        <v>330</v>
      </c>
      <c r="Z25" s="251">
        <f t="shared" si="4"/>
        <v>2</v>
      </c>
      <c r="AA25" s="252" t="s">
        <v>126</v>
      </c>
      <c r="AB25" s="252">
        <v>1</v>
      </c>
      <c r="AC25" s="252">
        <v>-104</v>
      </c>
      <c r="AD25" s="253">
        <v>-15</v>
      </c>
      <c r="AE25" s="253">
        <f t="shared" si="17"/>
        <v>20</v>
      </c>
      <c r="AF25" s="252">
        <v>0</v>
      </c>
      <c r="AG25" s="254" t="s">
        <v>447</v>
      </c>
      <c r="AH25" s="113">
        <v>0</v>
      </c>
      <c r="AI25" s="143">
        <f t="shared" si="5"/>
        <v>5</v>
      </c>
      <c r="AJ25" s="143">
        <f t="shared" si="6"/>
        <v>5</v>
      </c>
      <c r="AK25" s="113">
        <v>1</v>
      </c>
      <c r="AL25" s="143">
        <f t="shared" si="7"/>
        <v>60</v>
      </c>
      <c r="AM25" s="143">
        <f t="shared" si="8"/>
        <v>60</v>
      </c>
      <c r="AN25" s="193" t="str">
        <f>LEFT(R25,5)&amp;"V2, "&amp;LEFT(R25,5)&amp;"R2, "&amp;LEFT(R25,5)&amp;"U2, "&amp;LEFT(R25,5)&amp;"Q2"</f>
        <v>PZ162V2, PZ162R2, PZ162U2, PZ162Q2</v>
      </c>
      <c r="AO25" s="112">
        <v>1</v>
      </c>
      <c r="AP25" s="112">
        <v>1</v>
      </c>
      <c r="AQ25" s="144" t="str">
        <f t="shared" si="9"/>
        <v>TRUE</v>
      </c>
      <c r="AR25" s="145" t="str">
        <f t="shared" si="10"/>
        <v>TRUE</v>
      </c>
      <c r="AS25" s="155">
        <v>0</v>
      </c>
      <c r="AT25" s="146">
        <f t="shared" si="11"/>
        <v>139</v>
      </c>
      <c r="AU25" s="146">
        <f t="shared" si="12"/>
        <v>130</v>
      </c>
      <c r="AV25" s="210">
        <f t="shared" si="15"/>
        <v>19952</v>
      </c>
      <c r="AW25" s="154"/>
      <c r="AX25" s="229"/>
    </row>
    <row r="26" spans="1:50" ht="18" customHeight="1">
      <c r="A26" s="147" t="s">
        <v>439</v>
      </c>
      <c r="B26" s="168">
        <f>'RBS Dataset-1'!$B$3</f>
        <v>2162</v>
      </c>
      <c r="C26" s="139">
        <v>3</v>
      </c>
      <c r="D26" s="139">
        <v>0</v>
      </c>
      <c r="E26" s="140">
        <f t="shared" si="0"/>
        <v>2162</v>
      </c>
      <c r="F26" s="153">
        <v>44700</v>
      </c>
      <c r="G26" s="200">
        <v>10205</v>
      </c>
      <c r="H26" s="139">
        <v>222</v>
      </c>
      <c r="I26" s="139">
        <v>88</v>
      </c>
      <c r="J26" s="206">
        <v>5</v>
      </c>
      <c r="K26" s="139">
        <v>1</v>
      </c>
      <c r="L26" s="201">
        <f t="shared" si="1"/>
        <v>4037.103118</v>
      </c>
      <c r="M26" s="114" t="s">
        <v>14</v>
      </c>
      <c r="N26" s="201">
        <f t="shared" si="2"/>
        <v>1541.80332</v>
      </c>
      <c r="O26" s="139" t="s">
        <v>15</v>
      </c>
      <c r="P26" s="154">
        <v>280</v>
      </c>
      <c r="Q26" s="141">
        <f>'RNC Dataset-1'!$B$3*2^16+'RN RNC-RBS Dataset-1'!G26</f>
        <v>7677917</v>
      </c>
      <c r="R26" s="247" t="str">
        <f>LEFT('RBS Dataset-1'!$C$3,5)&amp;"W3"</f>
        <v>PZ162W3</v>
      </c>
      <c r="S26" s="247">
        <f t="shared" si="3"/>
        <v>10205</v>
      </c>
      <c r="T26" s="248">
        <v>8</v>
      </c>
      <c r="U26" s="249">
        <v>310</v>
      </c>
      <c r="V26" s="247">
        <f>VLOOKUP(MID($R26,6,1),Appoggio!$A:$C,2,0)</f>
        <v>9663</v>
      </c>
      <c r="W26" s="247">
        <f>VLOOKUP(MID($R26,6,1),Appoggio!$A:$C,3,0)</f>
        <v>10613</v>
      </c>
      <c r="X26" s="250">
        <v>430</v>
      </c>
      <c r="Y26" s="247">
        <f t="shared" si="13"/>
        <v>330</v>
      </c>
      <c r="Z26" s="251">
        <f t="shared" si="4"/>
        <v>2</v>
      </c>
      <c r="AA26" s="252" t="s">
        <v>126</v>
      </c>
      <c r="AB26" s="252">
        <v>1</v>
      </c>
      <c r="AC26" s="252">
        <v>-104</v>
      </c>
      <c r="AD26" s="253">
        <v>-15</v>
      </c>
      <c r="AE26" s="253">
        <f t="shared" si="17"/>
        <v>20</v>
      </c>
      <c r="AF26" s="252">
        <v>0</v>
      </c>
      <c r="AG26" s="254" t="s">
        <v>448</v>
      </c>
      <c r="AH26" s="113">
        <v>0</v>
      </c>
      <c r="AI26" s="143">
        <f t="shared" si="5"/>
        <v>5</v>
      </c>
      <c r="AJ26" s="143">
        <f t="shared" si="6"/>
        <v>5</v>
      </c>
      <c r="AK26" s="113">
        <v>1</v>
      </c>
      <c r="AL26" s="143">
        <f t="shared" si="7"/>
        <v>60</v>
      </c>
      <c r="AM26" s="143">
        <f t="shared" si="8"/>
        <v>60</v>
      </c>
      <c r="AN26" s="193" t="str">
        <f>LEFT(R26,5)&amp;"V3, "&amp;LEFT(R26,5)&amp;"R3, "&amp;LEFT(R26,5)&amp;"U3, "&amp;LEFT(R26,5)&amp;"Q3"</f>
        <v>PZ162V3, PZ162R3, PZ162U3, PZ162Q3</v>
      </c>
      <c r="AO26" s="112">
        <v>1</v>
      </c>
      <c r="AP26" s="112">
        <v>1</v>
      </c>
      <c r="AQ26" s="144" t="str">
        <f t="shared" si="9"/>
        <v>TRUE</v>
      </c>
      <c r="AR26" s="145" t="str">
        <f t="shared" si="10"/>
        <v>TRUE</v>
      </c>
      <c r="AS26" s="155">
        <v>0</v>
      </c>
      <c r="AT26" s="146">
        <f t="shared" si="11"/>
        <v>139</v>
      </c>
      <c r="AU26" s="146">
        <f t="shared" si="12"/>
        <v>130</v>
      </c>
      <c r="AV26" s="210">
        <f t="shared" si="15"/>
        <v>19952</v>
      </c>
      <c r="AW26" s="154"/>
      <c r="AX26" s="230"/>
    </row>
  </sheetData>
  <autoFilter ref="A11:AV23"/>
  <sortState ref="A12:AW26">
    <sortCondition ref="R12:R26"/>
  </sortState>
  <mergeCells count="3">
    <mergeCell ref="AQ9:AR9"/>
    <mergeCell ref="AS9:AT9"/>
    <mergeCell ref="AX12:AX26"/>
  </mergeCells>
  <dataValidations count="2">
    <dataValidation type="list" allowBlank="1" showInputMessage="1" showErrorMessage="1" sqref="AW12:AW26">
      <formula1>"keep_locked,"</formula1>
    </dataValidation>
    <dataValidation type="list" allowBlank="1" showInputMessage="1" showErrorMessage="1" sqref="AX12:AX26">
      <formula1>"C,M"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O18"/>
  <sheetViews>
    <sheetView tabSelected="1" zoomScale="75" workbookViewId="0">
      <selection activeCell="G13" sqref="G13"/>
    </sheetView>
  </sheetViews>
  <sheetFormatPr defaultColWidth="9.140625" defaultRowHeight="13.5"/>
  <cols>
    <col min="1" max="1" width="33" style="17" bestFit="1" customWidth="1"/>
    <col min="2" max="2" width="12.140625" style="25" bestFit="1" customWidth="1"/>
    <col min="3" max="3" width="23.42578125" style="25" bestFit="1" customWidth="1"/>
    <col min="4" max="4" width="23.5703125" style="25" customWidth="1"/>
    <col min="5" max="5" width="10.5703125" style="25" bestFit="1" customWidth="1"/>
    <col min="6" max="6" width="19.5703125" style="43" bestFit="1" customWidth="1"/>
    <col min="7" max="7" width="15.140625" style="17" customWidth="1"/>
    <col min="8" max="8" width="10.85546875" style="17" bestFit="1" customWidth="1"/>
    <col min="9" max="9" width="10.85546875" style="24" bestFit="1" customWidth="1"/>
    <col min="10" max="10" width="17.85546875" style="17" bestFit="1" customWidth="1"/>
    <col min="11" max="11" width="10.5703125" style="17" bestFit="1" customWidth="1"/>
    <col min="12" max="12" width="20.140625" style="17" bestFit="1" customWidth="1"/>
    <col min="13" max="13" width="16.85546875" style="17" bestFit="1" customWidth="1"/>
    <col min="14" max="14" width="21.42578125" style="17" bestFit="1" customWidth="1"/>
    <col min="15" max="15" width="21.140625" style="1" customWidth="1"/>
    <col min="16" max="16384" width="9.140625" style="1"/>
  </cols>
  <sheetData>
    <row r="1" spans="1:15" s="26" customFormat="1" ht="18">
      <c r="A1" s="20" t="s">
        <v>81</v>
      </c>
      <c r="B1" s="20"/>
      <c r="C1" s="20"/>
      <c r="D1" s="20"/>
      <c r="E1" s="3"/>
      <c r="F1" s="21"/>
      <c r="G1" s="22"/>
      <c r="H1" s="23"/>
      <c r="I1" s="24"/>
      <c r="J1" s="17"/>
      <c r="K1" s="25"/>
      <c r="L1" s="17"/>
      <c r="M1" s="17"/>
      <c r="N1" s="23"/>
      <c r="O1" s="25"/>
    </row>
    <row r="2" spans="1:15">
      <c r="A2" s="7" t="s">
        <v>20</v>
      </c>
      <c r="B2" s="4"/>
      <c r="C2" s="10"/>
      <c r="D2" s="5"/>
      <c r="E2" s="17"/>
      <c r="F2" s="17"/>
      <c r="K2" s="25"/>
      <c r="N2" s="23"/>
    </row>
    <row r="3" spans="1:15">
      <c r="A3" s="7" t="s">
        <v>21</v>
      </c>
      <c r="B3" s="4"/>
      <c r="C3" s="10"/>
      <c r="D3" s="5"/>
      <c r="E3" s="17"/>
      <c r="F3" s="17"/>
      <c r="K3" s="27"/>
      <c r="N3" s="23"/>
    </row>
    <row r="4" spans="1:15">
      <c r="A4" s="7" t="s">
        <v>22</v>
      </c>
      <c r="B4" s="7"/>
      <c r="C4" s="28"/>
      <c r="D4" s="5"/>
      <c r="E4" s="17"/>
      <c r="F4" s="17"/>
      <c r="K4" s="25"/>
      <c r="N4" s="23"/>
    </row>
    <row r="5" spans="1:15">
      <c r="A5" s="7" t="s">
        <v>23</v>
      </c>
      <c r="B5" s="4"/>
      <c r="C5" s="10"/>
      <c r="D5" s="5" t="s">
        <v>24</v>
      </c>
      <c r="E5" s="23"/>
      <c r="F5" s="17"/>
      <c r="K5" s="25"/>
      <c r="M5" s="23"/>
      <c r="N5" s="23"/>
    </row>
    <row r="6" spans="1:15" ht="18">
      <c r="A6" s="7" t="s">
        <v>25</v>
      </c>
      <c r="B6" s="4"/>
      <c r="C6" s="10"/>
      <c r="D6" s="8"/>
      <c r="E6" s="23"/>
      <c r="F6" s="17"/>
      <c r="G6" s="6"/>
      <c r="K6" s="25"/>
      <c r="M6" s="23"/>
      <c r="N6" s="23"/>
    </row>
    <row r="7" spans="1:15" ht="18">
      <c r="A7" s="7" t="s">
        <v>26</v>
      </c>
      <c r="B7" s="4"/>
      <c r="C7" s="10"/>
      <c r="D7" s="9"/>
      <c r="E7" s="23"/>
      <c r="F7" s="17"/>
      <c r="G7" s="6"/>
      <c r="K7" s="25"/>
      <c r="M7" s="23"/>
      <c r="N7" s="23"/>
    </row>
    <row r="8" spans="1:15" ht="18.75" thickBot="1">
      <c r="A8" s="29"/>
      <c r="B8" s="10"/>
      <c r="C8" s="26"/>
      <c r="D8" s="26"/>
      <c r="E8" s="11"/>
      <c r="F8" s="30"/>
      <c r="G8" s="29"/>
      <c r="H8" s="23"/>
      <c r="I8" s="31"/>
      <c r="J8" s="23"/>
      <c r="K8" s="26"/>
      <c r="L8" s="23"/>
      <c r="M8" s="23"/>
      <c r="N8" s="23"/>
    </row>
    <row r="9" spans="1:15" ht="15" customHeight="1">
      <c r="A9" s="23"/>
      <c r="B9" s="26"/>
      <c r="C9" s="12" t="s">
        <v>82</v>
      </c>
      <c r="D9" s="13"/>
      <c r="E9" s="32"/>
      <c r="F9" s="231" t="s">
        <v>83</v>
      </c>
      <c r="G9" s="232"/>
      <c r="H9" s="232"/>
      <c r="I9" s="232"/>
      <c r="J9" s="232"/>
      <c r="K9" s="232"/>
      <c r="L9" s="232"/>
      <c r="M9" s="232"/>
      <c r="N9" s="232"/>
      <c r="O9" s="232"/>
    </row>
    <row r="10" spans="1:15" ht="18.75" thickBot="1">
      <c r="A10" s="23"/>
      <c r="B10" s="26"/>
      <c r="C10" s="33"/>
      <c r="D10" s="34"/>
      <c r="E10" s="35"/>
      <c r="F10" s="233"/>
      <c r="G10" s="234"/>
      <c r="H10" s="234"/>
      <c r="I10" s="234"/>
      <c r="J10" s="234"/>
      <c r="K10" s="234"/>
      <c r="L10" s="234"/>
      <c r="M10" s="234"/>
      <c r="N10" s="234"/>
      <c r="O10" s="234"/>
    </row>
    <row r="11" spans="1:15" ht="25.5" customHeight="1">
      <c r="A11" s="36" t="s">
        <v>27</v>
      </c>
      <c r="B11" s="36" t="s">
        <v>28</v>
      </c>
      <c r="C11" s="37" t="s">
        <v>29</v>
      </c>
      <c r="D11" s="15" t="s">
        <v>47</v>
      </c>
      <c r="E11" s="37" t="s">
        <v>48</v>
      </c>
      <c r="F11" s="36" t="s">
        <v>84</v>
      </c>
      <c r="G11" s="38" t="s">
        <v>85</v>
      </c>
      <c r="H11" s="39" t="s">
        <v>86</v>
      </c>
      <c r="I11" s="40" t="s">
        <v>87</v>
      </c>
      <c r="J11" s="41" t="s">
        <v>88</v>
      </c>
      <c r="K11" s="15" t="s">
        <v>45</v>
      </c>
      <c r="L11" s="14" t="s">
        <v>89</v>
      </c>
      <c r="M11" s="14" t="s">
        <v>71</v>
      </c>
      <c r="N11" s="42" t="s">
        <v>90</v>
      </c>
      <c r="O11" s="42" t="s">
        <v>133</v>
      </c>
    </row>
    <row r="12" spans="1:15">
      <c r="A12" s="158"/>
      <c r="B12" s="181"/>
      <c r="C12" s="170"/>
      <c r="D12" s="170"/>
      <c r="E12" s="172"/>
      <c r="F12" s="158"/>
      <c r="G12" s="167"/>
      <c r="H12" s="159"/>
      <c r="I12" s="162"/>
      <c r="J12" s="161"/>
      <c r="K12" s="173"/>
      <c r="L12" s="173" t="s">
        <v>91</v>
      </c>
      <c r="M12" s="173" t="s">
        <v>91</v>
      </c>
      <c r="N12" s="166" t="s">
        <v>92</v>
      </c>
      <c r="O12" s="166" t="s">
        <v>135</v>
      </c>
    </row>
    <row r="13" spans="1:15" ht="13.5" customHeight="1">
      <c r="A13" s="185" t="s">
        <v>439</v>
      </c>
      <c r="B13" s="198">
        <f>'RNC Dataset-1'!$B$3</f>
        <v>117</v>
      </c>
      <c r="C13" s="198" t="str">
        <f>'RNC Dataset-1'!$C$3</f>
        <v>FG51RNC</v>
      </c>
      <c r="D13" s="114">
        <v>222</v>
      </c>
      <c r="E13" s="114">
        <v>88</v>
      </c>
      <c r="F13" s="182" t="str">
        <f>LEFT('RBS Dataset-1'!$C$3,5)&amp;"D1"</f>
        <v>PZ162D1</v>
      </c>
      <c r="G13" s="200">
        <v>37026</v>
      </c>
      <c r="H13" s="156">
        <v>7</v>
      </c>
      <c r="I13" s="176">
        <v>6</v>
      </c>
      <c r="J13" s="200">
        <v>708</v>
      </c>
      <c r="K13" s="185">
        <v>44711</v>
      </c>
      <c r="L13" s="156">
        <v>100</v>
      </c>
      <c r="M13" s="156">
        <v>-101</v>
      </c>
      <c r="N13" s="156">
        <v>0</v>
      </c>
      <c r="O13" s="165">
        <f t="shared" ref="O13:O18" si="0">IF(MID(F13,6,1)="D",0,2)</f>
        <v>0</v>
      </c>
    </row>
    <row r="14" spans="1:15" ht="13.5" customHeight="1">
      <c r="A14" s="185" t="s">
        <v>439</v>
      </c>
      <c r="B14" s="198">
        <f>'RNC Dataset-1'!$B$3</f>
        <v>117</v>
      </c>
      <c r="C14" s="198" t="str">
        <f>'RNC Dataset-1'!$C$3</f>
        <v>FG51RNC</v>
      </c>
      <c r="D14" s="114">
        <v>222</v>
      </c>
      <c r="E14" s="114">
        <v>88</v>
      </c>
      <c r="F14" s="182" t="str">
        <f>LEFT('RBS Dataset-1'!$C$3,5)&amp;"D2"</f>
        <v>PZ162D2</v>
      </c>
      <c r="G14" s="200">
        <v>37027</v>
      </c>
      <c r="H14" s="156">
        <v>7</v>
      </c>
      <c r="I14" s="176">
        <v>3</v>
      </c>
      <c r="J14" s="200">
        <v>710</v>
      </c>
      <c r="K14" s="185">
        <v>44711</v>
      </c>
      <c r="L14" s="156">
        <v>100</v>
      </c>
      <c r="M14" s="156">
        <v>-101</v>
      </c>
      <c r="N14" s="156">
        <v>0</v>
      </c>
      <c r="O14" s="165">
        <f t="shared" si="0"/>
        <v>0</v>
      </c>
    </row>
    <row r="15" spans="1:15" ht="13.5" customHeight="1">
      <c r="A15" s="185" t="s">
        <v>439</v>
      </c>
      <c r="B15" s="198">
        <f>'RNC Dataset-1'!$B$3</f>
        <v>117</v>
      </c>
      <c r="C15" s="198" t="str">
        <f>'RNC Dataset-1'!$C$3</f>
        <v>FG51RNC</v>
      </c>
      <c r="D15" s="114">
        <v>222</v>
      </c>
      <c r="E15" s="114">
        <v>88</v>
      </c>
      <c r="F15" s="182" t="str">
        <f>LEFT('RBS Dataset-1'!$C$3,5)&amp;"D3"</f>
        <v>PZ162D3</v>
      </c>
      <c r="G15" s="200">
        <v>37028</v>
      </c>
      <c r="H15" s="156">
        <v>7</v>
      </c>
      <c r="I15" s="176">
        <v>0</v>
      </c>
      <c r="J15" s="200">
        <v>699</v>
      </c>
      <c r="K15" s="185">
        <v>44711</v>
      </c>
      <c r="L15" s="156">
        <v>100</v>
      </c>
      <c r="M15" s="156">
        <v>-101</v>
      </c>
      <c r="N15" s="156">
        <v>0</v>
      </c>
      <c r="O15" s="165">
        <f t="shared" si="0"/>
        <v>0</v>
      </c>
    </row>
    <row r="16" spans="1:15" ht="15">
      <c r="A16" s="185" t="s">
        <v>439</v>
      </c>
      <c r="B16" s="198">
        <f>'RNC Dataset-1'!$B$3</f>
        <v>117</v>
      </c>
      <c r="C16" s="198" t="str">
        <f>'RNC Dataset-1'!$C$3</f>
        <v>FG51RNC</v>
      </c>
      <c r="D16" s="114">
        <v>222</v>
      </c>
      <c r="E16" s="114">
        <v>88</v>
      </c>
      <c r="F16" s="182" t="str">
        <f>LEFT('RBS Dataset-1'!$C$3,5)&amp;"G1"</f>
        <v>PZ162G1</v>
      </c>
      <c r="G16" s="200">
        <v>16326</v>
      </c>
      <c r="H16" s="156">
        <v>7</v>
      </c>
      <c r="I16" s="176">
        <v>2</v>
      </c>
      <c r="J16" s="200">
        <v>113</v>
      </c>
      <c r="K16" s="185">
        <v>44711</v>
      </c>
      <c r="L16" s="156">
        <v>100</v>
      </c>
      <c r="M16" s="156">
        <v>-101</v>
      </c>
      <c r="N16" s="156">
        <v>0</v>
      </c>
      <c r="O16" s="165">
        <f t="shared" si="0"/>
        <v>2</v>
      </c>
    </row>
    <row r="17" spans="1:15" ht="15">
      <c r="A17" s="185" t="s">
        <v>439</v>
      </c>
      <c r="B17" s="198">
        <f>'RNC Dataset-1'!$B$3</f>
        <v>117</v>
      </c>
      <c r="C17" s="198" t="str">
        <f>'RNC Dataset-1'!$C$3</f>
        <v>FG51RNC</v>
      </c>
      <c r="D17" s="114">
        <v>222</v>
      </c>
      <c r="E17" s="114">
        <v>88</v>
      </c>
      <c r="F17" s="182" t="str">
        <f>LEFT('RBS Dataset-1'!$C$3,5)&amp;"G2"</f>
        <v>PZ162G2</v>
      </c>
      <c r="G17" s="200">
        <v>16327</v>
      </c>
      <c r="H17" s="156">
        <v>7</v>
      </c>
      <c r="I17" s="176">
        <v>5</v>
      </c>
      <c r="J17" s="200">
        <v>124</v>
      </c>
      <c r="K17" s="185">
        <v>44711</v>
      </c>
      <c r="L17" s="156">
        <v>100</v>
      </c>
      <c r="M17" s="156">
        <v>-101</v>
      </c>
      <c r="N17" s="156">
        <v>0</v>
      </c>
      <c r="O17" s="165">
        <f t="shared" si="0"/>
        <v>2</v>
      </c>
    </row>
    <row r="18" spans="1:15" ht="15">
      <c r="A18" s="185" t="s">
        <v>439</v>
      </c>
      <c r="B18" s="198">
        <f>'RNC Dataset-1'!$B$3</f>
        <v>117</v>
      </c>
      <c r="C18" s="198" t="str">
        <f>'RNC Dataset-1'!$C$3</f>
        <v>FG51RNC</v>
      </c>
      <c r="D18" s="114">
        <v>222</v>
      </c>
      <c r="E18" s="114">
        <v>88</v>
      </c>
      <c r="F18" s="182" t="str">
        <f>LEFT('RBS Dataset-1'!$C$3,5)&amp;"G3"</f>
        <v>PZ162G3</v>
      </c>
      <c r="G18" s="200">
        <v>16328</v>
      </c>
      <c r="H18" s="156">
        <v>7</v>
      </c>
      <c r="I18" s="176">
        <v>5</v>
      </c>
      <c r="J18" s="200">
        <v>121</v>
      </c>
      <c r="K18" s="185">
        <v>44711</v>
      </c>
      <c r="L18" s="156">
        <v>100</v>
      </c>
      <c r="M18" s="156">
        <v>-101</v>
      </c>
      <c r="N18" s="156">
        <v>0</v>
      </c>
      <c r="O18" s="165">
        <f t="shared" si="0"/>
        <v>2</v>
      </c>
    </row>
  </sheetData>
  <autoFilter ref="A12:O15"/>
  <sortState ref="A13:O18">
    <sortCondition ref="F13:F18"/>
  </sortState>
  <mergeCells count="1">
    <mergeCell ref="F9:O10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8080"/>
  </sheetPr>
  <dimension ref="A1:H31"/>
  <sheetViews>
    <sheetView zoomScale="90" zoomScaleNormal="90" workbookViewId="0">
      <pane ySplit="1" topLeftCell="A2" activePane="bottomLeft" state="frozen"/>
      <selection pane="bottomLeft" activeCell="C32" sqref="C32"/>
    </sheetView>
  </sheetViews>
  <sheetFormatPr defaultColWidth="9.140625" defaultRowHeight="15"/>
  <cols>
    <col min="1" max="1" width="31" style="1" bestFit="1" customWidth="1"/>
    <col min="2" max="2" width="12.42578125" style="128" customWidth="1"/>
    <col min="3" max="3" width="10.85546875" style="128" customWidth="1"/>
    <col min="4" max="4" width="24" style="128" bestFit="1" customWidth="1"/>
    <col min="5" max="5" width="15.7109375" style="128" customWidth="1"/>
    <col min="6" max="6" width="12.42578125" style="128" customWidth="1"/>
    <col min="7" max="7" width="22.85546875" style="1" bestFit="1" customWidth="1"/>
    <col min="8" max="16384" width="9.140625" style="1"/>
  </cols>
  <sheetData>
    <row r="1" spans="1:8" ht="12.75">
      <c r="A1" s="157" t="s">
        <v>27</v>
      </c>
      <c r="B1" s="187" t="s">
        <v>69</v>
      </c>
      <c r="C1" s="164" t="s">
        <v>70</v>
      </c>
      <c r="D1" s="164" t="s">
        <v>127</v>
      </c>
      <c r="E1" s="164" t="s">
        <v>128</v>
      </c>
      <c r="F1" s="164" t="s">
        <v>129</v>
      </c>
      <c r="G1" s="164" t="s">
        <v>131</v>
      </c>
    </row>
    <row r="2" spans="1:8" ht="12.75" customHeight="1">
      <c r="A2" s="169" t="s">
        <v>439</v>
      </c>
      <c r="B2" s="160" t="str">
        <f>LEFT('RBS Dataset-1'!$C$3,5)&amp;'EutranFreqRelation-1'!H2</f>
        <v>PZ162Q1</v>
      </c>
      <c r="C2" s="163">
        <v>6200</v>
      </c>
      <c r="D2" s="148">
        <f t="shared" ref="D2:D31" si="0">IF(C2=6200,5,IF(C2=3350,7,IF(1675,6)))</f>
        <v>5</v>
      </c>
      <c r="E2" s="127">
        <v>-120</v>
      </c>
      <c r="F2" s="138">
        <v>6</v>
      </c>
      <c r="G2" s="174">
        <f t="shared" ref="G2:G31" si="1">IF(C2=6200,3,IF(C2=1675,1,IF(C2=3350,2,"NA")))</f>
        <v>3</v>
      </c>
      <c r="H2" s="171" t="s">
        <v>169</v>
      </c>
    </row>
    <row r="3" spans="1:8" s="150" customFormat="1" ht="12.75" customHeight="1">
      <c r="A3" s="169" t="s">
        <v>439</v>
      </c>
      <c r="B3" s="160" t="str">
        <f>LEFT('RBS Dataset-1'!$C$3,5)&amp;'EutranFreqRelation-1'!H3</f>
        <v>PZ162Q2</v>
      </c>
      <c r="C3" s="163">
        <v>6200</v>
      </c>
      <c r="D3" s="148">
        <f t="shared" si="0"/>
        <v>5</v>
      </c>
      <c r="E3" s="127">
        <v>-120</v>
      </c>
      <c r="F3" s="138">
        <v>6</v>
      </c>
      <c r="G3" s="174">
        <f t="shared" si="1"/>
        <v>3</v>
      </c>
      <c r="H3" s="171" t="s">
        <v>170</v>
      </c>
    </row>
    <row r="4" spans="1:8" s="150" customFormat="1" ht="12.75" customHeight="1">
      <c r="A4" s="169" t="s">
        <v>439</v>
      </c>
      <c r="B4" s="160" t="str">
        <f>LEFT('RBS Dataset-1'!$C$3,5)&amp;'EutranFreqRelation-1'!H4</f>
        <v>PZ162Q3</v>
      </c>
      <c r="C4" s="163">
        <v>6200</v>
      </c>
      <c r="D4" s="148">
        <f t="shared" si="0"/>
        <v>5</v>
      </c>
      <c r="E4" s="127">
        <v>-120</v>
      </c>
      <c r="F4" s="138">
        <v>6</v>
      </c>
      <c r="G4" s="174">
        <f t="shared" si="1"/>
        <v>3</v>
      </c>
      <c r="H4" s="171" t="s">
        <v>171</v>
      </c>
    </row>
    <row r="5" spans="1:8" s="150" customFormat="1" ht="12.75" customHeight="1">
      <c r="A5" s="169" t="s">
        <v>439</v>
      </c>
      <c r="B5" s="160" t="str">
        <f>LEFT('RBS Dataset-1'!$C$3,5)&amp;'EutranFreqRelation-1'!H5</f>
        <v>PZ162R1</v>
      </c>
      <c r="C5" s="163">
        <v>6200</v>
      </c>
      <c r="D5" s="148">
        <f t="shared" si="0"/>
        <v>5</v>
      </c>
      <c r="E5" s="127">
        <v>-120</v>
      </c>
      <c r="F5" s="138">
        <v>6</v>
      </c>
      <c r="G5" s="174">
        <f t="shared" si="1"/>
        <v>3</v>
      </c>
      <c r="H5" s="171" t="s">
        <v>148</v>
      </c>
    </row>
    <row r="6" spans="1:8" s="150" customFormat="1" ht="12.75" customHeight="1">
      <c r="A6" s="169" t="s">
        <v>439</v>
      </c>
      <c r="B6" s="160" t="str">
        <f>LEFT('RBS Dataset-1'!$C$3,5)&amp;'EutranFreqRelation-1'!H6</f>
        <v>PZ162R2</v>
      </c>
      <c r="C6" s="163">
        <v>6200</v>
      </c>
      <c r="D6" s="148">
        <f t="shared" si="0"/>
        <v>5</v>
      </c>
      <c r="E6" s="127">
        <v>-120</v>
      </c>
      <c r="F6" s="138">
        <v>6</v>
      </c>
      <c r="G6" s="174">
        <f t="shared" si="1"/>
        <v>3</v>
      </c>
      <c r="H6" s="171" t="s">
        <v>149</v>
      </c>
    </row>
    <row r="7" spans="1:8" s="150" customFormat="1" ht="12.75" customHeight="1">
      <c r="A7" s="169" t="s">
        <v>439</v>
      </c>
      <c r="B7" s="160" t="str">
        <f>LEFT('RBS Dataset-1'!$C$3,5)&amp;'EutranFreqRelation-1'!H7</f>
        <v>PZ162R3</v>
      </c>
      <c r="C7" s="163">
        <v>6200</v>
      </c>
      <c r="D7" s="148">
        <f t="shared" si="0"/>
        <v>5</v>
      </c>
      <c r="E7" s="127">
        <v>-120</v>
      </c>
      <c r="F7" s="138">
        <v>6</v>
      </c>
      <c r="G7" s="174">
        <f t="shared" si="1"/>
        <v>3</v>
      </c>
      <c r="H7" s="171" t="s">
        <v>150</v>
      </c>
    </row>
    <row r="8" spans="1:8" s="150" customFormat="1" ht="12.75" customHeight="1">
      <c r="A8" s="169" t="s">
        <v>439</v>
      </c>
      <c r="B8" s="160" t="str">
        <f>LEFT('RBS Dataset-1'!$C$3,5)&amp;'EutranFreqRelation-1'!H8</f>
        <v>PZ162U1</v>
      </c>
      <c r="C8" s="163">
        <v>6200</v>
      </c>
      <c r="D8" s="148">
        <f t="shared" si="0"/>
        <v>5</v>
      </c>
      <c r="E8" s="127">
        <v>-120</v>
      </c>
      <c r="F8" s="138">
        <v>6</v>
      </c>
      <c r="G8" s="174">
        <f t="shared" si="1"/>
        <v>3</v>
      </c>
      <c r="H8" s="171" t="s">
        <v>151</v>
      </c>
    </row>
    <row r="9" spans="1:8" s="150" customFormat="1" ht="12.75" customHeight="1">
      <c r="A9" s="169" t="s">
        <v>439</v>
      </c>
      <c r="B9" s="160" t="str">
        <f>LEFT('RBS Dataset-1'!$C$3,5)&amp;'EutranFreqRelation-1'!H9</f>
        <v>PZ162U2</v>
      </c>
      <c r="C9" s="163">
        <v>6200</v>
      </c>
      <c r="D9" s="148">
        <f t="shared" si="0"/>
        <v>5</v>
      </c>
      <c r="E9" s="127">
        <v>-120</v>
      </c>
      <c r="F9" s="138">
        <v>6</v>
      </c>
      <c r="G9" s="174">
        <f t="shared" si="1"/>
        <v>3</v>
      </c>
      <c r="H9" s="171" t="s">
        <v>152</v>
      </c>
    </row>
    <row r="10" spans="1:8" s="150" customFormat="1" ht="12.75" customHeight="1">
      <c r="A10" s="169" t="s">
        <v>439</v>
      </c>
      <c r="B10" s="160" t="str">
        <f>LEFT('RBS Dataset-1'!$C$3,5)&amp;'EutranFreqRelation-1'!H10</f>
        <v>PZ162U3</v>
      </c>
      <c r="C10" s="163">
        <v>6200</v>
      </c>
      <c r="D10" s="148">
        <f t="shared" si="0"/>
        <v>5</v>
      </c>
      <c r="E10" s="127">
        <v>-120</v>
      </c>
      <c r="F10" s="138">
        <v>6</v>
      </c>
      <c r="G10" s="174">
        <f t="shared" si="1"/>
        <v>3</v>
      </c>
      <c r="H10" s="171" t="s">
        <v>153</v>
      </c>
    </row>
    <row r="11" spans="1:8" s="150" customFormat="1" ht="12.75" customHeight="1">
      <c r="A11" s="169" t="s">
        <v>439</v>
      </c>
      <c r="B11" s="160" t="str">
        <f>LEFT('RBS Dataset-1'!$C$3,5)&amp;'EutranFreqRelation-1'!H11</f>
        <v>PZ162V1</v>
      </c>
      <c r="C11" s="163">
        <v>6200</v>
      </c>
      <c r="D11" s="148">
        <f t="shared" si="0"/>
        <v>5</v>
      </c>
      <c r="E11" s="127">
        <v>-120</v>
      </c>
      <c r="F11" s="138">
        <v>6</v>
      </c>
      <c r="G11" s="174">
        <f t="shared" si="1"/>
        <v>3</v>
      </c>
      <c r="H11" s="171" t="s">
        <v>154</v>
      </c>
    </row>
    <row r="12" spans="1:8" s="150" customFormat="1" ht="12.75" customHeight="1">
      <c r="A12" s="169" t="s">
        <v>439</v>
      </c>
      <c r="B12" s="160" t="str">
        <f>LEFT('RBS Dataset-1'!$C$3,5)&amp;'EutranFreqRelation-1'!H12</f>
        <v>PZ162V2</v>
      </c>
      <c r="C12" s="163">
        <v>6200</v>
      </c>
      <c r="D12" s="148">
        <f t="shared" si="0"/>
        <v>5</v>
      </c>
      <c r="E12" s="127">
        <v>-120</v>
      </c>
      <c r="F12" s="138">
        <v>6</v>
      </c>
      <c r="G12" s="174">
        <f t="shared" si="1"/>
        <v>3</v>
      </c>
      <c r="H12" s="171" t="s">
        <v>155</v>
      </c>
    </row>
    <row r="13" spans="1:8" s="150" customFormat="1" ht="12.75" customHeight="1">
      <c r="A13" s="169" t="s">
        <v>439</v>
      </c>
      <c r="B13" s="160" t="str">
        <f>LEFT('RBS Dataset-1'!$C$3,5)&amp;'EutranFreqRelation-1'!H13</f>
        <v>PZ162V3</v>
      </c>
      <c r="C13" s="163">
        <v>6200</v>
      </c>
      <c r="D13" s="148">
        <f t="shared" si="0"/>
        <v>5</v>
      </c>
      <c r="E13" s="127">
        <v>-120</v>
      </c>
      <c r="F13" s="138">
        <v>6</v>
      </c>
      <c r="G13" s="174">
        <f t="shared" si="1"/>
        <v>3</v>
      </c>
      <c r="H13" s="171" t="s">
        <v>156</v>
      </c>
    </row>
    <row r="14" spans="1:8" s="150" customFormat="1" ht="12.75" customHeight="1">
      <c r="A14" s="169" t="s">
        <v>439</v>
      </c>
      <c r="B14" s="160" t="str">
        <f>LEFT('RBS Dataset-1'!$C$3,5)&amp;'EutranFreqRelation-1'!H14</f>
        <v>PZ162W1</v>
      </c>
      <c r="C14" s="163">
        <v>6200</v>
      </c>
      <c r="D14" s="148">
        <f t="shared" si="0"/>
        <v>5</v>
      </c>
      <c r="E14" s="127">
        <v>-120</v>
      </c>
      <c r="F14" s="138">
        <v>6</v>
      </c>
      <c r="G14" s="174">
        <f t="shared" si="1"/>
        <v>3</v>
      </c>
      <c r="H14" s="171" t="s">
        <v>157</v>
      </c>
    </row>
    <row r="15" spans="1:8" s="150" customFormat="1" ht="12.75" customHeight="1">
      <c r="A15" s="169" t="s">
        <v>439</v>
      </c>
      <c r="B15" s="160" t="str">
        <f>LEFT('RBS Dataset-1'!$C$3,5)&amp;'EutranFreqRelation-1'!H15</f>
        <v>PZ162W2</v>
      </c>
      <c r="C15" s="163">
        <v>6200</v>
      </c>
      <c r="D15" s="148">
        <f t="shared" si="0"/>
        <v>5</v>
      </c>
      <c r="E15" s="127">
        <v>-120</v>
      </c>
      <c r="F15" s="138">
        <v>6</v>
      </c>
      <c r="G15" s="174">
        <f t="shared" si="1"/>
        <v>3</v>
      </c>
      <c r="H15" s="171" t="s">
        <v>158</v>
      </c>
    </row>
    <row r="16" spans="1:8" s="150" customFormat="1" ht="12.75" customHeight="1">
      <c r="A16" s="169" t="s">
        <v>439</v>
      </c>
      <c r="B16" s="160" t="str">
        <f>LEFT('RBS Dataset-1'!$C$3,5)&amp;'EutranFreqRelation-1'!H16</f>
        <v>PZ162W3</v>
      </c>
      <c r="C16" s="163">
        <v>6200</v>
      </c>
      <c r="D16" s="148">
        <f t="shared" si="0"/>
        <v>5</v>
      </c>
      <c r="E16" s="127">
        <v>-120</v>
      </c>
      <c r="F16" s="138">
        <v>6</v>
      </c>
      <c r="G16" s="174">
        <f t="shared" si="1"/>
        <v>3</v>
      </c>
      <c r="H16" s="171" t="s">
        <v>159</v>
      </c>
    </row>
    <row r="17" spans="1:8" s="150" customFormat="1" ht="12.75" customHeight="1">
      <c r="A17" s="169" t="s">
        <v>439</v>
      </c>
      <c r="B17" s="160" t="str">
        <f>LEFT('RBS Dataset-1'!$C$3,5)&amp;'EutranFreqRelation-1'!H17</f>
        <v>PZ162Q1</v>
      </c>
      <c r="C17" s="163">
        <v>3350</v>
      </c>
      <c r="D17" s="148">
        <f t="shared" si="0"/>
        <v>7</v>
      </c>
      <c r="E17" s="127">
        <v>-124</v>
      </c>
      <c r="F17" s="138">
        <v>6</v>
      </c>
      <c r="G17" s="174">
        <f t="shared" si="1"/>
        <v>2</v>
      </c>
      <c r="H17" s="171" t="s">
        <v>169</v>
      </c>
    </row>
    <row r="18" spans="1:8" s="150" customFormat="1" ht="12.75" customHeight="1">
      <c r="A18" s="169" t="s">
        <v>439</v>
      </c>
      <c r="B18" s="160" t="str">
        <f>LEFT('RBS Dataset-1'!$C$3,5)&amp;'EutranFreqRelation-1'!H18</f>
        <v>PZ162Q2</v>
      </c>
      <c r="C18" s="163">
        <v>3350</v>
      </c>
      <c r="D18" s="148">
        <f t="shared" si="0"/>
        <v>7</v>
      </c>
      <c r="E18" s="127">
        <v>-124</v>
      </c>
      <c r="F18" s="138">
        <v>6</v>
      </c>
      <c r="G18" s="174">
        <f t="shared" si="1"/>
        <v>2</v>
      </c>
      <c r="H18" s="171" t="s">
        <v>170</v>
      </c>
    </row>
    <row r="19" spans="1:8" s="150" customFormat="1" ht="12.75" customHeight="1">
      <c r="A19" s="169" t="s">
        <v>439</v>
      </c>
      <c r="B19" s="160" t="str">
        <f>LEFT('RBS Dataset-1'!$C$3,5)&amp;'EutranFreqRelation-1'!H19</f>
        <v>PZ162Q3</v>
      </c>
      <c r="C19" s="163">
        <v>3350</v>
      </c>
      <c r="D19" s="148">
        <f t="shared" si="0"/>
        <v>7</v>
      </c>
      <c r="E19" s="127">
        <v>-124</v>
      </c>
      <c r="F19" s="138">
        <v>6</v>
      </c>
      <c r="G19" s="174">
        <f t="shared" si="1"/>
        <v>2</v>
      </c>
      <c r="H19" s="171" t="s">
        <v>171</v>
      </c>
    </row>
    <row r="20" spans="1:8" s="150" customFormat="1" ht="12.75" customHeight="1">
      <c r="A20" s="169" t="s">
        <v>439</v>
      </c>
      <c r="B20" s="160" t="str">
        <f>LEFT('RBS Dataset-1'!$C$3,5)&amp;'EutranFreqRelation-1'!H20</f>
        <v>PZ162R1</v>
      </c>
      <c r="C20" s="163">
        <v>3350</v>
      </c>
      <c r="D20" s="148">
        <f t="shared" si="0"/>
        <v>7</v>
      </c>
      <c r="E20" s="127">
        <v>-124</v>
      </c>
      <c r="F20" s="138">
        <v>6</v>
      </c>
      <c r="G20" s="174">
        <f t="shared" si="1"/>
        <v>2</v>
      </c>
      <c r="H20" s="171" t="s">
        <v>148</v>
      </c>
    </row>
    <row r="21" spans="1:8" s="150" customFormat="1" ht="12.75" customHeight="1">
      <c r="A21" s="169" t="s">
        <v>439</v>
      </c>
      <c r="B21" s="160" t="str">
        <f>LEFT('RBS Dataset-1'!$C$3,5)&amp;'EutranFreqRelation-1'!H21</f>
        <v>PZ162R2</v>
      </c>
      <c r="C21" s="163">
        <v>3350</v>
      </c>
      <c r="D21" s="148">
        <f t="shared" si="0"/>
        <v>7</v>
      </c>
      <c r="E21" s="127">
        <v>-124</v>
      </c>
      <c r="F21" s="138">
        <v>6</v>
      </c>
      <c r="G21" s="174">
        <f t="shared" si="1"/>
        <v>2</v>
      </c>
      <c r="H21" s="171" t="s">
        <v>149</v>
      </c>
    </row>
    <row r="22" spans="1:8" s="150" customFormat="1" ht="12.75" customHeight="1">
      <c r="A22" s="169" t="s">
        <v>439</v>
      </c>
      <c r="B22" s="160" t="str">
        <f>LEFT('RBS Dataset-1'!$C$3,5)&amp;'EutranFreqRelation-1'!H22</f>
        <v>PZ162R3</v>
      </c>
      <c r="C22" s="163">
        <v>3350</v>
      </c>
      <c r="D22" s="148">
        <f t="shared" si="0"/>
        <v>7</v>
      </c>
      <c r="E22" s="127">
        <v>-124</v>
      </c>
      <c r="F22" s="138">
        <v>6</v>
      </c>
      <c r="G22" s="174">
        <f t="shared" si="1"/>
        <v>2</v>
      </c>
      <c r="H22" s="171" t="s">
        <v>150</v>
      </c>
    </row>
    <row r="23" spans="1:8" s="150" customFormat="1" ht="12.75" customHeight="1">
      <c r="A23" s="169" t="s">
        <v>439</v>
      </c>
      <c r="B23" s="160" t="str">
        <f>LEFT('RBS Dataset-1'!$C$3,5)&amp;'EutranFreqRelation-1'!H23</f>
        <v>PZ162U1</v>
      </c>
      <c r="C23" s="163">
        <v>3350</v>
      </c>
      <c r="D23" s="148">
        <f t="shared" si="0"/>
        <v>7</v>
      </c>
      <c r="E23" s="127">
        <v>-124</v>
      </c>
      <c r="F23" s="138">
        <v>6</v>
      </c>
      <c r="G23" s="174">
        <f t="shared" si="1"/>
        <v>2</v>
      </c>
      <c r="H23" s="171" t="s">
        <v>151</v>
      </c>
    </row>
    <row r="24" spans="1:8" s="150" customFormat="1" ht="12.75" customHeight="1">
      <c r="A24" s="169" t="s">
        <v>439</v>
      </c>
      <c r="B24" s="160" t="str">
        <f>LEFT('RBS Dataset-1'!$C$3,5)&amp;'EutranFreqRelation-1'!H24</f>
        <v>PZ162U2</v>
      </c>
      <c r="C24" s="163">
        <v>3350</v>
      </c>
      <c r="D24" s="148">
        <f t="shared" si="0"/>
        <v>7</v>
      </c>
      <c r="E24" s="127">
        <v>-124</v>
      </c>
      <c r="F24" s="138">
        <v>6</v>
      </c>
      <c r="G24" s="174">
        <f t="shared" si="1"/>
        <v>2</v>
      </c>
      <c r="H24" s="171" t="s">
        <v>152</v>
      </c>
    </row>
    <row r="25" spans="1:8" s="150" customFormat="1" ht="12.75" customHeight="1">
      <c r="A25" s="169" t="s">
        <v>439</v>
      </c>
      <c r="B25" s="160" t="str">
        <f>LEFT('RBS Dataset-1'!$C$3,5)&amp;'EutranFreqRelation-1'!H25</f>
        <v>PZ162U3</v>
      </c>
      <c r="C25" s="163">
        <v>3350</v>
      </c>
      <c r="D25" s="148">
        <f t="shared" si="0"/>
        <v>7</v>
      </c>
      <c r="E25" s="127">
        <v>-124</v>
      </c>
      <c r="F25" s="138">
        <v>6</v>
      </c>
      <c r="G25" s="174">
        <f t="shared" si="1"/>
        <v>2</v>
      </c>
      <c r="H25" s="171" t="s">
        <v>153</v>
      </c>
    </row>
    <row r="26" spans="1:8" s="150" customFormat="1" ht="12.75" customHeight="1">
      <c r="A26" s="169" t="s">
        <v>439</v>
      </c>
      <c r="B26" s="160" t="str">
        <f>LEFT('RBS Dataset-1'!$C$3,5)&amp;'EutranFreqRelation-1'!H26</f>
        <v>PZ162V1</v>
      </c>
      <c r="C26" s="163">
        <v>3350</v>
      </c>
      <c r="D26" s="148">
        <f t="shared" si="0"/>
        <v>7</v>
      </c>
      <c r="E26" s="127">
        <v>-124</v>
      </c>
      <c r="F26" s="138">
        <v>6</v>
      </c>
      <c r="G26" s="174">
        <f t="shared" si="1"/>
        <v>2</v>
      </c>
      <c r="H26" s="171" t="s">
        <v>154</v>
      </c>
    </row>
    <row r="27" spans="1:8" s="150" customFormat="1" ht="12.75" customHeight="1">
      <c r="A27" s="169" t="s">
        <v>439</v>
      </c>
      <c r="B27" s="160" t="str">
        <f>LEFT('RBS Dataset-1'!$C$3,5)&amp;'EutranFreqRelation-1'!H27</f>
        <v>PZ162V2</v>
      </c>
      <c r="C27" s="163">
        <v>3350</v>
      </c>
      <c r="D27" s="148">
        <f t="shared" si="0"/>
        <v>7</v>
      </c>
      <c r="E27" s="127">
        <v>-124</v>
      </c>
      <c r="F27" s="138">
        <v>6</v>
      </c>
      <c r="G27" s="174">
        <f t="shared" si="1"/>
        <v>2</v>
      </c>
      <c r="H27" s="171" t="s">
        <v>155</v>
      </c>
    </row>
    <row r="28" spans="1:8" s="150" customFormat="1" ht="12.75" customHeight="1">
      <c r="A28" s="169" t="s">
        <v>439</v>
      </c>
      <c r="B28" s="160" t="str">
        <f>LEFT('RBS Dataset-1'!$C$3,5)&amp;'EutranFreqRelation-1'!H28</f>
        <v>PZ162V3</v>
      </c>
      <c r="C28" s="163">
        <v>3350</v>
      </c>
      <c r="D28" s="148">
        <f t="shared" si="0"/>
        <v>7</v>
      </c>
      <c r="E28" s="127">
        <v>-124</v>
      </c>
      <c r="F28" s="138">
        <v>6</v>
      </c>
      <c r="G28" s="174">
        <f t="shared" si="1"/>
        <v>2</v>
      </c>
      <c r="H28" s="171" t="s">
        <v>156</v>
      </c>
    </row>
    <row r="29" spans="1:8" s="150" customFormat="1" ht="12.75" customHeight="1">
      <c r="A29" s="169" t="s">
        <v>439</v>
      </c>
      <c r="B29" s="160" t="str">
        <f>LEFT('RBS Dataset-1'!$C$3,5)&amp;'EutranFreqRelation-1'!H29</f>
        <v>PZ162W1</v>
      </c>
      <c r="C29" s="163">
        <v>3350</v>
      </c>
      <c r="D29" s="148">
        <f t="shared" si="0"/>
        <v>7</v>
      </c>
      <c r="E29" s="127">
        <v>-124</v>
      </c>
      <c r="F29" s="138">
        <v>6</v>
      </c>
      <c r="G29" s="174">
        <f t="shared" si="1"/>
        <v>2</v>
      </c>
      <c r="H29" s="171" t="s">
        <v>157</v>
      </c>
    </row>
    <row r="30" spans="1:8" s="150" customFormat="1" ht="12.75" customHeight="1">
      <c r="A30" s="169" t="s">
        <v>439</v>
      </c>
      <c r="B30" s="160" t="str">
        <f>LEFT('RBS Dataset-1'!$C$3,5)&amp;'EutranFreqRelation-1'!H30</f>
        <v>PZ162W2</v>
      </c>
      <c r="C30" s="163">
        <v>3350</v>
      </c>
      <c r="D30" s="148">
        <f t="shared" si="0"/>
        <v>7</v>
      </c>
      <c r="E30" s="127">
        <v>-124</v>
      </c>
      <c r="F30" s="138">
        <v>6</v>
      </c>
      <c r="G30" s="174">
        <f t="shared" si="1"/>
        <v>2</v>
      </c>
      <c r="H30" s="171" t="s">
        <v>158</v>
      </c>
    </row>
    <row r="31" spans="1:8" s="150" customFormat="1" ht="12.75" customHeight="1">
      <c r="A31" s="169" t="s">
        <v>439</v>
      </c>
      <c r="B31" s="160" t="str">
        <f>LEFT('RBS Dataset-1'!$C$3,5)&amp;'EutranFreqRelation-1'!H31</f>
        <v>PZ162W3</v>
      </c>
      <c r="C31" s="163">
        <v>3350</v>
      </c>
      <c r="D31" s="148">
        <f t="shared" si="0"/>
        <v>7</v>
      </c>
      <c r="E31" s="127">
        <v>-124</v>
      </c>
      <c r="F31" s="138">
        <v>6</v>
      </c>
      <c r="G31" s="174">
        <f t="shared" si="1"/>
        <v>2</v>
      </c>
      <c r="H31" s="171" t="s">
        <v>159</v>
      </c>
    </row>
  </sheetData>
  <autoFilter ref="A1:H31"/>
  <sortState ref="A2:H31">
    <sortCondition descending="1" ref="C2:C31"/>
    <sortCondition ref="B2:B31"/>
  </sortState>
  <phoneticPr fontId="0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</sheetPr>
  <dimension ref="A1:N61"/>
  <sheetViews>
    <sheetView zoomScale="80" zoomScaleNormal="80" workbookViewId="0">
      <pane ySplit="1" topLeftCell="A2" activePane="bottomLeft" state="frozen"/>
      <selection pane="bottomLeft" activeCell="D1" sqref="D1"/>
    </sheetView>
  </sheetViews>
  <sheetFormatPr defaultColWidth="9.140625" defaultRowHeight="13.5"/>
  <cols>
    <col min="1" max="1" width="18.85546875" style="17" bestFit="1" customWidth="1"/>
    <col min="2" max="2" width="18.85546875" style="151" customWidth="1"/>
    <col min="3" max="3" width="18.85546875" style="17" bestFit="1" customWidth="1"/>
    <col min="4" max="4" width="18" style="17" bestFit="1" customWidth="1"/>
    <col min="5" max="5" width="19" style="17" bestFit="1" customWidth="1"/>
    <col min="6" max="7" width="19" style="17" customWidth="1"/>
    <col min="8" max="8" width="32" style="17" bestFit="1" customWidth="1"/>
    <col min="9" max="9" width="36.5703125" style="17" bestFit="1" customWidth="1"/>
    <col min="10" max="10" width="25.42578125" style="17" bestFit="1" customWidth="1"/>
    <col min="11" max="11" width="16.5703125" style="17" bestFit="1" customWidth="1"/>
    <col min="12" max="12" width="37.28515625" style="1" bestFit="1" customWidth="1"/>
    <col min="13" max="14" width="9.140625" style="171"/>
    <col min="15" max="16384" width="9.140625" style="1"/>
  </cols>
  <sheetData>
    <row r="1" spans="1:14" ht="26.1" customHeight="1">
      <c r="A1" s="16" t="s">
        <v>72</v>
      </c>
      <c r="B1" s="16" t="s">
        <v>168</v>
      </c>
      <c r="C1" s="16" t="s">
        <v>73</v>
      </c>
      <c r="D1" s="16" t="s">
        <v>74</v>
      </c>
      <c r="E1" s="16" t="s">
        <v>75</v>
      </c>
      <c r="F1" s="16" t="s">
        <v>80</v>
      </c>
      <c r="G1" s="16" t="s">
        <v>76</v>
      </c>
      <c r="H1" s="16" t="s">
        <v>132</v>
      </c>
      <c r="I1" s="16" t="s">
        <v>77</v>
      </c>
      <c r="J1" s="16" t="s">
        <v>78</v>
      </c>
      <c r="K1" s="16" t="s">
        <v>79</v>
      </c>
      <c r="L1" s="16" t="s">
        <v>142</v>
      </c>
      <c r="M1" s="171" t="s">
        <v>435</v>
      </c>
      <c r="N1" s="171" t="s">
        <v>436</v>
      </c>
    </row>
    <row r="2" spans="1:14" ht="15">
      <c r="A2" s="17">
        <v>15</v>
      </c>
      <c r="B2" s="184" t="str">
        <f>E2</f>
        <v>FG51RNC</v>
      </c>
      <c r="C2" s="186" t="str">
        <f>LEFT('RBS Dataset-1'!$C$3,5)&amp;M2</f>
        <v>PZ162Q1</v>
      </c>
      <c r="D2" s="186" t="str">
        <f>LEFT('RBS Dataset-1'!$C$3,5)&amp;N2</f>
        <v>PZ162Q2</v>
      </c>
      <c r="E2" s="186" t="str">
        <f>'RNC Dataset-1'!$C$3</f>
        <v>FG51RNC</v>
      </c>
      <c r="F2" s="151">
        <v>0</v>
      </c>
      <c r="G2" s="151">
        <v>0</v>
      </c>
      <c r="H2" s="151">
        <v>0</v>
      </c>
      <c r="I2" s="211" t="s">
        <v>449</v>
      </c>
      <c r="J2" s="211" t="s">
        <v>449</v>
      </c>
      <c r="L2" s="150" t="s">
        <v>160</v>
      </c>
      <c r="M2" s="171" t="s">
        <v>169</v>
      </c>
      <c r="N2" s="171" t="s">
        <v>170</v>
      </c>
    </row>
    <row r="3" spans="1:14" ht="15">
      <c r="A3" s="151">
        <v>15</v>
      </c>
      <c r="B3" s="184" t="str">
        <f t="shared" ref="B3:B61" si="0">E3</f>
        <v>FG51RNC</v>
      </c>
      <c r="C3" s="186" t="str">
        <f>LEFT('RBS Dataset-1'!$C$3,5)&amp;M3</f>
        <v>PZ162Q1</v>
      </c>
      <c r="D3" s="186" t="str">
        <f>LEFT('RBS Dataset-1'!$C$3,5)&amp;N3</f>
        <v>PZ162Q3</v>
      </c>
      <c r="E3" s="186" t="str">
        <f>'RNC Dataset-1'!$C$3</f>
        <v>FG51RNC</v>
      </c>
      <c r="F3" s="151">
        <v>0</v>
      </c>
      <c r="G3" s="151">
        <v>0</v>
      </c>
      <c r="H3" s="151">
        <v>0</v>
      </c>
      <c r="I3" s="211" t="s">
        <v>449</v>
      </c>
      <c r="J3" s="211" t="s">
        <v>449</v>
      </c>
      <c r="L3" s="150" t="s">
        <v>160</v>
      </c>
      <c r="M3" s="171" t="s">
        <v>169</v>
      </c>
      <c r="N3" s="171" t="s">
        <v>171</v>
      </c>
    </row>
    <row r="4" spans="1:14" ht="15">
      <c r="A4" s="151">
        <v>15</v>
      </c>
      <c r="B4" s="184" t="str">
        <f t="shared" si="0"/>
        <v>FG51RNC</v>
      </c>
      <c r="C4" s="186" t="str">
        <f>LEFT('RBS Dataset-1'!$C$3,5)&amp;M4</f>
        <v>PZ162Q1</v>
      </c>
      <c r="D4" s="186" t="str">
        <f>LEFT('RBS Dataset-1'!$C$3,5)&amp;N4</f>
        <v>PZ162U1</v>
      </c>
      <c r="E4" s="186" t="str">
        <f>'RNC Dataset-1'!$C$3</f>
        <v>FG51RNC</v>
      </c>
      <c r="F4" s="151">
        <v>0</v>
      </c>
      <c r="G4" s="151">
        <v>0</v>
      </c>
      <c r="H4" s="151">
        <v>0</v>
      </c>
      <c r="I4" s="211" t="s">
        <v>449</v>
      </c>
      <c r="J4" s="211" t="s">
        <v>449</v>
      </c>
      <c r="L4" s="150" t="s">
        <v>160</v>
      </c>
      <c r="M4" s="171" t="s">
        <v>169</v>
      </c>
      <c r="N4" s="171" t="s">
        <v>151</v>
      </c>
    </row>
    <row r="5" spans="1:14" ht="15">
      <c r="A5" s="151">
        <v>15</v>
      </c>
      <c r="B5" s="184" t="str">
        <f t="shared" si="0"/>
        <v>FG51RNC</v>
      </c>
      <c r="C5" s="186" t="str">
        <f>LEFT('RBS Dataset-1'!$C$3,5)&amp;M5</f>
        <v>PZ162Q1</v>
      </c>
      <c r="D5" s="186" t="str">
        <f>LEFT('RBS Dataset-1'!$C$3,5)&amp;N5</f>
        <v>PZ162V1</v>
      </c>
      <c r="E5" s="186" t="str">
        <f>'RNC Dataset-1'!$C$3</f>
        <v>FG51RNC</v>
      </c>
      <c r="F5" s="151">
        <v>0</v>
      </c>
      <c r="G5" s="151">
        <v>0</v>
      </c>
      <c r="H5" s="151">
        <v>1</v>
      </c>
      <c r="I5" s="211" t="s">
        <v>449</v>
      </c>
      <c r="J5" s="211" t="s">
        <v>449</v>
      </c>
      <c r="L5" s="150" t="s">
        <v>160</v>
      </c>
      <c r="M5" s="171" t="s">
        <v>169</v>
      </c>
      <c r="N5" s="171" t="s">
        <v>154</v>
      </c>
    </row>
    <row r="6" spans="1:14" ht="15">
      <c r="A6" s="151">
        <v>15</v>
      </c>
      <c r="B6" s="184" t="str">
        <f t="shared" si="0"/>
        <v>FG51RNC</v>
      </c>
      <c r="C6" s="186" t="str">
        <f>LEFT('RBS Dataset-1'!$C$3,5)&amp;M6</f>
        <v>PZ162Q2</v>
      </c>
      <c r="D6" s="186" t="str">
        <f>LEFT('RBS Dataset-1'!$C$3,5)&amp;N6</f>
        <v>PZ162Q1</v>
      </c>
      <c r="E6" s="186" t="str">
        <f>'RNC Dataset-1'!$C$3</f>
        <v>FG51RNC</v>
      </c>
      <c r="F6" s="151">
        <v>0</v>
      </c>
      <c r="G6" s="151">
        <v>0</v>
      </c>
      <c r="H6" s="151">
        <v>0</v>
      </c>
      <c r="I6" s="211" t="s">
        <v>449</v>
      </c>
      <c r="J6" s="211" t="s">
        <v>449</v>
      </c>
      <c r="L6" s="150" t="s">
        <v>160</v>
      </c>
      <c r="M6" s="171" t="s">
        <v>170</v>
      </c>
      <c r="N6" s="171" t="s">
        <v>169</v>
      </c>
    </row>
    <row r="7" spans="1:14" ht="15">
      <c r="A7" s="151">
        <v>15</v>
      </c>
      <c r="B7" s="184" t="str">
        <f t="shared" si="0"/>
        <v>FG51RNC</v>
      </c>
      <c r="C7" s="186" t="str">
        <f>LEFT('RBS Dataset-1'!$C$3,5)&amp;M7</f>
        <v>PZ162Q2</v>
      </c>
      <c r="D7" s="186" t="str">
        <f>LEFT('RBS Dataset-1'!$C$3,5)&amp;N7</f>
        <v>PZ162Q3</v>
      </c>
      <c r="E7" s="186" t="str">
        <f>'RNC Dataset-1'!$C$3</f>
        <v>FG51RNC</v>
      </c>
      <c r="F7" s="151">
        <v>0</v>
      </c>
      <c r="G7" s="151">
        <v>0</v>
      </c>
      <c r="H7" s="151">
        <v>0</v>
      </c>
      <c r="I7" s="211" t="s">
        <v>449</v>
      </c>
      <c r="J7" s="211" t="s">
        <v>449</v>
      </c>
      <c r="L7" s="150" t="s">
        <v>160</v>
      </c>
      <c r="M7" s="171" t="s">
        <v>170</v>
      </c>
      <c r="N7" s="171" t="s">
        <v>171</v>
      </c>
    </row>
    <row r="8" spans="1:14" ht="15">
      <c r="A8" s="151">
        <v>15</v>
      </c>
      <c r="B8" s="184" t="str">
        <f t="shared" si="0"/>
        <v>FG51RNC</v>
      </c>
      <c r="C8" s="186" t="str">
        <f>LEFT('RBS Dataset-1'!$C$3,5)&amp;M8</f>
        <v>PZ162Q2</v>
      </c>
      <c r="D8" s="186" t="str">
        <f>LEFT('RBS Dataset-1'!$C$3,5)&amp;N8</f>
        <v>PZ162U2</v>
      </c>
      <c r="E8" s="186" t="str">
        <f>'RNC Dataset-1'!$C$3</f>
        <v>FG51RNC</v>
      </c>
      <c r="F8" s="151">
        <v>0</v>
      </c>
      <c r="G8" s="151">
        <v>0</v>
      </c>
      <c r="H8" s="151">
        <v>0</v>
      </c>
      <c r="I8" s="211" t="s">
        <v>449</v>
      </c>
      <c r="J8" s="211" t="s">
        <v>449</v>
      </c>
      <c r="L8" s="150" t="s">
        <v>160</v>
      </c>
      <c r="M8" s="171" t="s">
        <v>170</v>
      </c>
      <c r="N8" s="171" t="s">
        <v>152</v>
      </c>
    </row>
    <row r="9" spans="1:14" ht="15">
      <c r="A9" s="151">
        <v>15</v>
      </c>
      <c r="B9" s="184" t="str">
        <f t="shared" si="0"/>
        <v>FG51RNC</v>
      </c>
      <c r="C9" s="186" t="str">
        <f>LEFT('RBS Dataset-1'!$C$3,5)&amp;M9</f>
        <v>PZ162Q2</v>
      </c>
      <c r="D9" s="186" t="str">
        <f>LEFT('RBS Dataset-1'!$C$3,5)&amp;N9</f>
        <v>PZ162V2</v>
      </c>
      <c r="E9" s="186" t="str">
        <f>'RNC Dataset-1'!$C$3</f>
        <v>FG51RNC</v>
      </c>
      <c r="F9" s="151">
        <v>0</v>
      </c>
      <c r="G9" s="151">
        <v>0</v>
      </c>
      <c r="H9" s="151">
        <v>1</v>
      </c>
      <c r="I9" s="211" t="s">
        <v>449</v>
      </c>
      <c r="J9" s="211" t="s">
        <v>449</v>
      </c>
      <c r="L9" s="150" t="s">
        <v>160</v>
      </c>
      <c r="M9" s="171" t="s">
        <v>170</v>
      </c>
      <c r="N9" s="171" t="s">
        <v>155</v>
      </c>
    </row>
    <row r="10" spans="1:14" ht="15">
      <c r="A10" s="151">
        <v>15</v>
      </c>
      <c r="B10" s="184" t="str">
        <f t="shared" si="0"/>
        <v>FG51RNC</v>
      </c>
      <c r="C10" s="186" t="str">
        <f>LEFT('RBS Dataset-1'!$C$3,5)&amp;M10</f>
        <v>PZ162Q3</v>
      </c>
      <c r="D10" s="186" t="str">
        <f>LEFT('RBS Dataset-1'!$C$3,5)&amp;N10</f>
        <v>PZ162Q1</v>
      </c>
      <c r="E10" s="186" t="str">
        <f>'RNC Dataset-1'!$C$3</f>
        <v>FG51RNC</v>
      </c>
      <c r="F10" s="151">
        <v>0</v>
      </c>
      <c r="G10" s="151">
        <v>0</v>
      </c>
      <c r="H10" s="151">
        <v>0</v>
      </c>
      <c r="I10" s="211" t="s">
        <v>449</v>
      </c>
      <c r="J10" s="211" t="s">
        <v>449</v>
      </c>
      <c r="L10" s="150" t="s">
        <v>160</v>
      </c>
      <c r="M10" s="171" t="s">
        <v>171</v>
      </c>
      <c r="N10" s="171" t="s">
        <v>169</v>
      </c>
    </row>
    <row r="11" spans="1:14" ht="15">
      <c r="A11" s="151">
        <v>15</v>
      </c>
      <c r="B11" s="184" t="str">
        <f t="shared" si="0"/>
        <v>FG51RNC</v>
      </c>
      <c r="C11" s="186" t="str">
        <f>LEFT('RBS Dataset-1'!$C$3,5)&amp;M11</f>
        <v>PZ162Q3</v>
      </c>
      <c r="D11" s="186" t="str">
        <f>LEFT('RBS Dataset-1'!$C$3,5)&amp;N11</f>
        <v>PZ162Q2</v>
      </c>
      <c r="E11" s="186" t="str">
        <f>'RNC Dataset-1'!$C$3</f>
        <v>FG51RNC</v>
      </c>
      <c r="F11" s="151">
        <v>0</v>
      </c>
      <c r="G11" s="151">
        <v>0</v>
      </c>
      <c r="H11" s="151">
        <v>0</v>
      </c>
      <c r="I11" s="211" t="s">
        <v>449</v>
      </c>
      <c r="J11" s="211" t="s">
        <v>449</v>
      </c>
      <c r="L11" s="150" t="s">
        <v>160</v>
      </c>
      <c r="M11" s="171" t="s">
        <v>171</v>
      </c>
      <c r="N11" s="171" t="s">
        <v>170</v>
      </c>
    </row>
    <row r="12" spans="1:14" ht="15">
      <c r="A12" s="151">
        <v>15</v>
      </c>
      <c r="B12" s="184" t="str">
        <f t="shared" si="0"/>
        <v>FG51RNC</v>
      </c>
      <c r="C12" s="186" t="str">
        <f>LEFT('RBS Dataset-1'!$C$3,5)&amp;M12</f>
        <v>PZ162Q3</v>
      </c>
      <c r="D12" s="186" t="str">
        <f>LEFT('RBS Dataset-1'!$C$3,5)&amp;N12</f>
        <v>PZ162U3</v>
      </c>
      <c r="E12" s="186" t="str">
        <f>'RNC Dataset-1'!$C$3</f>
        <v>FG51RNC</v>
      </c>
      <c r="F12" s="151">
        <v>0</v>
      </c>
      <c r="G12" s="151">
        <v>0</v>
      </c>
      <c r="H12" s="151">
        <v>0</v>
      </c>
      <c r="I12" s="211" t="s">
        <v>449</v>
      </c>
      <c r="J12" s="211" t="s">
        <v>449</v>
      </c>
      <c r="L12" s="150" t="s">
        <v>160</v>
      </c>
      <c r="M12" s="171" t="s">
        <v>171</v>
      </c>
      <c r="N12" s="171" t="s">
        <v>153</v>
      </c>
    </row>
    <row r="13" spans="1:14" ht="15">
      <c r="A13" s="151">
        <v>15</v>
      </c>
      <c r="B13" s="184" t="str">
        <f t="shared" si="0"/>
        <v>FG51RNC</v>
      </c>
      <c r="C13" s="186" t="str">
        <f>LEFT('RBS Dataset-1'!$C$3,5)&amp;M13</f>
        <v>PZ162Q3</v>
      </c>
      <c r="D13" s="186" t="str">
        <f>LEFT('RBS Dataset-1'!$C$3,5)&amp;N13</f>
        <v>PZ162V3</v>
      </c>
      <c r="E13" s="186" t="str">
        <f>'RNC Dataset-1'!$C$3</f>
        <v>FG51RNC</v>
      </c>
      <c r="F13" s="151">
        <v>0</v>
      </c>
      <c r="G13" s="151">
        <v>0</v>
      </c>
      <c r="H13" s="151">
        <v>1</v>
      </c>
      <c r="I13" s="211" t="s">
        <v>449</v>
      </c>
      <c r="J13" s="211" t="s">
        <v>449</v>
      </c>
      <c r="L13" s="150" t="s">
        <v>160</v>
      </c>
      <c r="M13" s="171" t="s">
        <v>171</v>
      </c>
      <c r="N13" s="171" t="s">
        <v>156</v>
      </c>
    </row>
    <row r="14" spans="1:14" ht="15">
      <c r="A14" s="151">
        <v>15</v>
      </c>
      <c r="B14" s="184" t="str">
        <f t="shared" si="0"/>
        <v>FG51RNC</v>
      </c>
      <c r="C14" s="186" t="str">
        <f>LEFT('RBS Dataset-1'!$C$3,5)&amp;M14</f>
        <v>PZ162R1</v>
      </c>
      <c r="D14" s="186" t="str">
        <f>LEFT('RBS Dataset-1'!$C$3,5)&amp;N14</f>
        <v>PZ162R2</v>
      </c>
      <c r="E14" s="186" t="str">
        <f>'RNC Dataset-1'!$C$3</f>
        <v>FG51RNC</v>
      </c>
      <c r="F14" s="151">
        <v>0</v>
      </c>
      <c r="G14" s="151">
        <v>0</v>
      </c>
      <c r="H14" s="151">
        <v>0</v>
      </c>
      <c r="I14" s="211" t="s">
        <v>449</v>
      </c>
      <c r="J14" s="211" t="s">
        <v>449</v>
      </c>
      <c r="L14" s="150" t="s">
        <v>160</v>
      </c>
      <c r="M14" s="171" t="s">
        <v>148</v>
      </c>
      <c r="N14" s="171" t="s">
        <v>149</v>
      </c>
    </row>
    <row r="15" spans="1:14" ht="15">
      <c r="A15" s="151">
        <v>15</v>
      </c>
      <c r="B15" s="184" t="str">
        <f t="shared" si="0"/>
        <v>FG51RNC</v>
      </c>
      <c r="C15" s="186" t="str">
        <f>LEFT('RBS Dataset-1'!$C$3,5)&amp;M15</f>
        <v>PZ162R1</v>
      </c>
      <c r="D15" s="186" t="str">
        <f>LEFT('RBS Dataset-1'!$C$3,5)&amp;N15</f>
        <v>PZ162R3</v>
      </c>
      <c r="E15" s="186" t="str">
        <f>'RNC Dataset-1'!$C$3</f>
        <v>FG51RNC</v>
      </c>
      <c r="F15" s="151">
        <v>0</v>
      </c>
      <c r="G15" s="151">
        <v>0</v>
      </c>
      <c r="H15" s="151">
        <v>0</v>
      </c>
      <c r="I15" s="211" t="s">
        <v>449</v>
      </c>
      <c r="J15" s="211" t="s">
        <v>449</v>
      </c>
      <c r="L15" s="150" t="s">
        <v>160</v>
      </c>
      <c r="M15" s="171" t="s">
        <v>148</v>
      </c>
      <c r="N15" s="171" t="s">
        <v>150</v>
      </c>
    </row>
    <row r="16" spans="1:14" ht="15">
      <c r="A16" s="151">
        <v>15</v>
      </c>
      <c r="B16" s="184" t="str">
        <f t="shared" si="0"/>
        <v>FG51RNC</v>
      </c>
      <c r="C16" s="186" t="str">
        <f>LEFT('RBS Dataset-1'!$C$3,5)&amp;M16</f>
        <v>PZ162R1</v>
      </c>
      <c r="D16" s="186" t="str">
        <f>LEFT('RBS Dataset-1'!$C$3,5)&amp;N16</f>
        <v>PZ162U1</v>
      </c>
      <c r="E16" s="186" t="str">
        <f>'RNC Dataset-1'!$C$3</f>
        <v>FG51RNC</v>
      </c>
      <c r="F16" s="151">
        <v>0</v>
      </c>
      <c r="G16" s="151">
        <v>0</v>
      </c>
      <c r="H16" s="151">
        <v>1</v>
      </c>
      <c r="I16" s="211" t="s">
        <v>449</v>
      </c>
      <c r="J16" s="211" t="s">
        <v>449</v>
      </c>
      <c r="L16" s="150" t="s">
        <v>160</v>
      </c>
      <c r="M16" s="171" t="s">
        <v>148</v>
      </c>
      <c r="N16" s="171" t="s">
        <v>151</v>
      </c>
    </row>
    <row r="17" spans="1:14" ht="15">
      <c r="A17" s="151">
        <v>15</v>
      </c>
      <c r="B17" s="184" t="str">
        <f t="shared" si="0"/>
        <v>FG51RNC</v>
      </c>
      <c r="C17" s="186" t="str">
        <f>LEFT('RBS Dataset-1'!$C$3,5)&amp;M17</f>
        <v>PZ162R1</v>
      </c>
      <c r="D17" s="186" t="str">
        <f>LEFT('RBS Dataset-1'!$C$3,5)&amp;N17</f>
        <v>PZ162W1</v>
      </c>
      <c r="E17" s="186" t="str">
        <f>'RNC Dataset-1'!$C$3</f>
        <v>FG51RNC</v>
      </c>
      <c r="F17" s="151">
        <v>0</v>
      </c>
      <c r="G17" s="151">
        <v>0</v>
      </c>
      <c r="H17" s="151">
        <v>0</v>
      </c>
      <c r="I17" s="211" t="s">
        <v>449</v>
      </c>
      <c r="J17" s="211" t="s">
        <v>449</v>
      </c>
      <c r="L17" s="150" t="s">
        <v>160</v>
      </c>
      <c r="M17" s="171" t="s">
        <v>148</v>
      </c>
      <c r="N17" s="171" t="s">
        <v>157</v>
      </c>
    </row>
    <row r="18" spans="1:14" ht="15">
      <c r="A18" s="151">
        <v>15</v>
      </c>
      <c r="B18" s="184" t="str">
        <f t="shared" si="0"/>
        <v>FG51RNC</v>
      </c>
      <c r="C18" s="186" t="str">
        <f>LEFT('RBS Dataset-1'!$C$3,5)&amp;M18</f>
        <v>PZ162R2</v>
      </c>
      <c r="D18" s="186" t="str">
        <f>LEFT('RBS Dataset-1'!$C$3,5)&amp;N18</f>
        <v>PZ162R1</v>
      </c>
      <c r="E18" s="186" t="str">
        <f>'RNC Dataset-1'!$C$3</f>
        <v>FG51RNC</v>
      </c>
      <c r="F18" s="151">
        <v>0</v>
      </c>
      <c r="G18" s="151">
        <v>0</v>
      </c>
      <c r="H18" s="151">
        <v>0</v>
      </c>
      <c r="I18" s="211" t="s">
        <v>449</v>
      </c>
      <c r="J18" s="211" t="s">
        <v>449</v>
      </c>
      <c r="L18" s="150" t="s">
        <v>160</v>
      </c>
      <c r="M18" s="171" t="s">
        <v>149</v>
      </c>
      <c r="N18" s="171" t="s">
        <v>148</v>
      </c>
    </row>
    <row r="19" spans="1:14" ht="15">
      <c r="A19" s="151">
        <v>15</v>
      </c>
      <c r="B19" s="184" t="str">
        <f t="shared" si="0"/>
        <v>FG51RNC</v>
      </c>
      <c r="C19" s="186" t="str">
        <f>LEFT('RBS Dataset-1'!$C$3,5)&amp;M19</f>
        <v>PZ162R2</v>
      </c>
      <c r="D19" s="186" t="str">
        <f>LEFT('RBS Dataset-1'!$C$3,5)&amp;N19</f>
        <v>PZ162R3</v>
      </c>
      <c r="E19" s="186" t="str">
        <f>'RNC Dataset-1'!$C$3</f>
        <v>FG51RNC</v>
      </c>
      <c r="F19" s="151">
        <v>0</v>
      </c>
      <c r="G19" s="151">
        <v>0</v>
      </c>
      <c r="H19" s="151">
        <v>0</v>
      </c>
      <c r="I19" s="211" t="s">
        <v>449</v>
      </c>
      <c r="J19" s="211" t="s">
        <v>449</v>
      </c>
      <c r="L19" s="150" t="s">
        <v>160</v>
      </c>
      <c r="M19" s="171" t="s">
        <v>149</v>
      </c>
      <c r="N19" s="171" t="s">
        <v>150</v>
      </c>
    </row>
    <row r="20" spans="1:14" ht="15">
      <c r="A20" s="151">
        <v>15</v>
      </c>
      <c r="B20" s="184" t="str">
        <f t="shared" si="0"/>
        <v>FG51RNC</v>
      </c>
      <c r="C20" s="186" t="str">
        <f>LEFT('RBS Dataset-1'!$C$3,5)&amp;M20</f>
        <v>PZ162R2</v>
      </c>
      <c r="D20" s="186" t="str">
        <f>LEFT('RBS Dataset-1'!$C$3,5)&amp;N20</f>
        <v>PZ162U2</v>
      </c>
      <c r="E20" s="186" t="str">
        <f>'RNC Dataset-1'!$C$3</f>
        <v>FG51RNC</v>
      </c>
      <c r="F20" s="151">
        <v>0</v>
      </c>
      <c r="G20" s="151">
        <v>0</v>
      </c>
      <c r="H20" s="151">
        <v>1</v>
      </c>
      <c r="I20" s="211" t="s">
        <v>449</v>
      </c>
      <c r="J20" s="211" t="s">
        <v>449</v>
      </c>
      <c r="L20" s="150" t="s">
        <v>160</v>
      </c>
      <c r="M20" s="171" t="s">
        <v>149</v>
      </c>
      <c r="N20" s="171" t="s">
        <v>152</v>
      </c>
    </row>
    <row r="21" spans="1:14" ht="15">
      <c r="A21" s="151">
        <v>15</v>
      </c>
      <c r="B21" s="184" t="str">
        <f t="shared" si="0"/>
        <v>FG51RNC</v>
      </c>
      <c r="C21" s="186" t="str">
        <f>LEFT('RBS Dataset-1'!$C$3,5)&amp;M21</f>
        <v>PZ162R2</v>
      </c>
      <c r="D21" s="186" t="str">
        <f>LEFT('RBS Dataset-1'!$C$3,5)&amp;N21</f>
        <v>PZ162W2</v>
      </c>
      <c r="E21" s="186" t="str">
        <f>'RNC Dataset-1'!$C$3</f>
        <v>FG51RNC</v>
      </c>
      <c r="F21" s="151">
        <v>0</v>
      </c>
      <c r="G21" s="151">
        <v>0</v>
      </c>
      <c r="H21" s="151">
        <v>0</v>
      </c>
      <c r="I21" s="211" t="s">
        <v>449</v>
      </c>
      <c r="J21" s="211" t="s">
        <v>449</v>
      </c>
      <c r="L21" s="150" t="s">
        <v>160</v>
      </c>
      <c r="M21" s="171" t="s">
        <v>149</v>
      </c>
      <c r="N21" s="171" t="s">
        <v>158</v>
      </c>
    </row>
    <row r="22" spans="1:14" ht="15">
      <c r="A22" s="151">
        <v>15</v>
      </c>
      <c r="B22" s="184" t="str">
        <f t="shared" si="0"/>
        <v>FG51RNC</v>
      </c>
      <c r="C22" s="186" t="str">
        <f>LEFT('RBS Dataset-1'!$C$3,5)&amp;M22</f>
        <v>PZ162R3</v>
      </c>
      <c r="D22" s="186" t="str">
        <f>LEFT('RBS Dataset-1'!$C$3,5)&amp;N22</f>
        <v>PZ162R1</v>
      </c>
      <c r="E22" s="186" t="str">
        <f>'RNC Dataset-1'!$C$3</f>
        <v>FG51RNC</v>
      </c>
      <c r="F22" s="151">
        <v>0</v>
      </c>
      <c r="G22" s="151">
        <v>0</v>
      </c>
      <c r="H22" s="151">
        <v>0</v>
      </c>
      <c r="I22" s="211" t="s">
        <v>449</v>
      </c>
      <c r="J22" s="211" t="s">
        <v>449</v>
      </c>
      <c r="L22" s="150" t="s">
        <v>160</v>
      </c>
      <c r="M22" s="171" t="s">
        <v>150</v>
      </c>
      <c r="N22" s="171" t="s">
        <v>148</v>
      </c>
    </row>
    <row r="23" spans="1:14" ht="15">
      <c r="A23" s="151">
        <v>15</v>
      </c>
      <c r="B23" s="184" t="str">
        <f t="shared" si="0"/>
        <v>FG51RNC</v>
      </c>
      <c r="C23" s="186" t="str">
        <f>LEFT('RBS Dataset-1'!$C$3,5)&amp;M23</f>
        <v>PZ162R3</v>
      </c>
      <c r="D23" s="186" t="str">
        <f>LEFT('RBS Dataset-1'!$C$3,5)&amp;N23</f>
        <v>PZ162R2</v>
      </c>
      <c r="E23" s="186" t="str">
        <f>'RNC Dataset-1'!$C$3</f>
        <v>FG51RNC</v>
      </c>
      <c r="F23" s="151">
        <v>0</v>
      </c>
      <c r="G23" s="151">
        <v>0</v>
      </c>
      <c r="H23" s="151">
        <v>0</v>
      </c>
      <c r="I23" s="211" t="s">
        <v>449</v>
      </c>
      <c r="J23" s="211" t="s">
        <v>449</v>
      </c>
      <c r="L23" s="150" t="s">
        <v>160</v>
      </c>
      <c r="M23" s="171" t="s">
        <v>150</v>
      </c>
      <c r="N23" s="171" t="s">
        <v>149</v>
      </c>
    </row>
    <row r="24" spans="1:14" ht="15">
      <c r="A24" s="151">
        <v>15</v>
      </c>
      <c r="B24" s="184" t="str">
        <f t="shared" si="0"/>
        <v>FG51RNC</v>
      </c>
      <c r="C24" s="186" t="str">
        <f>LEFT('RBS Dataset-1'!$C$3,5)&amp;M24</f>
        <v>PZ162R3</v>
      </c>
      <c r="D24" s="186" t="str">
        <f>LEFT('RBS Dataset-1'!$C$3,5)&amp;N24</f>
        <v>PZ162U3</v>
      </c>
      <c r="E24" s="186" t="str">
        <f>'RNC Dataset-1'!$C$3</f>
        <v>FG51RNC</v>
      </c>
      <c r="F24" s="151">
        <v>0</v>
      </c>
      <c r="G24" s="151">
        <v>0</v>
      </c>
      <c r="H24" s="151">
        <v>1</v>
      </c>
      <c r="I24" s="211" t="s">
        <v>449</v>
      </c>
      <c r="J24" s="211" t="s">
        <v>449</v>
      </c>
      <c r="L24" s="150" t="s">
        <v>160</v>
      </c>
      <c r="M24" s="171" t="s">
        <v>150</v>
      </c>
      <c r="N24" s="171" t="s">
        <v>153</v>
      </c>
    </row>
    <row r="25" spans="1:14" ht="15">
      <c r="A25" s="151">
        <v>15</v>
      </c>
      <c r="B25" s="184" t="str">
        <f t="shared" si="0"/>
        <v>FG51RNC</v>
      </c>
      <c r="C25" s="186" t="str">
        <f>LEFT('RBS Dataset-1'!$C$3,5)&amp;M25</f>
        <v>PZ162R3</v>
      </c>
      <c r="D25" s="186" t="str">
        <f>LEFT('RBS Dataset-1'!$C$3,5)&amp;N25</f>
        <v>PZ162W3</v>
      </c>
      <c r="E25" s="186" t="str">
        <f>'RNC Dataset-1'!$C$3</f>
        <v>FG51RNC</v>
      </c>
      <c r="F25" s="151">
        <v>0</v>
      </c>
      <c r="G25" s="151">
        <v>0</v>
      </c>
      <c r="H25" s="151">
        <v>0</v>
      </c>
      <c r="I25" s="211" t="s">
        <v>449</v>
      </c>
      <c r="J25" s="211" t="s">
        <v>449</v>
      </c>
      <c r="L25" s="150" t="s">
        <v>160</v>
      </c>
      <c r="M25" s="171" t="s">
        <v>150</v>
      </c>
      <c r="N25" s="171" t="s">
        <v>159</v>
      </c>
    </row>
    <row r="26" spans="1:14" ht="15">
      <c r="A26" s="151">
        <v>15</v>
      </c>
      <c r="B26" s="184" t="str">
        <f t="shared" si="0"/>
        <v>FG51RNC</v>
      </c>
      <c r="C26" s="186" t="str">
        <f>LEFT('RBS Dataset-1'!$C$3,5)&amp;M26</f>
        <v>PZ162U1</v>
      </c>
      <c r="D26" s="186" t="str">
        <f>LEFT('RBS Dataset-1'!$C$3,5)&amp;N26</f>
        <v>PZ162U2</v>
      </c>
      <c r="E26" s="186" t="str">
        <f>'RNC Dataset-1'!$C$3</f>
        <v>FG51RNC</v>
      </c>
      <c r="F26" s="151">
        <v>0</v>
      </c>
      <c r="G26" s="151">
        <v>0</v>
      </c>
      <c r="H26" s="151">
        <v>0</v>
      </c>
      <c r="I26" s="211" t="s">
        <v>449</v>
      </c>
      <c r="J26" s="211" t="s">
        <v>449</v>
      </c>
      <c r="L26" s="150" t="s">
        <v>160</v>
      </c>
      <c r="M26" s="171" t="s">
        <v>151</v>
      </c>
      <c r="N26" s="171" t="s">
        <v>152</v>
      </c>
    </row>
    <row r="27" spans="1:14" ht="15">
      <c r="A27" s="151">
        <v>15</v>
      </c>
      <c r="B27" s="184" t="str">
        <f t="shared" si="0"/>
        <v>FG51RNC</v>
      </c>
      <c r="C27" s="186" t="str">
        <f>LEFT('RBS Dataset-1'!$C$3,5)&amp;M27</f>
        <v>PZ162U1</v>
      </c>
      <c r="D27" s="186" t="str">
        <f>LEFT('RBS Dataset-1'!$C$3,5)&amp;N27</f>
        <v>PZ162U3</v>
      </c>
      <c r="E27" s="186" t="str">
        <f>'RNC Dataset-1'!$C$3</f>
        <v>FG51RNC</v>
      </c>
      <c r="F27" s="151">
        <v>0</v>
      </c>
      <c r="G27" s="151">
        <v>0</v>
      </c>
      <c r="H27" s="151">
        <v>0</v>
      </c>
      <c r="I27" s="211" t="s">
        <v>449</v>
      </c>
      <c r="J27" s="211" t="s">
        <v>449</v>
      </c>
      <c r="L27" s="150" t="s">
        <v>160</v>
      </c>
      <c r="M27" s="171" t="s">
        <v>151</v>
      </c>
      <c r="N27" s="171" t="s">
        <v>153</v>
      </c>
    </row>
    <row r="28" spans="1:14" ht="15">
      <c r="A28" s="151">
        <v>15</v>
      </c>
      <c r="B28" s="184" t="str">
        <f t="shared" si="0"/>
        <v>FG51RNC</v>
      </c>
      <c r="C28" s="186" t="str">
        <f>LEFT('RBS Dataset-1'!$C$3,5)&amp;M28</f>
        <v>PZ162U1</v>
      </c>
      <c r="D28" s="186" t="str">
        <f>LEFT('RBS Dataset-1'!$C$3,5)&amp;N28</f>
        <v>PZ162V1</v>
      </c>
      <c r="E28" s="186" t="str">
        <f>'RNC Dataset-1'!$C$3</f>
        <v>FG51RNC</v>
      </c>
      <c r="F28" s="151">
        <v>0</v>
      </c>
      <c r="G28" s="151">
        <v>0</v>
      </c>
      <c r="H28" s="151">
        <v>1</v>
      </c>
      <c r="I28" s="211" t="s">
        <v>449</v>
      </c>
      <c r="J28" s="211" t="s">
        <v>449</v>
      </c>
      <c r="L28" s="150" t="s">
        <v>160</v>
      </c>
      <c r="M28" s="171" t="s">
        <v>151</v>
      </c>
      <c r="N28" s="171" t="s">
        <v>154</v>
      </c>
    </row>
    <row r="29" spans="1:14" ht="15">
      <c r="A29" s="151">
        <v>15</v>
      </c>
      <c r="B29" s="184" t="str">
        <f t="shared" si="0"/>
        <v>FG51RNC</v>
      </c>
      <c r="C29" s="186" t="str">
        <f>LEFT('RBS Dataset-1'!$C$3,5)&amp;M29</f>
        <v>PZ162U1</v>
      </c>
      <c r="D29" s="186" t="str">
        <f>LEFT('RBS Dataset-1'!$C$3,5)&amp;N29</f>
        <v>PZ162R1</v>
      </c>
      <c r="E29" s="186" t="str">
        <f>'RNC Dataset-1'!$C$3</f>
        <v>FG51RNC</v>
      </c>
      <c r="F29" s="151">
        <v>0</v>
      </c>
      <c r="G29" s="151">
        <v>0</v>
      </c>
      <c r="H29" s="151">
        <v>0</v>
      </c>
      <c r="I29" s="211" t="s">
        <v>449</v>
      </c>
      <c r="J29" s="211" t="s">
        <v>449</v>
      </c>
      <c r="L29" s="150" t="s">
        <v>160</v>
      </c>
      <c r="M29" s="171" t="s">
        <v>151</v>
      </c>
      <c r="N29" s="171" t="s">
        <v>148</v>
      </c>
    </row>
    <row r="30" spans="1:14" ht="15">
      <c r="A30" s="151">
        <v>15</v>
      </c>
      <c r="B30" s="184" t="str">
        <f t="shared" si="0"/>
        <v>FG51RNC</v>
      </c>
      <c r="C30" s="186" t="str">
        <f>LEFT('RBS Dataset-1'!$C$3,5)&amp;M30</f>
        <v>PZ162U2</v>
      </c>
      <c r="D30" s="186" t="str">
        <f>LEFT('RBS Dataset-1'!$C$3,5)&amp;N30</f>
        <v>PZ162U1</v>
      </c>
      <c r="E30" s="186" t="str">
        <f>'RNC Dataset-1'!$C$3</f>
        <v>FG51RNC</v>
      </c>
      <c r="F30" s="151">
        <v>0</v>
      </c>
      <c r="G30" s="151">
        <v>0</v>
      </c>
      <c r="H30" s="151">
        <v>0</v>
      </c>
      <c r="I30" s="211" t="s">
        <v>449</v>
      </c>
      <c r="J30" s="211" t="s">
        <v>449</v>
      </c>
      <c r="L30" s="150" t="s">
        <v>160</v>
      </c>
      <c r="M30" s="171" t="s">
        <v>152</v>
      </c>
      <c r="N30" s="171" t="s">
        <v>151</v>
      </c>
    </row>
    <row r="31" spans="1:14" ht="15">
      <c r="A31" s="151">
        <v>15</v>
      </c>
      <c r="B31" s="184" t="str">
        <f t="shared" si="0"/>
        <v>FG51RNC</v>
      </c>
      <c r="C31" s="186" t="str">
        <f>LEFT('RBS Dataset-1'!$C$3,5)&amp;M31</f>
        <v>PZ162U2</v>
      </c>
      <c r="D31" s="186" t="str">
        <f>LEFT('RBS Dataset-1'!$C$3,5)&amp;N31</f>
        <v>PZ162U3</v>
      </c>
      <c r="E31" s="186" t="str">
        <f>'RNC Dataset-1'!$C$3</f>
        <v>FG51RNC</v>
      </c>
      <c r="F31" s="151">
        <v>0</v>
      </c>
      <c r="G31" s="151">
        <v>0</v>
      </c>
      <c r="H31" s="151">
        <v>0</v>
      </c>
      <c r="I31" s="211" t="s">
        <v>449</v>
      </c>
      <c r="J31" s="211" t="s">
        <v>449</v>
      </c>
      <c r="L31" s="150" t="s">
        <v>160</v>
      </c>
      <c r="M31" s="171" t="s">
        <v>152</v>
      </c>
      <c r="N31" s="171" t="s">
        <v>153</v>
      </c>
    </row>
    <row r="32" spans="1:14" ht="15">
      <c r="A32" s="151">
        <v>15</v>
      </c>
      <c r="B32" s="184" t="str">
        <f t="shared" si="0"/>
        <v>FG51RNC</v>
      </c>
      <c r="C32" s="186" t="str">
        <f>LEFT('RBS Dataset-1'!$C$3,5)&amp;M32</f>
        <v>PZ162U2</v>
      </c>
      <c r="D32" s="186" t="str">
        <f>LEFT('RBS Dataset-1'!$C$3,5)&amp;N32</f>
        <v>PZ162V2</v>
      </c>
      <c r="E32" s="186" t="str">
        <f>'RNC Dataset-1'!$C$3</f>
        <v>FG51RNC</v>
      </c>
      <c r="F32" s="151">
        <v>0</v>
      </c>
      <c r="G32" s="151">
        <v>0</v>
      </c>
      <c r="H32" s="151">
        <v>1</v>
      </c>
      <c r="I32" s="211" t="s">
        <v>449</v>
      </c>
      <c r="J32" s="211" t="s">
        <v>449</v>
      </c>
      <c r="L32" s="150" t="s">
        <v>160</v>
      </c>
      <c r="M32" s="171" t="s">
        <v>152</v>
      </c>
      <c r="N32" s="171" t="s">
        <v>155</v>
      </c>
    </row>
    <row r="33" spans="1:14" ht="15">
      <c r="A33" s="151">
        <v>15</v>
      </c>
      <c r="B33" s="184" t="str">
        <f t="shared" si="0"/>
        <v>FG51RNC</v>
      </c>
      <c r="C33" s="186" t="str">
        <f>LEFT('RBS Dataset-1'!$C$3,5)&amp;M33</f>
        <v>PZ162U2</v>
      </c>
      <c r="D33" s="186" t="str">
        <f>LEFT('RBS Dataset-1'!$C$3,5)&amp;N33</f>
        <v>PZ162R2</v>
      </c>
      <c r="E33" s="186" t="str">
        <f>'RNC Dataset-1'!$C$3</f>
        <v>FG51RNC</v>
      </c>
      <c r="F33" s="151">
        <v>0</v>
      </c>
      <c r="G33" s="151">
        <v>0</v>
      </c>
      <c r="H33" s="151">
        <v>0</v>
      </c>
      <c r="I33" s="211" t="s">
        <v>449</v>
      </c>
      <c r="J33" s="211" t="s">
        <v>449</v>
      </c>
      <c r="L33" s="150" t="s">
        <v>160</v>
      </c>
      <c r="M33" s="171" t="s">
        <v>152</v>
      </c>
      <c r="N33" s="171" t="s">
        <v>149</v>
      </c>
    </row>
    <row r="34" spans="1:14" ht="15">
      <c r="A34" s="151">
        <v>15</v>
      </c>
      <c r="B34" s="184" t="str">
        <f t="shared" si="0"/>
        <v>FG51RNC</v>
      </c>
      <c r="C34" s="186" t="str">
        <f>LEFT('RBS Dataset-1'!$C$3,5)&amp;M34</f>
        <v>PZ162U3</v>
      </c>
      <c r="D34" s="186" t="str">
        <f>LEFT('RBS Dataset-1'!$C$3,5)&amp;N34</f>
        <v>PZ162U1</v>
      </c>
      <c r="E34" s="186" t="str">
        <f>'RNC Dataset-1'!$C$3</f>
        <v>FG51RNC</v>
      </c>
      <c r="F34" s="151">
        <v>0</v>
      </c>
      <c r="G34" s="151">
        <v>0</v>
      </c>
      <c r="H34" s="151">
        <v>0</v>
      </c>
      <c r="I34" s="211" t="s">
        <v>449</v>
      </c>
      <c r="J34" s="211" t="s">
        <v>449</v>
      </c>
      <c r="L34" s="150" t="s">
        <v>160</v>
      </c>
      <c r="M34" s="171" t="s">
        <v>153</v>
      </c>
      <c r="N34" s="171" t="s">
        <v>151</v>
      </c>
    </row>
    <row r="35" spans="1:14" ht="15">
      <c r="A35" s="151">
        <v>15</v>
      </c>
      <c r="B35" s="184" t="str">
        <f t="shared" si="0"/>
        <v>FG51RNC</v>
      </c>
      <c r="C35" s="186" t="str">
        <f>LEFT('RBS Dataset-1'!$C$3,5)&amp;M35</f>
        <v>PZ162U3</v>
      </c>
      <c r="D35" s="186" t="str">
        <f>LEFT('RBS Dataset-1'!$C$3,5)&amp;N35</f>
        <v>PZ162U2</v>
      </c>
      <c r="E35" s="186" t="str">
        <f>'RNC Dataset-1'!$C$3</f>
        <v>FG51RNC</v>
      </c>
      <c r="F35" s="151">
        <v>0</v>
      </c>
      <c r="G35" s="151">
        <v>0</v>
      </c>
      <c r="H35" s="151">
        <v>0</v>
      </c>
      <c r="I35" s="211" t="s">
        <v>449</v>
      </c>
      <c r="J35" s="211" t="s">
        <v>449</v>
      </c>
      <c r="L35" s="150" t="s">
        <v>160</v>
      </c>
      <c r="M35" s="171" t="s">
        <v>153</v>
      </c>
      <c r="N35" s="171" t="s">
        <v>152</v>
      </c>
    </row>
    <row r="36" spans="1:14" ht="15">
      <c r="A36" s="151">
        <v>15</v>
      </c>
      <c r="B36" s="184" t="str">
        <f t="shared" si="0"/>
        <v>FG51RNC</v>
      </c>
      <c r="C36" s="186" t="str">
        <f>LEFT('RBS Dataset-1'!$C$3,5)&amp;M36</f>
        <v>PZ162U3</v>
      </c>
      <c r="D36" s="186" t="str">
        <f>LEFT('RBS Dataset-1'!$C$3,5)&amp;N36</f>
        <v>PZ162V3</v>
      </c>
      <c r="E36" s="186" t="str">
        <f>'RNC Dataset-1'!$C$3</f>
        <v>FG51RNC</v>
      </c>
      <c r="F36" s="151">
        <v>0</v>
      </c>
      <c r="G36" s="151">
        <v>0</v>
      </c>
      <c r="H36" s="151">
        <v>1</v>
      </c>
      <c r="I36" s="211" t="s">
        <v>449</v>
      </c>
      <c r="J36" s="211" t="s">
        <v>449</v>
      </c>
      <c r="L36" s="150" t="s">
        <v>160</v>
      </c>
      <c r="M36" s="171" t="s">
        <v>153</v>
      </c>
      <c r="N36" s="171" t="s">
        <v>156</v>
      </c>
    </row>
    <row r="37" spans="1:14" ht="15">
      <c r="A37" s="151">
        <v>15</v>
      </c>
      <c r="B37" s="184" t="str">
        <f t="shared" si="0"/>
        <v>FG51RNC</v>
      </c>
      <c r="C37" s="186" t="str">
        <f>LEFT('RBS Dataset-1'!$C$3,5)&amp;M37</f>
        <v>PZ162U3</v>
      </c>
      <c r="D37" s="186" t="str">
        <f>LEFT('RBS Dataset-1'!$C$3,5)&amp;N37</f>
        <v>PZ162R3</v>
      </c>
      <c r="E37" s="186" t="str">
        <f>'RNC Dataset-1'!$C$3</f>
        <v>FG51RNC</v>
      </c>
      <c r="F37" s="151">
        <v>0</v>
      </c>
      <c r="G37" s="151">
        <v>0</v>
      </c>
      <c r="H37" s="151">
        <v>0</v>
      </c>
      <c r="I37" s="211" t="s">
        <v>449</v>
      </c>
      <c r="J37" s="211" t="s">
        <v>449</v>
      </c>
      <c r="L37" s="150" t="s">
        <v>160</v>
      </c>
      <c r="M37" s="171" t="s">
        <v>153</v>
      </c>
      <c r="N37" s="171" t="s">
        <v>150</v>
      </c>
    </row>
    <row r="38" spans="1:14" ht="15">
      <c r="A38" s="151">
        <v>15</v>
      </c>
      <c r="B38" s="184" t="str">
        <f t="shared" si="0"/>
        <v>FG51RNC</v>
      </c>
      <c r="C38" s="186" t="str">
        <f>LEFT('RBS Dataset-1'!$C$3,5)&amp;M38</f>
        <v>PZ162V1</v>
      </c>
      <c r="D38" s="186" t="str">
        <f>LEFT('RBS Dataset-1'!$C$3,5)&amp;N38</f>
        <v>PZ162V2</v>
      </c>
      <c r="E38" s="186" t="str">
        <f>'RNC Dataset-1'!$C$3</f>
        <v>FG51RNC</v>
      </c>
      <c r="F38" s="151">
        <v>0</v>
      </c>
      <c r="G38" s="151">
        <v>0</v>
      </c>
      <c r="H38" s="151">
        <v>0</v>
      </c>
      <c r="I38" s="211" t="s">
        <v>449</v>
      </c>
      <c r="J38" s="211" t="s">
        <v>449</v>
      </c>
      <c r="L38" s="150" t="s">
        <v>160</v>
      </c>
      <c r="M38" s="171" t="s">
        <v>154</v>
      </c>
      <c r="N38" s="171" t="s">
        <v>155</v>
      </c>
    </row>
    <row r="39" spans="1:14" ht="15">
      <c r="A39" s="151">
        <v>15</v>
      </c>
      <c r="B39" s="184" t="str">
        <f t="shared" si="0"/>
        <v>FG51RNC</v>
      </c>
      <c r="C39" s="186" t="str">
        <f>LEFT('RBS Dataset-1'!$C$3,5)&amp;M39</f>
        <v>PZ162V1</v>
      </c>
      <c r="D39" s="186" t="str">
        <f>LEFT('RBS Dataset-1'!$C$3,5)&amp;N39</f>
        <v>PZ162V3</v>
      </c>
      <c r="E39" s="186" t="str">
        <f>'RNC Dataset-1'!$C$3</f>
        <v>FG51RNC</v>
      </c>
      <c r="F39" s="151">
        <v>0</v>
      </c>
      <c r="G39" s="151">
        <v>0</v>
      </c>
      <c r="H39" s="151">
        <v>0</v>
      </c>
      <c r="I39" s="211" t="s">
        <v>449</v>
      </c>
      <c r="J39" s="211" t="s">
        <v>449</v>
      </c>
      <c r="L39" s="150" t="s">
        <v>160</v>
      </c>
      <c r="M39" s="171" t="s">
        <v>154</v>
      </c>
      <c r="N39" s="171" t="s">
        <v>156</v>
      </c>
    </row>
    <row r="40" spans="1:14" ht="15">
      <c r="A40" s="151">
        <v>15</v>
      </c>
      <c r="B40" s="184" t="str">
        <f t="shared" si="0"/>
        <v>FG51RNC</v>
      </c>
      <c r="C40" s="186" t="str">
        <f>LEFT('RBS Dataset-1'!$C$3,5)&amp;M40</f>
        <v>PZ162V1</v>
      </c>
      <c r="D40" s="186" t="str">
        <f>LEFT('RBS Dataset-1'!$C$3,5)&amp;N40</f>
        <v>PZ162U1</v>
      </c>
      <c r="E40" s="186" t="str">
        <f>'RNC Dataset-1'!$C$3</f>
        <v>FG51RNC</v>
      </c>
      <c r="F40" s="151">
        <v>0</v>
      </c>
      <c r="G40" s="151">
        <v>0</v>
      </c>
      <c r="H40" s="151">
        <v>0</v>
      </c>
      <c r="I40" s="211" t="s">
        <v>449</v>
      </c>
      <c r="J40" s="211" t="s">
        <v>449</v>
      </c>
      <c r="L40" s="150" t="s">
        <v>160</v>
      </c>
      <c r="M40" s="171" t="s">
        <v>154</v>
      </c>
      <c r="N40" s="171" t="s">
        <v>151</v>
      </c>
    </row>
    <row r="41" spans="1:14" ht="15">
      <c r="A41" s="151">
        <v>15</v>
      </c>
      <c r="B41" s="184" t="str">
        <f t="shared" si="0"/>
        <v>FG51RNC</v>
      </c>
      <c r="C41" s="186" t="str">
        <f>LEFT('RBS Dataset-1'!$C$3,5)&amp;M41</f>
        <v>PZ162V1</v>
      </c>
      <c r="D41" s="186" t="str">
        <f>LEFT('RBS Dataset-1'!$C$3,5)&amp;N41</f>
        <v>PZ162W1</v>
      </c>
      <c r="E41" s="186" t="str">
        <f>'RNC Dataset-1'!$C$3</f>
        <v>FG51RNC</v>
      </c>
      <c r="F41" s="151">
        <v>0</v>
      </c>
      <c r="G41" s="151">
        <v>0</v>
      </c>
      <c r="H41" s="151">
        <v>1</v>
      </c>
      <c r="I41" s="211" t="s">
        <v>449</v>
      </c>
      <c r="J41" s="211" t="s">
        <v>449</v>
      </c>
      <c r="L41" s="150" t="s">
        <v>160</v>
      </c>
      <c r="M41" s="171" t="s">
        <v>154</v>
      </c>
      <c r="N41" s="171" t="s">
        <v>157</v>
      </c>
    </row>
    <row r="42" spans="1:14" ht="15">
      <c r="A42" s="151">
        <v>15</v>
      </c>
      <c r="B42" s="184" t="str">
        <f t="shared" si="0"/>
        <v>FG51RNC</v>
      </c>
      <c r="C42" s="186" t="str">
        <f>LEFT('RBS Dataset-1'!$C$3,5)&amp;M42</f>
        <v>PZ162V2</v>
      </c>
      <c r="D42" s="186" t="str">
        <f>LEFT('RBS Dataset-1'!$C$3,5)&amp;N42</f>
        <v>PZ162V1</v>
      </c>
      <c r="E42" s="186" t="str">
        <f>'RNC Dataset-1'!$C$3</f>
        <v>FG51RNC</v>
      </c>
      <c r="F42" s="151">
        <v>0</v>
      </c>
      <c r="G42" s="151">
        <v>0</v>
      </c>
      <c r="H42" s="151">
        <v>0</v>
      </c>
      <c r="I42" s="211" t="s">
        <v>449</v>
      </c>
      <c r="J42" s="211" t="s">
        <v>449</v>
      </c>
      <c r="L42" s="150" t="s">
        <v>160</v>
      </c>
      <c r="M42" s="171" t="s">
        <v>155</v>
      </c>
      <c r="N42" s="171" t="s">
        <v>154</v>
      </c>
    </row>
    <row r="43" spans="1:14" ht="15">
      <c r="A43" s="151">
        <v>15</v>
      </c>
      <c r="B43" s="184" t="str">
        <f t="shared" si="0"/>
        <v>FG51RNC</v>
      </c>
      <c r="C43" s="186" t="str">
        <f>LEFT('RBS Dataset-1'!$C$3,5)&amp;M43</f>
        <v>PZ162V2</v>
      </c>
      <c r="D43" s="186" t="str">
        <f>LEFT('RBS Dataset-1'!$C$3,5)&amp;N43</f>
        <v>PZ162V3</v>
      </c>
      <c r="E43" s="186" t="str">
        <f>'RNC Dataset-1'!$C$3</f>
        <v>FG51RNC</v>
      </c>
      <c r="F43" s="151">
        <v>0</v>
      </c>
      <c r="G43" s="151">
        <v>0</v>
      </c>
      <c r="H43" s="151">
        <v>0</v>
      </c>
      <c r="I43" s="211" t="s">
        <v>449</v>
      </c>
      <c r="J43" s="211" t="s">
        <v>449</v>
      </c>
      <c r="L43" s="150" t="s">
        <v>160</v>
      </c>
      <c r="M43" s="171" t="s">
        <v>155</v>
      </c>
      <c r="N43" s="171" t="s">
        <v>156</v>
      </c>
    </row>
    <row r="44" spans="1:14" ht="15">
      <c r="A44" s="151">
        <v>15</v>
      </c>
      <c r="B44" s="184" t="str">
        <f t="shared" si="0"/>
        <v>FG51RNC</v>
      </c>
      <c r="C44" s="186" t="str">
        <f>LEFT('RBS Dataset-1'!$C$3,5)&amp;M44</f>
        <v>PZ162V2</v>
      </c>
      <c r="D44" s="186" t="str">
        <f>LEFT('RBS Dataset-1'!$C$3,5)&amp;N44</f>
        <v>PZ162U2</v>
      </c>
      <c r="E44" s="186" t="str">
        <f>'RNC Dataset-1'!$C$3</f>
        <v>FG51RNC</v>
      </c>
      <c r="F44" s="151">
        <v>0</v>
      </c>
      <c r="G44" s="151">
        <v>0</v>
      </c>
      <c r="H44" s="151">
        <v>0</v>
      </c>
      <c r="I44" s="211" t="s">
        <v>449</v>
      </c>
      <c r="J44" s="211" t="s">
        <v>449</v>
      </c>
      <c r="L44" s="150" t="s">
        <v>160</v>
      </c>
      <c r="M44" s="171" t="s">
        <v>155</v>
      </c>
      <c r="N44" s="171" t="s">
        <v>152</v>
      </c>
    </row>
    <row r="45" spans="1:14" ht="15">
      <c r="A45" s="151">
        <v>15</v>
      </c>
      <c r="B45" s="184" t="str">
        <f t="shared" si="0"/>
        <v>FG51RNC</v>
      </c>
      <c r="C45" s="186" t="str">
        <f>LEFT('RBS Dataset-1'!$C$3,5)&amp;M45</f>
        <v>PZ162V2</v>
      </c>
      <c r="D45" s="186" t="str">
        <f>LEFT('RBS Dataset-1'!$C$3,5)&amp;N45</f>
        <v>PZ162W2</v>
      </c>
      <c r="E45" s="186" t="str">
        <f>'RNC Dataset-1'!$C$3</f>
        <v>FG51RNC</v>
      </c>
      <c r="F45" s="151">
        <v>0</v>
      </c>
      <c r="G45" s="151">
        <v>0</v>
      </c>
      <c r="H45" s="151">
        <v>1</v>
      </c>
      <c r="I45" s="211" t="s">
        <v>449</v>
      </c>
      <c r="J45" s="211" t="s">
        <v>449</v>
      </c>
      <c r="L45" s="150" t="s">
        <v>160</v>
      </c>
      <c r="M45" s="171" t="s">
        <v>155</v>
      </c>
      <c r="N45" s="171" t="s">
        <v>158</v>
      </c>
    </row>
    <row r="46" spans="1:14" ht="15">
      <c r="A46" s="151">
        <v>15</v>
      </c>
      <c r="B46" s="184" t="str">
        <f t="shared" si="0"/>
        <v>FG51RNC</v>
      </c>
      <c r="C46" s="186" t="str">
        <f>LEFT('RBS Dataset-1'!$C$3,5)&amp;M46</f>
        <v>PZ162V3</v>
      </c>
      <c r="D46" s="186" t="str">
        <f>LEFT('RBS Dataset-1'!$C$3,5)&amp;N46</f>
        <v>PZ162V1</v>
      </c>
      <c r="E46" s="186" t="str">
        <f>'RNC Dataset-1'!$C$3</f>
        <v>FG51RNC</v>
      </c>
      <c r="F46" s="151">
        <v>0</v>
      </c>
      <c r="G46" s="151">
        <v>0</v>
      </c>
      <c r="H46" s="151">
        <v>0</v>
      </c>
      <c r="I46" s="211" t="s">
        <v>449</v>
      </c>
      <c r="J46" s="211" t="s">
        <v>449</v>
      </c>
      <c r="L46" s="150" t="s">
        <v>160</v>
      </c>
      <c r="M46" s="171" t="s">
        <v>156</v>
      </c>
      <c r="N46" s="171" t="s">
        <v>154</v>
      </c>
    </row>
    <row r="47" spans="1:14" ht="15">
      <c r="A47" s="151">
        <v>15</v>
      </c>
      <c r="B47" s="184" t="str">
        <f t="shared" si="0"/>
        <v>FG51RNC</v>
      </c>
      <c r="C47" s="186" t="str">
        <f>LEFT('RBS Dataset-1'!$C$3,5)&amp;M47</f>
        <v>PZ162V3</v>
      </c>
      <c r="D47" s="186" t="str">
        <f>LEFT('RBS Dataset-1'!$C$3,5)&amp;N47</f>
        <v>PZ162V2</v>
      </c>
      <c r="E47" s="186" t="str">
        <f>'RNC Dataset-1'!$C$3</f>
        <v>FG51RNC</v>
      </c>
      <c r="F47" s="151">
        <v>0</v>
      </c>
      <c r="G47" s="151">
        <v>0</v>
      </c>
      <c r="H47" s="151">
        <v>0</v>
      </c>
      <c r="I47" s="211" t="s">
        <v>449</v>
      </c>
      <c r="J47" s="211" t="s">
        <v>449</v>
      </c>
      <c r="L47" s="150" t="s">
        <v>160</v>
      </c>
      <c r="M47" s="171" t="s">
        <v>156</v>
      </c>
      <c r="N47" s="171" t="s">
        <v>155</v>
      </c>
    </row>
    <row r="48" spans="1:14" ht="15">
      <c r="A48" s="151">
        <v>15</v>
      </c>
      <c r="B48" s="184" t="str">
        <f t="shared" si="0"/>
        <v>FG51RNC</v>
      </c>
      <c r="C48" s="186" t="str">
        <f>LEFT('RBS Dataset-1'!$C$3,5)&amp;M48</f>
        <v>PZ162V3</v>
      </c>
      <c r="D48" s="186" t="str">
        <f>LEFT('RBS Dataset-1'!$C$3,5)&amp;N48</f>
        <v>PZ162U3</v>
      </c>
      <c r="E48" s="186" t="str">
        <f>'RNC Dataset-1'!$C$3</f>
        <v>FG51RNC</v>
      </c>
      <c r="F48" s="151">
        <v>0</v>
      </c>
      <c r="G48" s="151">
        <v>0</v>
      </c>
      <c r="H48" s="151">
        <v>0</v>
      </c>
      <c r="I48" s="211" t="s">
        <v>449</v>
      </c>
      <c r="J48" s="211" t="s">
        <v>449</v>
      </c>
      <c r="L48" s="150" t="s">
        <v>160</v>
      </c>
      <c r="M48" s="171" t="s">
        <v>156</v>
      </c>
      <c r="N48" s="171" t="s">
        <v>153</v>
      </c>
    </row>
    <row r="49" spans="1:14" ht="15">
      <c r="A49" s="151">
        <v>15</v>
      </c>
      <c r="B49" s="184" t="str">
        <f t="shared" si="0"/>
        <v>FG51RNC</v>
      </c>
      <c r="C49" s="186" t="str">
        <f>LEFT('RBS Dataset-1'!$C$3,5)&amp;M49</f>
        <v>PZ162V3</v>
      </c>
      <c r="D49" s="186" t="str">
        <f>LEFT('RBS Dataset-1'!$C$3,5)&amp;N49</f>
        <v>PZ162W3</v>
      </c>
      <c r="E49" s="186" t="str">
        <f>'RNC Dataset-1'!$C$3</f>
        <v>FG51RNC</v>
      </c>
      <c r="F49" s="151">
        <v>0</v>
      </c>
      <c r="G49" s="151">
        <v>0</v>
      </c>
      <c r="H49" s="151">
        <v>1</v>
      </c>
      <c r="I49" s="211" t="s">
        <v>449</v>
      </c>
      <c r="J49" s="211" t="s">
        <v>449</v>
      </c>
      <c r="L49" s="150" t="s">
        <v>160</v>
      </c>
      <c r="M49" s="171" t="s">
        <v>156</v>
      </c>
      <c r="N49" s="171" t="s">
        <v>159</v>
      </c>
    </row>
    <row r="50" spans="1:14" ht="15">
      <c r="A50" s="151">
        <v>15</v>
      </c>
      <c r="B50" s="184" t="str">
        <f t="shared" si="0"/>
        <v>FG51RNC</v>
      </c>
      <c r="C50" s="186" t="str">
        <f>LEFT('RBS Dataset-1'!$C$3,5)&amp;M50</f>
        <v>PZ162W1</v>
      </c>
      <c r="D50" s="186" t="str">
        <f>LEFT('RBS Dataset-1'!$C$3,5)&amp;N50</f>
        <v>PZ162W2</v>
      </c>
      <c r="E50" s="186" t="str">
        <f>'RNC Dataset-1'!$C$3</f>
        <v>FG51RNC</v>
      </c>
      <c r="F50" s="151">
        <v>0</v>
      </c>
      <c r="G50" s="151">
        <v>0</v>
      </c>
      <c r="H50" s="151">
        <v>0</v>
      </c>
      <c r="I50" s="211" t="s">
        <v>449</v>
      </c>
      <c r="J50" s="211" t="s">
        <v>449</v>
      </c>
      <c r="K50" s="151"/>
      <c r="L50" s="150" t="s">
        <v>160</v>
      </c>
      <c r="M50" s="171" t="s">
        <v>157</v>
      </c>
      <c r="N50" s="171" t="s">
        <v>158</v>
      </c>
    </row>
    <row r="51" spans="1:14" ht="15">
      <c r="A51" s="151">
        <v>15</v>
      </c>
      <c r="B51" s="184" t="str">
        <f t="shared" si="0"/>
        <v>FG51RNC</v>
      </c>
      <c r="C51" s="186" t="str">
        <f>LEFT('RBS Dataset-1'!$C$3,5)&amp;M51</f>
        <v>PZ162W1</v>
      </c>
      <c r="D51" s="186" t="str">
        <f>LEFT('RBS Dataset-1'!$C$3,5)&amp;N51</f>
        <v>PZ162W3</v>
      </c>
      <c r="E51" s="186" t="str">
        <f>'RNC Dataset-1'!$C$3</f>
        <v>FG51RNC</v>
      </c>
      <c r="F51" s="151">
        <v>0</v>
      </c>
      <c r="G51" s="151">
        <v>0</v>
      </c>
      <c r="H51" s="151">
        <v>0</v>
      </c>
      <c r="I51" s="211" t="s">
        <v>449</v>
      </c>
      <c r="J51" s="211" t="s">
        <v>449</v>
      </c>
      <c r="K51" s="151"/>
      <c r="L51" s="150" t="s">
        <v>160</v>
      </c>
      <c r="M51" s="171" t="s">
        <v>157</v>
      </c>
      <c r="N51" s="171" t="s">
        <v>159</v>
      </c>
    </row>
    <row r="52" spans="1:14" ht="15">
      <c r="A52" s="151">
        <v>15</v>
      </c>
      <c r="B52" s="184" t="str">
        <f t="shared" si="0"/>
        <v>FG51RNC</v>
      </c>
      <c r="C52" s="186" t="str">
        <f>LEFT('RBS Dataset-1'!$C$3,5)&amp;M52</f>
        <v>PZ162W1</v>
      </c>
      <c r="D52" s="186" t="str">
        <f>LEFT('RBS Dataset-1'!$C$3,5)&amp;N52</f>
        <v>PZ162U1</v>
      </c>
      <c r="E52" s="186" t="str">
        <f>'RNC Dataset-1'!$C$3</f>
        <v>FG51RNC</v>
      </c>
      <c r="F52" s="151">
        <v>0</v>
      </c>
      <c r="G52" s="151">
        <v>0</v>
      </c>
      <c r="H52" s="151">
        <v>1</v>
      </c>
      <c r="I52" s="211" t="s">
        <v>449</v>
      </c>
      <c r="J52" s="211" t="s">
        <v>449</v>
      </c>
      <c r="K52" s="151"/>
      <c r="L52" s="150" t="s">
        <v>160</v>
      </c>
      <c r="M52" s="171" t="s">
        <v>157</v>
      </c>
      <c r="N52" s="171" t="s">
        <v>151</v>
      </c>
    </row>
    <row r="53" spans="1:14" ht="15">
      <c r="A53" s="151">
        <v>15</v>
      </c>
      <c r="B53" s="184" t="str">
        <f t="shared" si="0"/>
        <v>FG51RNC</v>
      </c>
      <c r="C53" s="186" t="str">
        <f>LEFT('RBS Dataset-1'!$C$3,5)&amp;M53</f>
        <v>PZ162W1</v>
      </c>
      <c r="D53" s="186" t="str">
        <f>LEFT('RBS Dataset-1'!$C$3,5)&amp;N53</f>
        <v>PZ162V1</v>
      </c>
      <c r="E53" s="186" t="str">
        <f>'RNC Dataset-1'!$C$3</f>
        <v>FG51RNC</v>
      </c>
      <c r="F53" s="151">
        <v>0</v>
      </c>
      <c r="G53" s="151">
        <v>0</v>
      </c>
      <c r="H53" s="151">
        <v>0</v>
      </c>
      <c r="I53" s="211" t="s">
        <v>449</v>
      </c>
      <c r="J53" s="211" t="s">
        <v>449</v>
      </c>
      <c r="K53" s="151"/>
      <c r="L53" s="150" t="s">
        <v>160</v>
      </c>
      <c r="M53" s="171" t="s">
        <v>157</v>
      </c>
      <c r="N53" s="171" t="s">
        <v>154</v>
      </c>
    </row>
    <row r="54" spans="1:14" ht="15">
      <c r="A54" s="151">
        <v>15</v>
      </c>
      <c r="B54" s="184" t="str">
        <f t="shared" si="0"/>
        <v>FG51RNC</v>
      </c>
      <c r="C54" s="186" t="str">
        <f>LEFT('RBS Dataset-1'!$C$3,5)&amp;M54</f>
        <v>PZ162W2</v>
      </c>
      <c r="D54" s="186" t="str">
        <f>LEFT('RBS Dataset-1'!$C$3,5)&amp;N54</f>
        <v>PZ162W1</v>
      </c>
      <c r="E54" s="186" t="str">
        <f>'RNC Dataset-1'!$C$3</f>
        <v>FG51RNC</v>
      </c>
      <c r="F54" s="151">
        <v>0</v>
      </c>
      <c r="G54" s="151">
        <v>0</v>
      </c>
      <c r="H54" s="151">
        <v>0</v>
      </c>
      <c r="I54" s="211" t="s">
        <v>449</v>
      </c>
      <c r="J54" s="211" t="s">
        <v>449</v>
      </c>
      <c r="K54" s="151"/>
      <c r="L54" s="150" t="s">
        <v>160</v>
      </c>
      <c r="M54" s="171" t="s">
        <v>158</v>
      </c>
      <c r="N54" s="171" t="s">
        <v>157</v>
      </c>
    </row>
    <row r="55" spans="1:14" ht="15">
      <c r="A55" s="151">
        <v>15</v>
      </c>
      <c r="B55" s="184" t="str">
        <f t="shared" si="0"/>
        <v>FG51RNC</v>
      </c>
      <c r="C55" s="186" t="str">
        <f>LEFT('RBS Dataset-1'!$C$3,5)&amp;M55</f>
        <v>PZ162W2</v>
      </c>
      <c r="D55" s="186" t="str">
        <f>LEFT('RBS Dataset-1'!$C$3,5)&amp;N55</f>
        <v>PZ162W3</v>
      </c>
      <c r="E55" s="186" t="str">
        <f>'RNC Dataset-1'!$C$3</f>
        <v>FG51RNC</v>
      </c>
      <c r="F55" s="151">
        <v>0</v>
      </c>
      <c r="G55" s="151">
        <v>0</v>
      </c>
      <c r="H55" s="151">
        <v>0</v>
      </c>
      <c r="I55" s="211" t="s">
        <v>449</v>
      </c>
      <c r="J55" s="211" t="s">
        <v>449</v>
      </c>
      <c r="K55" s="151"/>
      <c r="L55" s="150" t="s">
        <v>160</v>
      </c>
      <c r="M55" s="171" t="s">
        <v>158</v>
      </c>
      <c r="N55" s="171" t="s">
        <v>159</v>
      </c>
    </row>
    <row r="56" spans="1:14" ht="15">
      <c r="A56" s="151">
        <v>15</v>
      </c>
      <c r="B56" s="184" t="str">
        <f t="shared" si="0"/>
        <v>FG51RNC</v>
      </c>
      <c r="C56" s="186" t="str">
        <f>LEFT('RBS Dataset-1'!$C$3,5)&amp;M56</f>
        <v>PZ162W2</v>
      </c>
      <c r="D56" s="186" t="str">
        <f>LEFT('RBS Dataset-1'!$C$3,5)&amp;N56</f>
        <v>PZ162U2</v>
      </c>
      <c r="E56" s="186" t="str">
        <f>'RNC Dataset-1'!$C$3</f>
        <v>FG51RNC</v>
      </c>
      <c r="F56" s="151">
        <v>0</v>
      </c>
      <c r="G56" s="151">
        <v>0</v>
      </c>
      <c r="H56" s="151">
        <v>1</v>
      </c>
      <c r="I56" s="211" t="s">
        <v>449</v>
      </c>
      <c r="J56" s="211" t="s">
        <v>449</v>
      </c>
      <c r="K56" s="151"/>
      <c r="L56" s="150" t="s">
        <v>160</v>
      </c>
      <c r="M56" s="171" t="s">
        <v>158</v>
      </c>
      <c r="N56" s="171" t="s">
        <v>152</v>
      </c>
    </row>
    <row r="57" spans="1:14" ht="15">
      <c r="A57" s="151">
        <v>15</v>
      </c>
      <c r="B57" s="184" t="str">
        <f t="shared" si="0"/>
        <v>FG51RNC</v>
      </c>
      <c r="C57" s="186" t="str">
        <f>LEFT('RBS Dataset-1'!$C$3,5)&amp;M57</f>
        <v>PZ162W2</v>
      </c>
      <c r="D57" s="186" t="str">
        <f>LEFT('RBS Dataset-1'!$C$3,5)&amp;N57</f>
        <v>PZ162V2</v>
      </c>
      <c r="E57" s="186" t="str">
        <f>'RNC Dataset-1'!$C$3</f>
        <v>FG51RNC</v>
      </c>
      <c r="F57" s="151">
        <v>0</v>
      </c>
      <c r="G57" s="151">
        <v>0</v>
      </c>
      <c r="H57" s="151">
        <v>0</v>
      </c>
      <c r="I57" s="211" t="s">
        <v>449</v>
      </c>
      <c r="J57" s="211" t="s">
        <v>449</v>
      </c>
      <c r="K57" s="151"/>
      <c r="L57" s="150" t="s">
        <v>160</v>
      </c>
      <c r="M57" s="171" t="s">
        <v>158</v>
      </c>
      <c r="N57" s="171" t="s">
        <v>155</v>
      </c>
    </row>
    <row r="58" spans="1:14" ht="15">
      <c r="A58" s="151">
        <v>15</v>
      </c>
      <c r="B58" s="184" t="str">
        <f t="shared" si="0"/>
        <v>FG51RNC</v>
      </c>
      <c r="C58" s="186" t="str">
        <f>LEFT('RBS Dataset-1'!$C$3,5)&amp;M58</f>
        <v>PZ162W3</v>
      </c>
      <c r="D58" s="186" t="str">
        <f>LEFT('RBS Dataset-1'!$C$3,5)&amp;N58</f>
        <v>PZ162W1</v>
      </c>
      <c r="E58" s="186" t="str">
        <f>'RNC Dataset-1'!$C$3</f>
        <v>FG51RNC</v>
      </c>
      <c r="F58" s="151">
        <v>0</v>
      </c>
      <c r="G58" s="151">
        <v>0</v>
      </c>
      <c r="H58" s="151">
        <v>0</v>
      </c>
      <c r="I58" s="211" t="s">
        <v>449</v>
      </c>
      <c r="J58" s="211" t="s">
        <v>449</v>
      </c>
      <c r="K58" s="151"/>
      <c r="L58" s="150" t="s">
        <v>160</v>
      </c>
      <c r="M58" s="171" t="s">
        <v>159</v>
      </c>
      <c r="N58" s="171" t="s">
        <v>157</v>
      </c>
    </row>
    <row r="59" spans="1:14" ht="15">
      <c r="A59" s="151">
        <v>15</v>
      </c>
      <c r="B59" s="184" t="str">
        <f t="shared" si="0"/>
        <v>FG51RNC</v>
      </c>
      <c r="C59" s="186" t="str">
        <f>LEFT('RBS Dataset-1'!$C$3,5)&amp;M59</f>
        <v>PZ162W3</v>
      </c>
      <c r="D59" s="186" t="str">
        <f>LEFT('RBS Dataset-1'!$C$3,5)&amp;N59</f>
        <v>PZ162W2</v>
      </c>
      <c r="E59" s="186" t="str">
        <f>'RNC Dataset-1'!$C$3</f>
        <v>FG51RNC</v>
      </c>
      <c r="F59" s="151">
        <v>0</v>
      </c>
      <c r="G59" s="151">
        <v>0</v>
      </c>
      <c r="H59" s="151">
        <v>0</v>
      </c>
      <c r="I59" s="211" t="s">
        <v>449</v>
      </c>
      <c r="J59" s="211" t="s">
        <v>449</v>
      </c>
      <c r="K59" s="151"/>
      <c r="L59" s="150" t="s">
        <v>160</v>
      </c>
      <c r="M59" s="171" t="s">
        <v>159</v>
      </c>
      <c r="N59" s="171" t="s">
        <v>158</v>
      </c>
    </row>
    <row r="60" spans="1:14" ht="15">
      <c r="A60" s="151">
        <v>15</v>
      </c>
      <c r="B60" s="184" t="str">
        <f t="shared" si="0"/>
        <v>FG51RNC</v>
      </c>
      <c r="C60" s="186" t="str">
        <f>LEFT('RBS Dataset-1'!$C$3,5)&amp;M60</f>
        <v>PZ162W3</v>
      </c>
      <c r="D60" s="186" t="str">
        <f>LEFT('RBS Dataset-1'!$C$3,5)&amp;N60</f>
        <v>PZ162U3</v>
      </c>
      <c r="E60" s="186" t="str">
        <f>'RNC Dataset-1'!$C$3</f>
        <v>FG51RNC</v>
      </c>
      <c r="F60" s="151">
        <v>0</v>
      </c>
      <c r="G60" s="151">
        <v>0</v>
      </c>
      <c r="H60" s="151">
        <v>1</v>
      </c>
      <c r="I60" s="211" t="s">
        <v>449</v>
      </c>
      <c r="J60" s="211" t="s">
        <v>449</v>
      </c>
      <c r="K60" s="151"/>
      <c r="L60" s="150" t="s">
        <v>160</v>
      </c>
      <c r="M60" s="171" t="s">
        <v>159</v>
      </c>
      <c r="N60" s="171" t="s">
        <v>153</v>
      </c>
    </row>
    <row r="61" spans="1:14" ht="15">
      <c r="A61" s="151">
        <v>15</v>
      </c>
      <c r="B61" s="184" t="str">
        <f t="shared" si="0"/>
        <v>FG51RNC</v>
      </c>
      <c r="C61" s="186" t="str">
        <f>LEFT('RBS Dataset-1'!$C$3,5)&amp;M61</f>
        <v>PZ162W3</v>
      </c>
      <c r="D61" s="186" t="str">
        <f>LEFT('RBS Dataset-1'!$C$3,5)&amp;N61</f>
        <v>PZ162V3</v>
      </c>
      <c r="E61" s="186" t="str">
        <f>'RNC Dataset-1'!$C$3</f>
        <v>FG51RNC</v>
      </c>
      <c r="F61" s="151">
        <v>0</v>
      </c>
      <c r="G61" s="151">
        <v>0</v>
      </c>
      <c r="H61" s="151">
        <v>0</v>
      </c>
      <c r="I61" s="211" t="s">
        <v>449</v>
      </c>
      <c r="J61" s="211" t="s">
        <v>449</v>
      </c>
      <c r="K61" s="151"/>
      <c r="L61" s="150" t="s">
        <v>160</v>
      </c>
      <c r="M61" s="171" t="s">
        <v>159</v>
      </c>
      <c r="N61" s="171" t="s">
        <v>156</v>
      </c>
    </row>
  </sheetData>
  <autoFilter ref="A1:N61"/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</sheetPr>
  <dimension ref="A1:K61"/>
  <sheetViews>
    <sheetView zoomScale="80" zoomScaleNormal="80" workbookViewId="0">
      <pane ySplit="1" topLeftCell="A2" activePane="bottomLeft" state="frozen"/>
      <selection pane="bottomLeft" activeCell="J2" sqref="J2"/>
    </sheetView>
  </sheetViews>
  <sheetFormatPr defaultColWidth="9.140625" defaultRowHeight="13.5"/>
  <cols>
    <col min="1" max="1" width="18.85546875" style="17" bestFit="1" customWidth="1"/>
    <col min="2" max="2" width="18.85546875" style="151" customWidth="1"/>
    <col min="3" max="3" width="20.7109375" style="17" customWidth="1"/>
    <col min="4" max="4" width="19.28515625" style="17" customWidth="1"/>
    <col min="5" max="5" width="18" style="17" customWidth="1"/>
    <col min="6" max="6" width="36.5703125" style="17" bestFit="1" customWidth="1"/>
    <col min="7" max="7" width="25.42578125" style="17" bestFit="1" customWidth="1"/>
    <col min="8" max="8" width="16.5703125" style="17" bestFit="1" customWidth="1"/>
    <col min="9" max="9" width="51.42578125" style="150" bestFit="1" customWidth="1"/>
    <col min="10" max="11" width="9.140625" style="171"/>
    <col min="12" max="16384" width="9.140625" style="1"/>
  </cols>
  <sheetData>
    <row r="1" spans="1:11" s="19" customFormat="1" ht="26.1" customHeight="1">
      <c r="A1" s="18" t="s">
        <v>72</v>
      </c>
      <c r="B1" s="18" t="s">
        <v>168</v>
      </c>
      <c r="C1" s="18" t="s">
        <v>73</v>
      </c>
      <c r="D1" s="18" t="s">
        <v>74</v>
      </c>
      <c r="E1" s="18" t="s">
        <v>80</v>
      </c>
      <c r="F1" s="18" t="s">
        <v>77</v>
      </c>
      <c r="G1" s="18" t="s">
        <v>78</v>
      </c>
      <c r="H1" s="18" t="s">
        <v>79</v>
      </c>
      <c r="I1" s="178" t="s">
        <v>143</v>
      </c>
      <c r="J1" s="177" t="s">
        <v>435</v>
      </c>
      <c r="K1" s="177" t="s">
        <v>436</v>
      </c>
    </row>
    <row r="2" spans="1:11" ht="13.5" customHeight="1">
      <c r="A2" s="151">
        <v>15</v>
      </c>
      <c r="B2" s="184" t="str">
        <f>'RNC Dataset-1'!$C$3</f>
        <v>FG51RNC</v>
      </c>
      <c r="C2" s="184" t="str">
        <f>LEFT('RBS Dataset-1'!$C$3,5)&amp;'RN RNC neighbour U2G Dataset-1'!J2</f>
        <v>PZ162R1</v>
      </c>
      <c r="D2" s="184" t="str">
        <f>LEFT('RBS Dataset-1'!$C$3,5)&amp;'RN RNC neighbour U2G Dataset-1'!K2</f>
        <v>PZ162G1</v>
      </c>
      <c r="E2" s="184">
        <f>IF(MID(C2,6,1)="R",IF(MID(D2,6,1)="D",7,15),IF(MID(D2,6,1)="D",11,19))</f>
        <v>15</v>
      </c>
      <c r="F2" s="211" t="s">
        <v>449</v>
      </c>
      <c r="G2" s="211" t="s">
        <v>449</v>
      </c>
      <c r="H2" s="17" t="s">
        <v>102</v>
      </c>
      <c r="J2" s="171" t="s">
        <v>148</v>
      </c>
      <c r="K2" s="171" t="s">
        <v>161</v>
      </c>
    </row>
    <row r="3" spans="1:11" ht="13.5" customHeight="1">
      <c r="A3" s="151">
        <v>15</v>
      </c>
      <c r="B3" s="184" t="str">
        <f>'RNC Dataset-1'!$C$3</f>
        <v>FG51RNC</v>
      </c>
      <c r="C3" s="184" t="str">
        <f>LEFT('RBS Dataset-1'!$C$3,5)&amp;'RN RNC neighbour U2G Dataset-1'!J3</f>
        <v>PZ162R1</v>
      </c>
      <c r="D3" s="184" t="str">
        <f>LEFT('RBS Dataset-1'!$C$3,5)&amp;'RN RNC neighbour U2G Dataset-1'!K3</f>
        <v>PZ162G2</v>
      </c>
      <c r="E3" s="184">
        <f t="shared" ref="E3:E47" si="0">IF(MID(C3,6,1)="R",IF(MID(D3,6,1)="D",7,15),IF(MID(D3,6,1)="D",11,19))</f>
        <v>15</v>
      </c>
      <c r="F3" s="211" t="s">
        <v>449</v>
      </c>
      <c r="G3" s="211" t="s">
        <v>449</v>
      </c>
      <c r="H3" s="17" t="s">
        <v>102</v>
      </c>
      <c r="J3" s="171" t="s">
        <v>148</v>
      </c>
      <c r="K3" s="171" t="s">
        <v>162</v>
      </c>
    </row>
    <row r="4" spans="1:11" ht="13.5" customHeight="1">
      <c r="A4" s="151">
        <v>15</v>
      </c>
      <c r="B4" s="184" t="str">
        <f>'RNC Dataset-1'!$C$3</f>
        <v>FG51RNC</v>
      </c>
      <c r="C4" s="184" t="str">
        <f>LEFT('RBS Dataset-1'!$C$3,5)&amp;'RN RNC neighbour U2G Dataset-1'!J4</f>
        <v>PZ162R1</v>
      </c>
      <c r="D4" s="184" t="str">
        <f>LEFT('RBS Dataset-1'!$C$3,5)&amp;'RN RNC neighbour U2G Dataset-1'!K4</f>
        <v>PZ162G3</v>
      </c>
      <c r="E4" s="184">
        <f t="shared" si="0"/>
        <v>15</v>
      </c>
      <c r="F4" s="211" t="s">
        <v>449</v>
      </c>
      <c r="G4" s="211" t="s">
        <v>449</v>
      </c>
      <c r="H4" s="17" t="s">
        <v>102</v>
      </c>
      <c r="J4" s="171" t="s">
        <v>148</v>
      </c>
      <c r="K4" s="171" t="s">
        <v>163</v>
      </c>
    </row>
    <row r="5" spans="1:11" ht="13.5" customHeight="1">
      <c r="A5" s="151">
        <v>15</v>
      </c>
      <c r="B5" s="184" t="str">
        <f>'RNC Dataset-1'!$C$3</f>
        <v>FG51RNC</v>
      </c>
      <c r="C5" s="184" t="str">
        <f>LEFT('RBS Dataset-1'!$C$3,5)&amp;'RN RNC neighbour U2G Dataset-1'!J5</f>
        <v>PZ162R2</v>
      </c>
      <c r="D5" s="184" t="str">
        <f>LEFT('RBS Dataset-1'!$C$3,5)&amp;'RN RNC neighbour U2G Dataset-1'!K5</f>
        <v>PZ162G1</v>
      </c>
      <c r="E5" s="184">
        <f t="shared" si="0"/>
        <v>15</v>
      </c>
      <c r="F5" s="211" t="s">
        <v>449</v>
      </c>
      <c r="G5" s="211" t="s">
        <v>449</v>
      </c>
      <c r="H5" s="17" t="s">
        <v>102</v>
      </c>
      <c r="J5" s="171" t="s">
        <v>149</v>
      </c>
      <c r="K5" s="171" t="s">
        <v>161</v>
      </c>
    </row>
    <row r="6" spans="1:11" ht="13.5" customHeight="1">
      <c r="A6" s="151">
        <v>15</v>
      </c>
      <c r="B6" s="184" t="str">
        <f>'RNC Dataset-1'!$C$3</f>
        <v>FG51RNC</v>
      </c>
      <c r="C6" s="184" t="str">
        <f>LEFT('RBS Dataset-1'!$C$3,5)&amp;'RN RNC neighbour U2G Dataset-1'!J6</f>
        <v>PZ162R2</v>
      </c>
      <c r="D6" s="184" t="str">
        <f>LEFT('RBS Dataset-1'!$C$3,5)&amp;'RN RNC neighbour U2G Dataset-1'!K6</f>
        <v>PZ162G2</v>
      </c>
      <c r="E6" s="184">
        <f t="shared" si="0"/>
        <v>15</v>
      </c>
      <c r="F6" s="211" t="s">
        <v>449</v>
      </c>
      <c r="G6" s="211" t="s">
        <v>449</v>
      </c>
      <c r="H6" s="17" t="s">
        <v>102</v>
      </c>
      <c r="J6" s="171" t="s">
        <v>149</v>
      </c>
      <c r="K6" s="171" t="s">
        <v>162</v>
      </c>
    </row>
    <row r="7" spans="1:11" ht="13.5" customHeight="1">
      <c r="A7" s="151">
        <v>15</v>
      </c>
      <c r="B7" s="184" t="str">
        <f>'RNC Dataset-1'!$C$3</f>
        <v>FG51RNC</v>
      </c>
      <c r="C7" s="184" t="str">
        <f>LEFT('RBS Dataset-1'!$C$3,5)&amp;'RN RNC neighbour U2G Dataset-1'!J7</f>
        <v>PZ162R2</v>
      </c>
      <c r="D7" s="184" t="str">
        <f>LEFT('RBS Dataset-1'!$C$3,5)&amp;'RN RNC neighbour U2G Dataset-1'!K7</f>
        <v>PZ162G3</v>
      </c>
      <c r="E7" s="184">
        <f t="shared" si="0"/>
        <v>15</v>
      </c>
      <c r="F7" s="211" t="s">
        <v>449</v>
      </c>
      <c r="G7" s="211" t="s">
        <v>449</v>
      </c>
      <c r="H7" s="17" t="s">
        <v>102</v>
      </c>
      <c r="J7" s="171" t="s">
        <v>149</v>
      </c>
      <c r="K7" s="171" t="s">
        <v>163</v>
      </c>
    </row>
    <row r="8" spans="1:11" ht="13.5" customHeight="1">
      <c r="A8" s="151">
        <v>15</v>
      </c>
      <c r="B8" s="184" t="str">
        <f>'RNC Dataset-1'!$C$3</f>
        <v>FG51RNC</v>
      </c>
      <c r="C8" s="184" t="str">
        <f>LEFT('RBS Dataset-1'!$C$3,5)&amp;'RN RNC neighbour U2G Dataset-1'!J8</f>
        <v>PZ162R3</v>
      </c>
      <c r="D8" s="184" t="str">
        <f>LEFT('RBS Dataset-1'!$C$3,5)&amp;'RN RNC neighbour U2G Dataset-1'!K8</f>
        <v>PZ162G1</v>
      </c>
      <c r="E8" s="184">
        <f t="shared" si="0"/>
        <v>15</v>
      </c>
      <c r="F8" s="211" t="s">
        <v>449</v>
      </c>
      <c r="G8" s="211" t="s">
        <v>449</v>
      </c>
      <c r="H8" s="17" t="s">
        <v>102</v>
      </c>
      <c r="J8" s="171" t="s">
        <v>150</v>
      </c>
      <c r="K8" s="171" t="s">
        <v>161</v>
      </c>
    </row>
    <row r="9" spans="1:11" ht="13.5" customHeight="1">
      <c r="A9" s="151">
        <v>15</v>
      </c>
      <c r="B9" s="184" t="str">
        <f>'RNC Dataset-1'!$C$3</f>
        <v>FG51RNC</v>
      </c>
      <c r="C9" s="184" t="str">
        <f>LEFT('RBS Dataset-1'!$C$3,5)&amp;'RN RNC neighbour U2G Dataset-1'!J9</f>
        <v>PZ162R3</v>
      </c>
      <c r="D9" s="184" t="str">
        <f>LEFT('RBS Dataset-1'!$C$3,5)&amp;'RN RNC neighbour U2G Dataset-1'!K9</f>
        <v>PZ162G2</v>
      </c>
      <c r="E9" s="184">
        <f t="shared" si="0"/>
        <v>15</v>
      </c>
      <c r="F9" s="211" t="s">
        <v>449</v>
      </c>
      <c r="G9" s="211" t="s">
        <v>449</v>
      </c>
      <c r="H9" s="17" t="s">
        <v>102</v>
      </c>
      <c r="J9" s="171" t="s">
        <v>150</v>
      </c>
      <c r="K9" s="171" t="s">
        <v>162</v>
      </c>
    </row>
    <row r="10" spans="1:11" ht="13.5" customHeight="1">
      <c r="A10" s="151">
        <v>15</v>
      </c>
      <c r="B10" s="184" t="str">
        <f>'RNC Dataset-1'!$C$3</f>
        <v>FG51RNC</v>
      </c>
      <c r="C10" s="184" t="str">
        <f>LEFT('RBS Dataset-1'!$C$3,5)&amp;'RN RNC neighbour U2G Dataset-1'!J10</f>
        <v>PZ162R3</v>
      </c>
      <c r="D10" s="184" t="str">
        <f>LEFT('RBS Dataset-1'!$C$3,5)&amp;'RN RNC neighbour U2G Dataset-1'!K10</f>
        <v>PZ162G3</v>
      </c>
      <c r="E10" s="184">
        <f t="shared" si="0"/>
        <v>15</v>
      </c>
      <c r="F10" s="211" t="s">
        <v>449</v>
      </c>
      <c r="G10" s="211" t="s">
        <v>449</v>
      </c>
      <c r="H10" s="17" t="s">
        <v>102</v>
      </c>
      <c r="J10" s="171" t="s">
        <v>150</v>
      </c>
      <c r="K10" s="171" t="s">
        <v>163</v>
      </c>
    </row>
    <row r="11" spans="1:11" ht="13.5" customHeight="1">
      <c r="A11" s="151">
        <v>15</v>
      </c>
      <c r="B11" s="184" t="str">
        <f>'RNC Dataset-1'!$C$3</f>
        <v>FG51RNC</v>
      </c>
      <c r="C11" s="184" t="str">
        <f>LEFT('RBS Dataset-1'!$C$3,5)&amp;'RN RNC neighbour U2G Dataset-1'!J11</f>
        <v>PZ162U1</v>
      </c>
      <c r="D11" s="184" t="str">
        <f>LEFT('RBS Dataset-1'!$C$3,5)&amp;'RN RNC neighbour U2G Dataset-1'!K11</f>
        <v>PZ162G1</v>
      </c>
      <c r="E11" s="184">
        <f t="shared" si="0"/>
        <v>19</v>
      </c>
      <c r="F11" s="211" t="s">
        <v>449</v>
      </c>
      <c r="G11" s="211" t="s">
        <v>449</v>
      </c>
      <c r="H11" s="17" t="s">
        <v>102</v>
      </c>
      <c r="J11" s="171" t="s">
        <v>151</v>
      </c>
      <c r="K11" s="171" t="s">
        <v>161</v>
      </c>
    </row>
    <row r="12" spans="1:11" ht="13.5" customHeight="1">
      <c r="A12" s="151">
        <v>15</v>
      </c>
      <c r="B12" s="184" t="str">
        <f>'RNC Dataset-1'!$C$3</f>
        <v>FG51RNC</v>
      </c>
      <c r="C12" s="184" t="str">
        <f>LEFT('RBS Dataset-1'!$C$3,5)&amp;'RN RNC neighbour U2G Dataset-1'!J12</f>
        <v>PZ162U1</v>
      </c>
      <c r="D12" s="184" t="str">
        <f>LEFT('RBS Dataset-1'!$C$3,5)&amp;'RN RNC neighbour U2G Dataset-1'!K12</f>
        <v>PZ162G2</v>
      </c>
      <c r="E12" s="184">
        <f t="shared" si="0"/>
        <v>19</v>
      </c>
      <c r="F12" s="211" t="s">
        <v>449</v>
      </c>
      <c r="G12" s="211" t="s">
        <v>449</v>
      </c>
      <c r="H12" s="17" t="s">
        <v>102</v>
      </c>
      <c r="J12" s="171" t="s">
        <v>151</v>
      </c>
      <c r="K12" s="171" t="s">
        <v>162</v>
      </c>
    </row>
    <row r="13" spans="1:11" ht="13.5" customHeight="1">
      <c r="A13" s="151">
        <v>15</v>
      </c>
      <c r="B13" s="184" t="str">
        <f>'RNC Dataset-1'!$C$3</f>
        <v>FG51RNC</v>
      </c>
      <c r="C13" s="184" t="str">
        <f>LEFT('RBS Dataset-1'!$C$3,5)&amp;'RN RNC neighbour U2G Dataset-1'!J13</f>
        <v>PZ162U1</v>
      </c>
      <c r="D13" s="184" t="str">
        <f>LEFT('RBS Dataset-1'!$C$3,5)&amp;'RN RNC neighbour U2G Dataset-1'!K13</f>
        <v>PZ162G3</v>
      </c>
      <c r="E13" s="184">
        <f t="shared" si="0"/>
        <v>19</v>
      </c>
      <c r="F13" s="211" t="s">
        <v>449</v>
      </c>
      <c r="G13" s="211" t="s">
        <v>449</v>
      </c>
      <c r="H13" s="17" t="s">
        <v>102</v>
      </c>
      <c r="J13" s="171" t="s">
        <v>151</v>
      </c>
      <c r="K13" s="171" t="s">
        <v>163</v>
      </c>
    </row>
    <row r="14" spans="1:11" ht="13.5" customHeight="1">
      <c r="A14" s="151">
        <v>15</v>
      </c>
      <c r="B14" s="184" t="str">
        <f>'RNC Dataset-1'!$C$3</f>
        <v>FG51RNC</v>
      </c>
      <c r="C14" s="184" t="str">
        <f>LEFT('RBS Dataset-1'!$C$3,5)&amp;'RN RNC neighbour U2G Dataset-1'!J14</f>
        <v>PZ162U2</v>
      </c>
      <c r="D14" s="184" t="str">
        <f>LEFT('RBS Dataset-1'!$C$3,5)&amp;'RN RNC neighbour U2G Dataset-1'!K14</f>
        <v>PZ162G1</v>
      </c>
      <c r="E14" s="184">
        <f t="shared" si="0"/>
        <v>19</v>
      </c>
      <c r="F14" s="211" t="s">
        <v>449</v>
      </c>
      <c r="G14" s="211" t="s">
        <v>449</v>
      </c>
      <c r="H14" s="17" t="s">
        <v>102</v>
      </c>
      <c r="J14" s="171" t="s">
        <v>152</v>
      </c>
      <c r="K14" s="171" t="s">
        <v>161</v>
      </c>
    </row>
    <row r="15" spans="1:11" ht="13.5" customHeight="1">
      <c r="A15" s="151">
        <v>15</v>
      </c>
      <c r="B15" s="184" t="str">
        <f>'RNC Dataset-1'!$C$3</f>
        <v>FG51RNC</v>
      </c>
      <c r="C15" s="184" t="str">
        <f>LEFT('RBS Dataset-1'!$C$3,5)&amp;'RN RNC neighbour U2G Dataset-1'!J15</f>
        <v>PZ162U2</v>
      </c>
      <c r="D15" s="184" t="str">
        <f>LEFT('RBS Dataset-1'!$C$3,5)&amp;'RN RNC neighbour U2G Dataset-1'!K15</f>
        <v>PZ162G2</v>
      </c>
      <c r="E15" s="184">
        <f t="shared" si="0"/>
        <v>19</v>
      </c>
      <c r="F15" s="211" t="s">
        <v>449</v>
      </c>
      <c r="G15" s="211" t="s">
        <v>449</v>
      </c>
      <c r="H15" s="17" t="s">
        <v>102</v>
      </c>
      <c r="J15" s="171" t="s">
        <v>152</v>
      </c>
      <c r="K15" s="171" t="s">
        <v>162</v>
      </c>
    </row>
    <row r="16" spans="1:11" ht="13.5" customHeight="1">
      <c r="A16" s="151">
        <v>15</v>
      </c>
      <c r="B16" s="184" t="str">
        <f>'RNC Dataset-1'!$C$3</f>
        <v>FG51RNC</v>
      </c>
      <c r="C16" s="184" t="str">
        <f>LEFT('RBS Dataset-1'!$C$3,5)&amp;'RN RNC neighbour U2G Dataset-1'!J16</f>
        <v>PZ162U2</v>
      </c>
      <c r="D16" s="184" t="str">
        <f>LEFT('RBS Dataset-1'!$C$3,5)&amp;'RN RNC neighbour U2G Dataset-1'!K16</f>
        <v>PZ162G3</v>
      </c>
      <c r="E16" s="184">
        <f t="shared" si="0"/>
        <v>19</v>
      </c>
      <c r="F16" s="211" t="s">
        <v>449</v>
      </c>
      <c r="G16" s="211" t="s">
        <v>449</v>
      </c>
      <c r="H16" s="17" t="s">
        <v>102</v>
      </c>
      <c r="J16" s="171" t="s">
        <v>152</v>
      </c>
      <c r="K16" s="171" t="s">
        <v>163</v>
      </c>
    </row>
    <row r="17" spans="1:11" ht="13.5" customHeight="1">
      <c r="A17" s="151">
        <v>15</v>
      </c>
      <c r="B17" s="184" t="str">
        <f>'RNC Dataset-1'!$C$3</f>
        <v>FG51RNC</v>
      </c>
      <c r="C17" s="184" t="str">
        <f>LEFT('RBS Dataset-1'!$C$3,5)&amp;'RN RNC neighbour U2G Dataset-1'!J17</f>
        <v>PZ162U3</v>
      </c>
      <c r="D17" s="184" t="str">
        <f>LEFT('RBS Dataset-1'!$C$3,5)&amp;'RN RNC neighbour U2G Dataset-1'!K17</f>
        <v>PZ162G1</v>
      </c>
      <c r="E17" s="184">
        <f t="shared" si="0"/>
        <v>19</v>
      </c>
      <c r="F17" s="211" t="s">
        <v>449</v>
      </c>
      <c r="G17" s="211" t="s">
        <v>449</v>
      </c>
      <c r="H17" s="17" t="s">
        <v>102</v>
      </c>
      <c r="J17" s="171" t="s">
        <v>153</v>
      </c>
      <c r="K17" s="171" t="s">
        <v>161</v>
      </c>
    </row>
    <row r="18" spans="1:11" ht="13.5" customHeight="1">
      <c r="A18" s="151">
        <v>15</v>
      </c>
      <c r="B18" s="184" t="str">
        <f>'RNC Dataset-1'!$C$3</f>
        <v>FG51RNC</v>
      </c>
      <c r="C18" s="184" t="str">
        <f>LEFT('RBS Dataset-1'!$C$3,5)&amp;'RN RNC neighbour U2G Dataset-1'!J18</f>
        <v>PZ162U3</v>
      </c>
      <c r="D18" s="184" t="str">
        <f>LEFT('RBS Dataset-1'!$C$3,5)&amp;'RN RNC neighbour U2G Dataset-1'!K18</f>
        <v>PZ162G2</v>
      </c>
      <c r="E18" s="184">
        <f t="shared" si="0"/>
        <v>19</v>
      </c>
      <c r="F18" s="211" t="s">
        <v>449</v>
      </c>
      <c r="G18" s="211" t="s">
        <v>449</v>
      </c>
      <c r="H18" s="17" t="s">
        <v>102</v>
      </c>
      <c r="J18" s="171" t="s">
        <v>153</v>
      </c>
      <c r="K18" s="171" t="s">
        <v>162</v>
      </c>
    </row>
    <row r="19" spans="1:11" ht="13.5" customHeight="1">
      <c r="A19" s="151">
        <v>15</v>
      </c>
      <c r="B19" s="184" t="str">
        <f>'RNC Dataset-1'!$C$3</f>
        <v>FG51RNC</v>
      </c>
      <c r="C19" s="184" t="str">
        <f>LEFT('RBS Dataset-1'!$C$3,5)&amp;'RN RNC neighbour U2G Dataset-1'!J19</f>
        <v>PZ162U3</v>
      </c>
      <c r="D19" s="184" t="str">
        <f>LEFT('RBS Dataset-1'!$C$3,5)&amp;'RN RNC neighbour U2G Dataset-1'!K19</f>
        <v>PZ162G3</v>
      </c>
      <c r="E19" s="184">
        <f t="shared" si="0"/>
        <v>19</v>
      </c>
      <c r="F19" s="211" t="s">
        <v>449</v>
      </c>
      <c r="G19" s="211" t="s">
        <v>449</v>
      </c>
      <c r="H19" s="17" t="s">
        <v>102</v>
      </c>
      <c r="J19" s="171" t="s">
        <v>153</v>
      </c>
      <c r="K19" s="171" t="s">
        <v>163</v>
      </c>
    </row>
    <row r="20" spans="1:11" ht="13.5" customHeight="1">
      <c r="A20" s="151">
        <v>15</v>
      </c>
      <c r="B20" s="184" t="str">
        <f>'RNC Dataset-1'!$C$3</f>
        <v>FG51RNC</v>
      </c>
      <c r="C20" s="184" t="str">
        <f>LEFT('RBS Dataset-1'!$C$3,5)&amp;'RN RNC neighbour U2G Dataset-1'!J20</f>
        <v>PZ162V1</v>
      </c>
      <c r="D20" s="184" t="str">
        <f>LEFT('RBS Dataset-1'!$C$3,5)&amp;'RN RNC neighbour U2G Dataset-1'!K20</f>
        <v>PZ162G1</v>
      </c>
      <c r="E20" s="184">
        <f t="shared" si="0"/>
        <v>19</v>
      </c>
      <c r="F20" s="211" t="s">
        <v>449</v>
      </c>
      <c r="G20" s="211" t="s">
        <v>449</v>
      </c>
      <c r="H20" s="17" t="s">
        <v>102</v>
      </c>
      <c r="J20" s="171" t="s">
        <v>154</v>
      </c>
      <c r="K20" s="171" t="s">
        <v>161</v>
      </c>
    </row>
    <row r="21" spans="1:11" ht="13.5" customHeight="1">
      <c r="A21" s="151">
        <v>15</v>
      </c>
      <c r="B21" s="184" t="str">
        <f>'RNC Dataset-1'!$C$3</f>
        <v>FG51RNC</v>
      </c>
      <c r="C21" s="184" t="str">
        <f>LEFT('RBS Dataset-1'!$C$3,5)&amp;'RN RNC neighbour U2G Dataset-1'!J21</f>
        <v>PZ162V1</v>
      </c>
      <c r="D21" s="184" t="str">
        <f>LEFT('RBS Dataset-1'!$C$3,5)&amp;'RN RNC neighbour U2G Dataset-1'!K21</f>
        <v>PZ162G2</v>
      </c>
      <c r="E21" s="184">
        <f t="shared" si="0"/>
        <v>19</v>
      </c>
      <c r="F21" s="211" t="s">
        <v>449</v>
      </c>
      <c r="G21" s="211" t="s">
        <v>449</v>
      </c>
      <c r="H21" s="17" t="s">
        <v>102</v>
      </c>
      <c r="J21" s="171" t="s">
        <v>154</v>
      </c>
      <c r="K21" s="171" t="s">
        <v>162</v>
      </c>
    </row>
    <row r="22" spans="1:11" ht="13.5" customHeight="1">
      <c r="A22" s="151">
        <v>15</v>
      </c>
      <c r="B22" s="184" t="str">
        <f>'RNC Dataset-1'!$C$3</f>
        <v>FG51RNC</v>
      </c>
      <c r="C22" s="184" t="str">
        <f>LEFT('RBS Dataset-1'!$C$3,5)&amp;'RN RNC neighbour U2G Dataset-1'!J22</f>
        <v>PZ162V1</v>
      </c>
      <c r="D22" s="184" t="str">
        <f>LEFT('RBS Dataset-1'!$C$3,5)&amp;'RN RNC neighbour U2G Dataset-1'!K22</f>
        <v>PZ162G3</v>
      </c>
      <c r="E22" s="184">
        <f t="shared" si="0"/>
        <v>19</v>
      </c>
      <c r="F22" s="211" t="s">
        <v>449</v>
      </c>
      <c r="G22" s="211" t="s">
        <v>449</v>
      </c>
      <c r="H22" s="17" t="s">
        <v>102</v>
      </c>
      <c r="J22" s="171" t="s">
        <v>154</v>
      </c>
      <c r="K22" s="171" t="s">
        <v>163</v>
      </c>
    </row>
    <row r="23" spans="1:11" ht="13.5" customHeight="1">
      <c r="A23" s="151">
        <v>15</v>
      </c>
      <c r="B23" s="184" t="str">
        <f>'RNC Dataset-1'!$C$3</f>
        <v>FG51RNC</v>
      </c>
      <c r="C23" s="184" t="str">
        <f>LEFT('RBS Dataset-1'!$C$3,5)&amp;'RN RNC neighbour U2G Dataset-1'!J23</f>
        <v>PZ162V2</v>
      </c>
      <c r="D23" s="184" t="str">
        <f>LEFT('RBS Dataset-1'!$C$3,5)&amp;'RN RNC neighbour U2G Dataset-1'!K23</f>
        <v>PZ162G1</v>
      </c>
      <c r="E23" s="184">
        <f t="shared" si="0"/>
        <v>19</v>
      </c>
      <c r="F23" s="211" t="s">
        <v>449</v>
      </c>
      <c r="G23" s="211" t="s">
        <v>449</v>
      </c>
      <c r="H23" s="17" t="s">
        <v>102</v>
      </c>
      <c r="J23" s="171" t="s">
        <v>155</v>
      </c>
      <c r="K23" s="171" t="s">
        <v>161</v>
      </c>
    </row>
    <row r="24" spans="1:11" ht="13.5" customHeight="1">
      <c r="A24" s="151">
        <v>15</v>
      </c>
      <c r="B24" s="184" t="str">
        <f>'RNC Dataset-1'!$C$3</f>
        <v>FG51RNC</v>
      </c>
      <c r="C24" s="184" t="str">
        <f>LEFT('RBS Dataset-1'!$C$3,5)&amp;'RN RNC neighbour U2G Dataset-1'!J24</f>
        <v>PZ162V2</v>
      </c>
      <c r="D24" s="184" t="str">
        <f>LEFT('RBS Dataset-1'!$C$3,5)&amp;'RN RNC neighbour U2G Dataset-1'!K24</f>
        <v>PZ162G2</v>
      </c>
      <c r="E24" s="184">
        <f t="shared" si="0"/>
        <v>19</v>
      </c>
      <c r="F24" s="211" t="s">
        <v>449</v>
      </c>
      <c r="G24" s="211" t="s">
        <v>449</v>
      </c>
      <c r="H24" s="17" t="s">
        <v>102</v>
      </c>
      <c r="J24" s="171" t="s">
        <v>155</v>
      </c>
      <c r="K24" s="171" t="s">
        <v>162</v>
      </c>
    </row>
    <row r="25" spans="1:11" ht="13.5" customHeight="1">
      <c r="A25" s="151">
        <v>15</v>
      </c>
      <c r="B25" s="184" t="str">
        <f>'RNC Dataset-1'!$C$3</f>
        <v>FG51RNC</v>
      </c>
      <c r="C25" s="184" t="str">
        <f>LEFT('RBS Dataset-1'!$C$3,5)&amp;'RN RNC neighbour U2G Dataset-1'!J25</f>
        <v>PZ162V2</v>
      </c>
      <c r="D25" s="184" t="str">
        <f>LEFT('RBS Dataset-1'!$C$3,5)&amp;'RN RNC neighbour U2G Dataset-1'!K25</f>
        <v>PZ162G3</v>
      </c>
      <c r="E25" s="184">
        <f t="shared" si="0"/>
        <v>19</v>
      </c>
      <c r="F25" s="211" t="s">
        <v>449</v>
      </c>
      <c r="G25" s="211" t="s">
        <v>449</v>
      </c>
      <c r="H25" s="17" t="s">
        <v>102</v>
      </c>
      <c r="J25" s="171" t="s">
        <v>155</v>
      </c>
      <c r="K25" s="171" t="s">
        <v>163</v>
      </c>
    </row>
    <row r="26" spans="1:11" ht="13.5" customHeight="1">
      <c r="A26" s="151">
        <v>15</v>
      </c>
      <c r="B26" s="184" t="str">
        <f>'RNC Dataset-1'!$C$3</f>
        <v>FG51RNC</v>
      </c>
      <c r="C26" s="184" t="str">
        <f>LEFT('RBS Dataset-1'!$C$3,5)&amp;'RN RNC neighbour U2G Dataset-1'!J26</f>
        <v>PZ162V3</v>
      </c>
      <c r="D26" s="184" t="str">
        <f>LEFT('RBS Dataset-1'!$C$3,5)&amp;'RN RNC neighbour U2G Dataset-1'!K26</f>
        <v>PZ162G1</v>
      </c>
      <c r="E26" s="184">
        <f t="shared" si="0"/>
        <v>19</v>
      </c>
      <c r="F26" s="211" t="s">
        <v>449</v>
      </c>
      <c r="G26" s="211" t="s">
        <v>449</v>
      </c>
      <c r="H26" s="17" t="s">
        <v>102</v>
      </c>
      <c r="J26" s="171" t="s">
        <v>156</v>
      </c>
      <c r="K26" s="171" t="s">
        <v>161</v>
      </c>
    </row>
    <row r="27" spans="1:11" ht="13.5" customHeight="1">
      <c r="A27" s="151">
        <v>15</v>
      </c>
      <c r="B27" s="184" t="str">
        <f>'RNC Dataset-1'!$C$3</f>
        <v>FG51RNC</v>
      </c>
      <c r="C27" s="184" t="str">
        <f>LEFT('RBS Dataset-1'!$C$3,5)&amp;'RN RNC neighbour U2G Dataset-1'!J27</f>
        <v>PZ162V3</v>
      </c>
      <c r="D27" s="184" t="str">
        <f>LEFT('RBS Dataset-1'!$C$3,5)&amp;'RN RNC neighbour U2G Dataset-1'!K27</f>
        <v>PZ162G2</v>
      </c>
      <c r="E27" s="184">
        <f t="shared" si="0"/>
        <v>19</v>
      </c>
      <c r="F27" s="211" t="s">
        <v>449</v>
      </c>
      <c r="G27" s="211" t="s">
        <v>449</v>
      </c>
      <c r="H27" s="17" t="s">
        <v>102</v>
      </c>
      <c r="J27" s="171" t="s">
        <v>156</v>
      </c>
      <c r="K27" s="171" t="s">
        <v>162</v>
      </c>
    </row>
    <row r="28" spans="1:11" ht="13.5" customHeight="1">
      <c r="A28" s="151">
        <v>15</v>
      </c>
      <c r="B28" s="184" t="str">
        <f>'RNC Dataset-1'!$C$3</f>
        <v>FG51RNC</v>
      </c>
      <c r="C28" s="184" t="str">
        <f>LEFT('RBS Dataset-1'!$C$3,5)&amp;'RN RNC neighbour U2G Dataset-1'!J28</f>
        <v>PZ162V3</v>
      </c>
      <c r="D28" s="184" t="str">
        <f>LEFT('RBS Dataset-1'!$C$3,5)&amp;'RN RNC neighbour U2G Dataset-1'!K28</f>
        <v>PZ162G3</v>
      </c>
      <c r="E28" s="184">
        <f t="shared" si="0"/>
        <v>19</v>
      </c>
      <c r="F28" s="211" t="s">
        <v>449</v>
      </c>
      <c r="G28" s="211" t="s">
        <v>449</v>
      </c>
      <c r="H28" s="17" t="s">
        <v>102</v>
      </c>
      <c r="J28" s="171" t="s">
        <v>156</v>
      </c>
      <c r="K28" s="171" t="s">
        <v>163</v>
      </c>
    </row>
    <row r="29" spans="1:11" ht="13.5" customHeight="1">
      <c r="A29" s="151">
        <v>15</v>
      </c>
      <c r="B29" s="184" t="str">
        <f>'RNC Dataset-1'!$C$3</f>
        <v>FG51RNC</v>
      </c>
      <c r="C29" s="184" t="str">
        <f>LEFT('RBS Dataset-1'!$C$3,5)&amp;'RN RNC neighbour U2G Dataset-1'!J29</f>
        <v>PZ162W1</v>
      </c>
      <c r="D29" s="184" t="str">
        <f>LEFT('RBS Dataset-1'!$C$3,5)&amp;'RN RNC neighbour U2G Dataset-1'!K29</f>
        <v>PZ162G1</v>
      </c>
      <c r="E29" s="184">
        <f t="shared" si="0"/>
        <v>19</v>
      </c>
      <c r="F29" s="211" t="s">
        <v>449</v>
      </c>
      <c r="G29" s="211" t="s">
        <v>449</v>
      </c>
      <c r="H29" s="17" t="s">
        <v>102</v>
      </c>
      <c r="J29" s="171" t="s">
        <v>157</v>
      </c>
      <c r="K29" s="171" t="s">
        <v>161</v>
      </c>
    </row>
    <row r="30" spans="1:11" ht="13.5" customHeight="1">
      <c r="A30" s="151">
        <v>15</v>
      </c>
      <c r="B30" s="184" t="str">
        <f>'RNC Dataset-1'!$C$3</f>
        <v>FG51RNC</v>
      </c>
      <c r="C30" s="184" t="str">
        <f>LEFT('RBS Dataset-1'!$C$3,5)&amp;'RN RNC neighbour U2G Dataset-1'!J30</f>
        <v>PZ162W1</v>
      </c>
      <c r="D30" s="184" t="str">
        <f>LEFT('RBS Dataset-1'!$C$3,5)&amp;'RN RNC neighbour U2G Dataset-1'!K30</f>
        <v>PZ162G2</v>
      </c>
      <c r="E30" s="184">
        <f t="shared" si="0"/>
        <v>19</v>
      </c>
      <c r="F30" s="211" t="s">
        <v>449</v>
      </c>
      <c r="G30" s="211" t="s">
        <v>449</v>
      </c>
      <c r="H30" s="17" t="s">
        <v>102</v>
      </c>
      <c r="J30" s="171" t="s">
        <v>157</v>
      </c>
      <c r="K30" s="171" t="s">
        <v>162</v>
      </c>
    </row>
    <row r="31" spans="1:11" ht="13.5" customHeight="1">
      <c r="A31" s="151">
        <v>15</v>
      </c>
      <c r="B31" s="184" t="str">
        <f>'RNC Dataset-1'!$C$3</f>
        <v>FG51RNC</v>
      </c>
      <c r="C31" s="184" t="str">
        <f>LEFT('RBS Dataset-1'!$C$3,5)&amp;'RN RNC neighbour U2G Dataset-1'!J31</f>
        <v>PZ162W1</v>
      </c>
      <c r="D31" s="184" t="str">
        <f>LEFT('RBS Dataset-1'!$C$3,5)&amp;'RN RNC neighbour U2G Dataset-1'!K31</f>
        <v>PZ162G3</v>
      </c>
      <c r="E31" s="184">
        <f t="shared" si="0"/>
        <v>19</v>
      </c>
      <c r="F31" s="211" t="s">
        <v>449</v>
      </c>
      <c r="G31" s="211" t="s">
        <v>449</v>
      </c>
      <c r="H31" s="17" t="s">
        <v>102</v>
      </c>
      <c r="J31" s="171" t="s">
        <v>157</v>
      </c>
      <c r="K31" s="171" t="s">
        <v>163</v>
      </c>
    </row>
    <row r="32" spans="1:11" ht="13.5" customHeight="1">
      <c r="A32" s="151">
        <v>15</v>
      </c>
      <c r="B32" s="184" t="str">
        <f>'RNC Dataset-1'!$C$3</f>
        <v>FG51RNC</v>
      </c>
      <c r="C32" s="184" t="str">
        <f>LEFT('RBS Dataset-1'!$C$3,5)&amp;'RN RNC neighbour U2G Dataset-1'!J32</f>
        <v>PZ162W2</v>
      </c>
      <c r="D32" s="184" t="str">
        <f>LEFT('RBS Dataset-1'!$C$3,5)&amp;'RN RNC neighbour U2G Dataset-1'!K32</f>
        <v>PZ162G1</v>
      </c>
      <c r="E32" s="184">
        <f t="shared" si="0"/>
        <v>19</v>
      </c>
      <c r="F32" s="211" t="s">
        <v>449</v>
      </c>
      <c r="G32" s="211" t="s">
        <v>449</v>
      </c>
      <c r="H32" s="17" t="s">
        <v>102</v>
      </c>
      <c r="J32" s="171" t="s">
        <v>158</v>
      </c>
      <c r="K32" s="171" t="s">
        <v>161</v>
      </c>
    </row>
    <row r="33" spans="1:11" ht="13.5" customHeight="1">
      <c r="A33" s="151">
        <v>15</v>
      </c>
      <c r="B33" s="184" t="str">
        <f>'RNC Dataset-1'!$C$3</f>
        <v>FG51RNC</v>
      </c>
      <c r="C33" s="184" t="str">
        <f>LEFT('RBS Dataset-1'!$C$3,5)&amp;'RN RNC neighbour U2G Dataset-1'!J33</f>
        <v>PZ162W2</v>
      </c>
      <c r="D33" s="184" t="str">
        <f>LEFT('RBS Dataset-1'!$C$3,5)&amp;'RN RNC neighbour U2G Dataset-1'!K33</f>
        <v>PZ162G2</v>
      </c>
      <c r="E33" s="184">
        <f t="shared" si="0"/>
        <v>19</v>
      </c>
      <c r="F33" s="211" t="s">
        <v>449</v>
      </c>
      <c r="G33" s="211" t="s">
        <v>449</v>
      </c>
      <c r="H33" s="17" t="s">
        <v>102</v>
      </c>
      <c r="J33" s="171" t="s">
        <v>158</v>
      </c>
      <c r="K33" s="171" t="s">
        <v>162</v>
      </c>
    </row>
    <row r="34" spans="1:11" ht="13.5" customHeight="1">
      <c r="A34" s="151">
        <v>15</v>
      </c>
      <c r="B34" s="184" t="str">
        <f>'RNC Dataset-1'!$C$3</f>
        <v>FG51RNC</v>
      </c>
      <c r="C34" s="184" t="str">
        <f>LEFT('RBS Dataset-1'!$C$3,5)&amp;'RN RNC neighbour U2G Dataset-1'!J34</f>
        <v>PZ162W2</v>
      </c>
      <c r="D34" s="184" t="str">
        <f>LEFT('RBS Dataset-1'!$C$3,5)&amp;'RN RNC neighbour U2G Dataset-1'!K34</f>
        <v>PZ162G3</v>
      </c>
      <c r="E34" s="184">
        <f t="shared" si="0"/>
        <v>19</v>
      </c>
      <c r="F34" s="211" t="s">
        <v>449</v>
      </c>
      <c r="G34" s="211" t="s">
        <v>449</v>
      </c>
      <c r="H34" s="17" t="s">
        <v>102</v>
      </c>
      <c r="J34" s="171" t="s">
        <v>158</v>
      </c>
      <c r="K34" s="171" t="s">
        <v>163</v>
      </c>
    </row>
    <row r="35" spans="1:11" ht="13.5" customHeight="1">
      <c r="A35" s="151">
        <v>15</v>
      </c>
      <c r="B35" s="184" t="str">
        <f>'RNC Dataset-1'!$C$3</f>
        <v>FG51RNC</v>
      </c>
      <c r="C35" s="184" t="str">
        <f>LEFT('RBS Dataset-1'!$C$3,5)&amp;'RN RNC neighbour U2G Dataset-1'!J35</f>
        <v>PZ162W3</v>
      </c>
      <c r="D35" s="184" t="str">
        <f>LEFT('RBS Dataset-1'!$C$3,5)&amp;'RN RNC neighbour U2G Dataset-1'!K35</f>
        <v>PZ162G1</v>
      </c>
      <c r="E35" s="184">
        <f t="shared" si="0"/>
        <v>19</v>
      </c>
      <c r="F35" s="211" t="s">
        <v>449</v>
      </c>
      <c r="G35" s="211" t="s">
        <v>449</v>
      </c>
      <c r="H35" s="17" t="s">
        <v>102</v>
      </c>
      <c r="J35" s="171" t="s">
        <v>159</v>
      </c>
      <c r="K35" s="171" t="s">
        <v>161</v>
      </c>
    </row>
    <row r="36" spans="1:11" ht="13.5" customHeight="1">
      <c r="A36" s="151">
        <v>15</v>
      </c>
      <c r="B36" s="184" t="str">
        <f>'RNC Dataset-1'!$C$3</f>
        <v>FG51RNC</v>
      </c>
      <c r="C36" s="184" t="str">
        <f>LEFT('RBS Dataset-1'!$C$3,5)&amp;'RN RNC neighbour U2G Dataset-1'!J36</f>
        <v>PZ162W3</v>
      </c>
      <c r="D36" s="184" t="str">
        <f>LEFT('RBS Dataset-1'!$C$3,5)&amp;'RN RNC neighbour U2G Dataset-1'!K36</f>
        <v>PZ162G2</v>
      </c>
      <c r="E36" s="184">
        <f t="shared" si="0"/>
        <v>19</v>
      </c>
      <c r="F36" s="211" t="s">
        <v>449</v>
      </c>
      <c r="G36" s="211" t="s">
        <v>449</v>
      </c>
      <c r="H36" s="17" t="s">
        <v>102</v>
      </c>
      <c r="J36" s="171" t="s">
        <v>159</v>
      </c>
      <c r="K36" s="171" t="s">
        <v>162</v>
      </c>
    </row>
    <row r="37" spans="1:11" ht="13.5" customHeight="1">
      <c r="A37" s="151">
        <v>15</v>
      </c>
      <c r="B37" s="184" t="str">
        <f>'RNC Dataset-1'!$C$3</f>
        <v>FG51RNC</v>
      </c>
      <c r="C37" s="184" t="str">
        <f>LEFT('RBS Dataset-1'!$C$3,5)&amp;'RN RNC neighbour U2G Dataset-1'!J37</f>
        <v>PZ162W3</v>
      </c>
      <c r="D37" s="184" t="str">
        <f>LEFT('RBS Dataset-1'!$C$3,5)&amp;'RN RNC neighbour U2G Dataset-1'!K37</f>
        <v>PZ162G3</v>
      </c>
      <c r="E37" s="184">
        <f t="shared" si="0"/>
        <v>19</v>
      </c>
      <c r="F37" s="211" t="s">
        <v>449</v>
      </c>
      <c r="G37" s="211" t="s">
        <v>449</v>
      </c>
      <c r="H37" s="17" t="s">
        <v>102</v>
      </c>
      <c r="J37" s="171" t="s">
        <v>159</v>
      </c>
      <c r="K37" s="171" t="s">
        <v>163</v>
      </c>
    </row>
    <row r="38" spans="1:11">
      <c r="A38" s="151">
        <v>15</v>
      </c>
      <c r="B38" s="184" t="str">
        <f>'RNC Dataset-1'!$C$3</f>
        <v>FG51RNC</v>
      </c>
      <c r="C38" s="184" t="str">
        <f>LEFT('RBS Dataset-1'!$C$3,5)&amp;'RN RNC neighbour U2G Dataset-1'!J38</f>
        <v>PZ162R1</v>
      </c>
      <c r="D38" s="184" t="str">
        <f>LEFT('RBS Dataset-1'!$C$3,5)&amp;'RN RNC neighbour U2G Dataset-1'!K38</f>
        <v>PZ162D1</v>
      </c>
      <c r="E38" s="184">
        <f t="shared" si="0"/>
        <v>7</v>
      </c>
      <c r="F38" s="211" t="s">
        <v>449</v>
      </c>
      <c r="G38" s="211" t="s">
        <v>449</v>
      </c>
      <c r="J38" s="171" t="s">
        <v>148</v>
      </c>
      <c r="K38" s="171" t="s">
        <v>164</v>
      </c>
    </row>
    <row r="39" spans="1:11">
      <c r="A39" s="151">
        <v>15</v>
      </c>
      <c r="B39" s="184" t="str">
        <f>'RNC Dataset-1'!$C$3</f>
        <v>FG51RNC</v>
      </c>
      <c r="C39" s="184" t="str">
        <f>LEFT('RBS Dataset-1'!$C$3,5)&amp;'RN RNC neighbour U2G Dataset-1'!J39</f>
        <v>PZ162R2</v>
      </c>
      <c r="D39" s="184" t="str">
        <f>LEFT('RBS Dataset-1'!$C$3,5)&amp;'RN RNC neighbour U2G Dataset-1'!K39</f>
        <v>PZ162D2</v>
      </c>
      <c r="E39" s="184">
        <f t="shared" si="0"/>
        <v>7</v>
      </c>
      <c r="F39" s="211" t="s">
        <v>449</v>
      </c>
      <c r="G39" s="211" t="s">
        <v>449</v>
      </c>
      <c r="J39" s="171" t="s">
        <v>149</v>
      </c>
      <c r="K39" s="171" t="s">
        <v>165</v>
      </c>
    </row>
    <row r="40" spans="1:11">
      <c r="A40" s="151">
        <v>15</v>
      </c>
      <c r="B40" s="184" t="str">
        <f>'RNC Dataset-1'!$C$3</f>
        <v>FG51RNC</v>
      </c>
      <c r="C40" s="184" t="str">
        <f>LEFT('RBS Dataset-1'!$C$3,5)&amp;'RN RNC neighbour U2G Dataset-1'!J40</f>
        <v>PZ162R3</v>
      </c>
      <c r="D40" s="184" t="str">
        <f>LEFT('RBS Dataset-1'!$C$3,5)&amp;'RN RNC neighbour U2G Dataset-1'!K40</f>
        <v>PZ162D3</v>
      </c>
      <c r="E40" s="184">
        <f t="shared" si="0"/>
        <v>7</v>
      </c>
      <c r="F40" s="211" t="s">
        <v>449</v>
      </c>
      <c r="G40" s="211" t="s">
        <v>449</v>
      </c>
      <c r="J40" s="171" t="s">
        <v>150</v>
      </c>
      <c r="K40" s="171" t="s">
        <v>166</v>
      </c>
    </row>
    <row r="41" spans="1:11">
      <c r="A41" s="151">
        <v>15</v>
      </c>
      <c r="B41" s="184" t="str">
        <f>'RNC Dataset-1'!$C$3</f>
        <v>FG51RNC</v>
      </c>
      <c r="C41" s="184" t="str">
        <f>LEFT('RBS Dataset-1'!$C$3,5)&amp;'RN RNC neighbour U2G Dataset-1'!J41</f>
        <v>PZ162U1</v>
      </c>
      <c r="D41" s="184" t="str">
        <f>LEFT('RBS Dataset-1'!$C$3,5)&amp;'RN RNC neighbour U2G Dataset-1'!K41</f>
        <v>PZ162D1</v>
      </c>
      <c r="E41" s="184">
        <f t="shared" si="0"/>
        <v>11</v>
      </c>
      <c r="F41" s="211" t="s">
        <v>449</v>
      </c>
      <c r="G41" s="211" t="s">
        <v>449</v>
      </c>
      <c r="J41" s="171" t="s">
        <v>151</v>
      </c>
      <c r="K41" s="171" t="s">
        <v>164</v>
      </c>
    </row>
    <row r="42" spans="1:11">
      <c r="A42" s="151">
        <v>15</v>
      </c>
      <c r="B42" s="184" t="str">
        <f>'RNC Dataset-1'!$C$3</f>
        <v>FG51RNC</v>
      </c>
      <c r="C42" s="184" t="str">
        <f>LEFT('RBS Dataset-1'!$C$3,5)&amp;'RN RNC neighbour U2G Dataset-1'!J42</f>
        <v>PZ162U2</v>
      </c>
      <c r="D42" s="184" t="str">
        <f>LEFT('RBS Dataset-1'!$C$3,5)&amp;'RN RNC neighbour U2G Dataset-1'!K42</f>
        <v>PZ162D2</v>
      </c>
      <c r="E42" s="184">
        <f t="shared" si="0"/>
        <v>11</v>
      </c>
      <c r="F42" s="211" t="s">
        <v>449</v>
      </c>
      <c r="G42" s="211" t="s">
        <v>449</v>
      </c>
      <c r="J42" s="171" t="s">
        <v>152</v>
      </c>
      <c r="K42" s="171" t="s">
        <v>165</v>
      </c>
    </row>
    <row r="43" spans="1:11">
      <c r="A43" s="151">
        <v>15</v>
      </c>
      <c r="B43" s="184" t="str">
        <f>'RNC Dataset-1'!$C$3</f>
        <v>FG51RNC</v>
      </c>
      <c r="C43" s="184" t="str">
        <f>LEFT('RBS Dataset-1'!$C$3,5)&amp;'RN RNC neighbour U2G Dataset-1'!J43</f>
        <v>PZ162U3</v>
      </c>
      <c r="D43" s="184" t="str">
        <f>LEFT('RBS Dataset-1'!$C$3,5)&amp;'RN RNC neighbour U2G Dataset-1'!K43</f>
        <v>PZ162D3</v>
      </c>
      <c r="E43" s="184">
        <f t="shared" si="0"/>
        <v>11</v>
      </c>
      <c r="F43" s="211" t="s">
        <v>449</v>
      </c>
      <c r="G43" s="211" t="s">
        <v>449</v>
      </c>
      <c r="J43" s="171" t="s">
        <v>153</v>
      </c>
      <c r="K43" s="171" t="s">
        <v>166</v>
      </c>
    </row>
    <row r="44" spans="1:11">
      <c r="A44" s="151">
        <v>15</v>
      </c>
      <c r="B44" s="184" t="str">
        <f>'RNC Dataset-1'!$C$3</f>
        <v>FG51RNC</v>
      </c>
      <c r="C44" s="184" t="str">
        <f>LEFT('RBS Dataset-1'!$C$3,5)&amp;'RN RNC neighbour U2G Dataset-1'!J44</f>
        <v>PZ162V1</v>
      </c>
      <c r="D44" s="184" t="str">
        <f>LEFT('RBS Dataset-1'!$C$3,5)&amp;'RN RNC neighbour U2G Dataset-1'!K44</f>
        <v>PZ162D1</v>
      </c>
      <c r="E44" s="184">
        <f t="shared" si="0"/>
        <v>11</v>
      </c>
      <c r="F44" s="211" t="s">
        <v>449</v>
      </c>
      <c r="G44" s="211" t="s">
        <v>449</v>
      </c>
      <c r="J44" s="171" t="s">
        <v>154</v>
      </c>
      <c r="K44" s="171" t="s">
        <v>164</v>
      </c>
    </row>
    <row r="45" spans="1:11">
      <c r="A45" s="151">
        <v>15</v>
      </c>
      <c r="B45" s="184" t="str">
        <f>'RNC Dataset-1'!$C$3</f>
        <v>FG51RNC</v>
      </c>
      <c r="C45" s="184" t="str">
        <f>LEFT('RBS Dataset-1'!$C$3,5)&amp;'RN RNC neighbour U2G Dataset-1'!J45</f>
        <v>PZ162V2</v>
      </c>
      <c r="D45" s="184" t="str">
        <f>LEFT('RBS Dataset-1'!$C$3,5)&amp;'RN RNC neighbour U2G Dataset-1'!K45</f>
        <v>PZ162D2</v>
      </c>
      <c r="E45" s="184">
        <f t="shared" si="0"/>
        <v>11</v>
      </c>
      <c r="F45" s="211" t="s">
        <v>449</v>
      </c>
      <c r="G45" s="211" t="s">
        <v>449</v>
      </c>
      <c r="J45" s="171" t="s">
        <v>155</v>
      </c>
      <c r="K45" s="171" t="s">
        <v>165</v>
      </c>
    </row>
    <row r="46" spans="1:11">
      <c r="A46" s="151">
        <v>15</v>
      </c>
      <c r="B46" s="184" t="str">
        <f>'RNC Dataset-1'!$C$3</f>
        <v>FG51RNC</v>
      </c>
      <c r="C46" s="184" t="str">
        <f>LEFT('RBS Dataset-1'!$C$3,5)&amp;'RN RNC neighbour U2G Dataset-1'!J46</f>
        <v>PZ162V3</v>
      </c>
      <c r="D46" s="184" t="str">
        <f>LEFT('RBS Dataset-1'!$C$3,5)&amp;'RN RNC neighbour U2G Dataset-1'!K46</f>
        <v>PZ162D3</v>
      </c>
      <c r="E46" s="184">
        <f t="shared" si="0"/>
        <v>11</v>
      </c>
      <c r="F46" s="211" t="s">
        <v>449</v>
      </c>
      <c r="G46" s="211" t="s">
        <v>449</v>
      </c>
      <c r="J46" s="171" t="s">
        <v>156</v>
      </c>
      <c r="K46" s="171" t="s">
        <v>166</v>
      </c>
    </row>
    <row r="47" spans="1:11">
      <c r="A47" s="151">
        <v>15</v>
      </c>
      <c r="B47" s="184" t="str">
        <f>'RNC Dataset-1'!$C$3</f>
        <v>FG51RNC</v>
      </c>
      <c r="C47" s="184" t="str">
        <f>LEFT('RBS Dataset-1'!$C$3,5)&amp;'RN RNC neighbour U2G Dataset-1'!J47</f>
        <v>PZ162W1</v>
      </c>
      <c r="D47" s="184" t="str">
        <f>LEFT('RBS Dataset-1'!$C$3,5)&amp;'RN RNC neighbour U2G Dataset-1'!K47</f>
        <v>PZ162D1</v>
      </c>
      <c r="E47" s="184">
        <f t="shared" si="0"/>
        <v>11</v>
      </c>
      <c r="F47" s="211" t="s">
        <v>449</v>
      </c>
      <c r="G47" s="211" t="s">
        <v>449</v>
      </c>
      <c r="J47" s="171" t="s">
        <v>157</v>
      </c>
      <c r="K47" s="171" t="s">
        <v>164</v>
      </c>
    </row>
    <row r="48" spans="1:11">
      <c r="A48" s="151">
        <v>15</v>
      </c>
      <c r="B48" s="184" t="str">
        <f>'RNC Dataset-1'!$C$3</f>
        <v>FG51RNC</v>
      </c>
      <c r="C48" s="184" t="str">
        <f>LEFT('RBS Dataset-1'!$C$3,5)&amp;'RN RNC neighbour U2G Dataset-1'!J48</f>
        <v>PZ162W2</v>
      </c>
      <c r="D48" s="184" t="str">
        <f>LEFT('RBS Dataset-1'!$C$3,5)&amp;'RN RNC neighbour U2G Dataset-1'!K48</f>
        <v>PZ162D2</v>
      </c>
      <c r="E48" s="184">
        <f t="shared" ref="E48:E60" si="1">IF(MID(C48,6,1)="R",IF(MID(D48,6,1)="D",7,15),IF(MID(D48,6,1)="D",11,19))</f>
        <v>11</v>
      </c>
      <c r="F48" s="211" t="s">
        <v>449</v>
      </c>
      <c r="G48" s="211" t="s">
        <v>449</v>
      </c>
      <c r="J48" s="171" t="s">
        <v>158</v>
      </c>
      <c r="K48" s="171" t="s">
        <v>165</v>
      </c>
    </row>
    <row r="49" spans="1:11">
      <c r="A49" s="151">
        <v>15</v>
      </c>
      <c r="B49" s="184" t="str">
        <f>'RNC Dataset-1'!$C$3</f>
        <v>FG51RNC</v>
      </c>
      <c r="C49" s="184" t="str">
        <f>LEFT('RBS Dataset-1'!$C$3,5)&amp;'RN RNC neighbour U2G Dataset-1'!J49</f>
        <v>PZ162Q1</v>
      </c>
      <c r="D49" s="184" t="str">
        <f>LEFT('RBS Dataset-1'!$C$3,5)&amp;'RN RNC neighbour U2G Dataset-1'!K49</f>
        <v>PZ162G1</v>
      </c>
      <c r="E49" s="184">
        <f t="shared" si="1"/>
        <v>19</v>
      </c>
      <c r="F49" s="211" t="s">
        <v>449</v>
      </c>
      <c r="G49" s="211" t="s">
        <v>449</v>
      </c>
      <c r="J49" s="171" t="s">
        <v>169</v>
      </c>
      <c r="K49" s="171" t="s">
        <v>161</v>
      </c>
    </row>
    <row r="50" spans="1:11">
      <c r="A50" s="151">
        <v>15</v>
      </c>
      <c r="B50" s="184" t="str">
        <f>'RNC Dataset-1'!$C$3</f>
        <v>FG51RNC</v>
      </c>
      <c r="C50" s="184" t="str">
        <f>LEFT('RBS Dataset-1'!$C$3,5)&amp;'RN RNC neighbour U2G Dataset-1'!J50</f>
        <v>PZ162Q1</v>
      </c>
      <c r="D50" s="184" t="str">
        <f>LEFT('RBS Dataset-1'!$C$3,5)&amp;'RN RNC neighbour U2G Dataset-1'!K50</f>
        <v>PZ162G2</v>
      </c>
      <c r="E50" s="184">
        <f t="shared" si="1"/>
        <v>19</v>
      </c>
      <c r="F50" s="211" t="s">
        <v>449</v>
      </c>
      <c r="G50" s="211" t="s">
        <v>449</v>
      </c>
      <c r="J50" s="171" t="s">
        <v>169</v>
      </c>
      <c r="K50" s="171" t="s">
        <v>162</v>
      </c>
    </row>
    <row r="51" spans="1:11">
      <c r="A51" s="151">
        <v>15</v>
      </c>
      <c r="B51" s="184" t="str">
        <f>'RNC Dataset-1'!$C$3</f>
        <v>FG51RNC</v>
      </c>
      <c r="C51" s="184" t="str">
        <f>LEFT('RBS Dataset-1'!$C$3,5)&amp;'RN RNC neighbour U2G Dataset-1'!J51</f>
        <v>PZ162Q1</v>
      </c>
      <c r="D51" s="184" t="str">
        <f>LEFT('RBS Dataset-1'!$C$3,5)&amp;'RN RNC neighbour U2G Dataset-1'!K51</f>
        <v>PZ162G3</v>
      </c>
      <c r="E51" s="184">
        <f t="shared" si="1"/>
        <v>19</v>
      </c>
      <c r="F51" s="211" t="s">
        <v>449</v>
      </c>
      <c r="G51" s="211" t="s">
        <v>449</v>
      </c>
      <c r="J51" s="171" t="s">
        <v>169</v>
      </c>
      <c r="K51" s="171" t="s">
        <v>163</v>
      </c>
    </row>
    <row r="52" spans="1:11">
      <c r="A52" s="151">
        <v>15</v>
      </c>
      <c r="B52" s="184" t="str">
        <f>'RNC Dataset-1'!$C$3</f>
        <v>FG51RNC</v>
      </c>
      <c r="C52" s="184" t="str">
        <f>LEFT('RBS Dataset-1'!$C$3,5)&amp;'RN RNC neighbour U2G Dataset-1'!J52</f>
        <v>PZ162Q2</v>
      </c>
      <c r="D52" s="184" t="str">
        <f>LEFT('RBS Dataset-1'!$C$3,5)&amp;'RN RNC neighbour U2G Dataset-1'!K52</f>
        <v>PZ162G1</v>
      </c>
      <c r="E52" s="184">
        <f t="shared" si="1"/>
        <v>19</v>
      </c>
      <c r="F52" s="211" t="s">
        <v>449</v>
      </c>
      <c r="G52" s="211" t="s">
        <v>449</v>
      </c>
      <c r="J52" s="171" t="s">
        <v>170</v>
      </c>
      <c r="K52" s="171" t="s">
        <v>161</v>
      </c>
    </row>
    <row r="53" spans="1:11">
      <c r="A53" s="151">
        <v>15</v>
      </c>
      <c r="B53" s="184" t="str">
        <f>'RNC Dataset-1'!$C$3</f>
        <v>FG51RNC</v>
      </c>
      <c r="C53" s="184" t="str">
        <f>LEFT('RBS Dataset-1'!$C$3,5)&amp;'RN RNC neighbour U2G Dataset-1'!J53</f>
        <v>PZ162Q2</v>
      </c>
      <c r="D53" s="184" t="str">
        <f>LEFT('RBS Dataset-1'!$C$3,5)&amp;'RN RNC neighbour U2G Dataset-1'!K53</f>
        <v>PZ162G2</v>
      </c>
      <c r="E53" s="184">
        <f t="shared" si="1"/>
        <v>19</v>
      </c>
      <c r="F53" s="211" t="s">
        <v>449</v>
      </c>
      <c r="G53" s="211" t="s">
        <v>449</v>
      </c>
      <c r="J53" s="171" t="s">
        <v>170</v>
      </c>
      <c r="K53" s="171" t="s">
        <v>162</v>
      </c>
    </row>
    <row r="54" spans="1:11">
      <c r="A54" s="151">
        <v>15</v>
      </c>
      <c r="B54" s="184" t="str">
        <f>'RNC Dataset-1'!$C$3</f>
        <v>FG51RNC</v>
      </c>
      <c r="C54" s="184" t="str">
        <f>LEFT('RBS Dataset-1'!$C$3,5)&amp;'RN RNC neighbour U2G Dataset-1'!J54</f>
        <v>PZ162Q2</v>
      </c>
      <c r="D54" s="184" t="str">
        <f>LEFT('RBS Dataset-1'!$C$3,5)&amp;'RN RNC neighbour U2G Dataset-1'!K54</f>
        <v>PZ162G3</v>
      </c>
      <c r="E54" s="184">
        <f t="shared" si="1"/>
        <v>19</v>
      </c>
      <c r="F54" s="211" t="s">
        <v>449</v>
      </c>
      <c r="G54" s="211" t="s">
        <v>449</v>
      </c>
      <c r="J54" s="171" t="s">
        <v>170</v>
      </c>
      <c r="K54" s="171" t="s">
        <v>163</v>
      </c>
    </row>
    <row r="55" spans="1:11">
      <c r="A55" s="151">
        <v>15</v>
      </c>
      <c r="B55" s="184" t="str">
        <f>'RNC Dataset-1'!$C$3</f>
        <v>FG51RNC</v>
      </c>
      <c r="C55" s="184" t="str">
        <f>LEFT('RBS Dataset-1'!$C$3,5)&amp;'RN RNC neighbour U2G Dataset-1'!J55</f>
        <v>PZ162Q3</v>
      </c>
      <c r="D55" s="184" t="str">
        <f>LEFT('RBS Dataset-1'!$C$3,5)&amp;'RN RNC neighbour U2G Dataset-1'!K55</f>
        <v>PZ162G1</v>
      </c>
      <c r="E55" s="184">
        <f t="shared" si="1"/>
        <v>19</v>
      </c>
      <c r="F55" s="211" t="s">
        <v>449</v>
      </c>
      <c r="G55" s="211" t="s">
        <v>449</v>
      </c>
      <c r="J55" s="171" t="s">
        <v>171</v>
      </c>
      <c r="K55" s="171" t="s">
        <v>161</v>
      </c>
    </row>
    <row r="56" spans="1:11">
      <c r="A56" s="151">
        <v>15</v>
      </c>
      <c r="B56" s="184" t="str">
        <f>'RNC Dataset-1'!$C$3</f>
        <v>FG51RNC</v>
      </c>
      <c r="C56" s="184" t="str">
        <f>LEFT('RBS Dataset-1'!$C$3,5)&amp;'RN RNC neighbour U2G Dataset-1'!J56</f>
        <v>PZ162Q3</v>
      </c>
      <c r="D56" s="184" t="str">
        <f>LEFT('RBS Dataset-1'!$C$3,5)&amp;'RN RNC neighbour U2G Dataset-1'!K56</f>
        <v>PZ162G2</v>
      </c>
      <c r="E56" s="184">
        <f t="shared" si="1"/>
        <v>19</v>
      </c>
      <c r="F56" s="211" t="s">
        <v>449</v>
      </c>
      <c r="G56" s="211" t="s">
        <v>449</v>
      </c>
      <c r="J56" s="171" t="s">
        <v>171</v>
      </c>
      <c r="K56" s="171" t="s">
        <v>162</v>
      </c>
    </row>
    <row r="57" spans="1:11">
      <c r="A57" s="151">
        <v>15</v>
      </c>
      <c r="B57" s="184" t="str">
        <f>'RNC Dataset-1'!$C$3</f>
        <v>FG51RNC</v>
      </c>
      <c r="C57" s="184" t="str">
        <f>LEFT('RBS Dataset-1'!$C$3,5)&amp;'RN RNC neighbour U2G Dataset-1'!J57</f>
        <v>PZ162Q3</v>
      </c>
      <c r="D57" s="184" t="str">
        <f>LEFT('RBS Dataset-1'!$C$3,5)&amp;'RN RNC neighbour U2G Dataset-1'!K57</f>
        <v>PZ162G3</v>
      </c>
      <c r="E57" s="184">
        <f t="shared" si="1"/>
        <v>19</v>
      </c>
      <c r="F57" s="211" t="s">
        <v>449</v>
      </c>
      <c r="G57" s="211" t="s">
        <v>449</v>
      </c>
      <c r="J57" s="171" t="s">
        <v>171</v>
      </c>
      <c r="K57" s="171" t="s">
        <v>163</v>
      </c>
    </row>
    <row r="58" spans="1:11">
      <c r="A58" s="151">
        <v>15</v>
      </c>
      <c r="B58" s="184" t="str">
        <f>'RNC Dataset-1'!$C$3</f>
        <v>FG51RNC</v>
      </c>
      <c r="C58" s="184" t="str">
        <f>LEFT('RBS Dataset-1'!$C$3,5)&amp;'RN RNC neighbour U2G Dataset-1'!J58</f>
        <v>PZ162Q1</v>
      </c>
      <c r="D58" s="184" t="str">
        <f>LEFT('RBS Dataset-1'!$C$3,5)&amp;'RN RNC neighbour U2G Dataset-1'!K58</f>
        <v>PZ162D1</v>
      </c>
      <c r="E58" s="184">
        <f t="shared" si="1"/>
        <v>11</v>
      </c>
      <c r="F58" s="211" t="s">
        <v>449</v>
      </c>
      <c r="G58" s="211" t="s">
        <v>449</v>
      </c>
      <c r="J58" s="171" t="s">
        <v>169</v>
      </c>
      <c r="K58" s="171" t="s">
        <v>164</v>
      </c>
    </row>
    <row r="59" spans="1:11">
      <c r="A59" s="151">
        <v>15</v>
      </c>
      <c r="B59" s="184" t="str">
        <f>'RNC Dataset-1'!$C$3</f>
        <v>FG51RNC</v>
      </c>
      <c r="C59" s="184" t="str">
        <f>LEFT('RBS Dataset-1'!$C$3,5)&amp;'RN RNC neighbour U2G Dataset-1'!J59</f>
        <v>PZ162Q2</v>
      </c>
      <c r="D59" s="184" t="str">
        <f>LEFT('RBS Dataset-1'!$C$3,5)&amp;'RN RNC neighbour U2G Dataset-1'!K59</f>
        <v>PZ162D2</v>
      </c>
      <c r="E59" s="184">
        <f t="shared" si="1"/>
        <v>11</v>
      </c>
      <c r="F59" s="211" t="s">
        <v>449</v>
      </c>
      <c r="G59" s="211" t="s">
        <v>449</v>
      </c>
      <c r="J59" s="171" t="s">
        <v>170</v>
      </c>
      <c r="K59" s="171" t="s">
        <v>165</v>
      </c>
    </row>
    <row r="60" spans="1:11">
      <c r="A60" s="151">
        <v>15</v>
      </c>
      <c r="B60" s="184" t="str">
        <f>'RNC Dataset-1'!$C$3</f>
        <v>FG51RNC</v>
      </c>
      <c r="C60" s="184" t="str">
        <f>LEFT('RBS Dataset-1'!$C$3,5)&amp;'RN RNC neighbour U2G Dataset-1'!J60</f>
        <v>PZ162Q3</v>
      </c>
      <c r="D60" s="184" t="str">
        <f>LEFT('RBS Dataset-1'!$C$3,5)&amp;'RN RNC neighbour U2G Dataset-1'!K60</f>
        <v>PZ162D3</v>
      </c>
      <c r="E60" s="184">
        <f t="shared" si="1"/>
        <v>11</v>
      </c>
      <c r="F60" s="211" t="s">
        <v>449</v>
      </c>
      <c r="G60" s="211" t="s">
        <v>449</v>
      </c>
      <c r="J60" s="171" t="s">
        <v>171</v>
      </c>
      <c r="K60" s="171" t="s">
        <v>166</v>
      </c>
    </row>
    <row r="61" spans="1:11">
      <c r="A61" s="151">
        <v>15</v>
      </c>
      <c r="B61" s="184" t="str">
        <f>'RNC Dataset-1'!$C$3</f>
        <v>FG51RNC</v>
      </c>
      <c r="C61" s="184" t="str">
        <f>LEFT('RBS Dataset-1'!$C$3,5)&amp;'RN RNC neighbour U2G Dataset-1'!J61</f>
        <v>PZ162W3</v>
      </c>
      <c r="D61" s="184" t="str">
        <f>LEFT('RBS Dataset-1'!$C$3,5)&amp;'RN RNC neighbour U2G Dataset-1'!K61</f>
        <v>PZ162D3</v>
      </c>
      <c r="E61" s="184">
        <f t="shared" ref="E61" si="2">IF(MID(C61,6,1)="R",IF(MID(D61,6,1)="D",7,15),IF(MID(D61,6,1)="D",11,19))</f>
        <v>11</v>
      </c>
      <c r="F61" s="211" t="s">
        <v>449</v>
      </c>
      <c r="G61" s="211" t="s">
        <v>449</v>
      </c>
      <c r="J61" s="171" t="s">
        <v>159</v>
      </c>
      <c r="K61" s="171" t="s">
        <v>166</v>
      </c>
    </row>
  </sheetData>
  <autoFilter ref="A1:L61"/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Appoggio</vt:lpstr>
      <vt:lpstr>Revision History</vt:lpstr>
      <vt:lpstr>RNC Dataset-1</vt:lpstr>
      <vt:lpstr>RBS Dataset-1</vt:lpstr>
      <vt:lpstr>RN RNC-RBS Dataset-1</vt:lpstr>
      <vt:lpstr>External GSM Dataset-1</vt:lpstr>
      <vt:lpstr>EutranFreqRelation-1</vt:lpstr>
      <vt:lpstr>RN RNC neighbour U2U Dataset-1</vt:lpstr>
      <vt:lpstr>RN RNC neighbour U2G Dataset-1</vt:lpstr>
      <vt:lpstr>ExtRNC IurLink1 Dataset</vt:lpstr>
      <vt:lpstr>Offset Provincia 2G3G4G</vt:lpstr>
      <vt:lpstr>ExtRNC IurLink1 Dataset-BO04RNC</vt:lpstr>
      <vt:lpstr>ExtRNC IurLink1 Dataset-BO07RNC</vt:lpstr>
      <vt:lpstr>ExtRNC IurLink1 Dataset-BO33RNC</vt:lpstr>
    </vt:vector>
  </TitlesOfParts>
  <Company>Aletea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Lucario</dc:creator>
  <cp:lastModifiedBy>Matteo Addesso</cp:lastModifiedBy>
  <dcterms:created xsi:type="dcterms:W3CDTF">2015-10-14T09:24:24Z</dcterms:created>
  <dcterms:modified xsi:type="dcterms:W3CDTF">2019-01-07T15:58:42Z</dcterms:modified>
</cp:coreProperties>
</file>