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a934c8a81b97200/Pulpit/pythonnn/CR-CaseStudy-TTCandPIT-PDs/"/>
    </mc:Choice>
  </mc:AlternateContent>
  <xr:revisionPtr revIDLastSave="2" documentId="11_BD14F9ECC74B78C8CCB3F46380F669C723BE7E77" xr6:coauthVersionLast="47" xr6:coauthVersionMax="47" xr10:uidLastSave="{04B2A341-45BD-4816-B090-A05097A17179}"/>
  <bookViews>
    <workbookView xWindow="-108" yWindow="-108" windowWidth="23256" windowHeight="12576" xr2:uid="{00000000-000D-0000-FFFF-FFFF00000000}"/>
  </bookViews>
  <sheets>
    <sheet name="Migration Matrix" sheetId="1" r:id="rId1"/>
    <sheet name="Corporate Default Rate" sheetId="2" r:id="rId2"/>
    <sheet name="Historic Data" sheetId="3" r:id="rId3"/>
    <sheet name="Forecast Data (Baseline)" sheetId="4" r:id="rId4"/>
    <sheet name="Forecast Data (Pessimistic)" sheetId="5" r:id="rId5"/>
    <sheet name="Forecast Data (Optimistic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hVkcXqhYXil/l5KoJqtho00OC0THDc74L6jWqg3ZiJQ="/>
    </ext>
  </extLst>
</workbook>
</file>

<file path=xl/calcChain.xml><?xml version="1.0" encoding="utf-8"?>
<calcChain xmlns="http://schemas.openxmlformats.org/spreadsheetml/2006/main">
  <c r="I10" i="3" l="1"/>
  <c r="J4" i="6"/>
  <c r="I4" i="6"/>
  <c r="H4" i="6"/>
  <c r="G4" i="6"/>
  <c r="J3" i="6"/>
  <c r="I3" i="6"/>
  <c r="H3" i="6"/>
  <c r="G3" i="6"/>
  <c r="J2" i="6"/>
  <c r="H2" i="6"/>
  <c r="G2" i="6"/>
  <c r="J4" i="5"/>
  <c r="I4" i="5"/>
  <c r="H4" i="5"/>
  <c r="J3" i="5"/>
  <c r="I3" i="5"/>
  <c r="H3" i="5"/>
  <c r="D3" i="5"/>
  <c r="D4" i="5" s="1"/>
  <c r="G4" i="5" s="1"/>
  <c r="J2" i="5"/>
  <c r="H2" i="5"/>
  <c r="G2" i="5"/>
  <c r="D2" i="5"/>
  <c r="J4" i="4"/>
  <c r="I4" i="4"/>
  <c r="H4" i="4"/>
  <c r="J3" i="4"/>
  <c r="I3" i="4"/>
  <c r="H3" i="4"/>
  <c r="J2" i="4"/>
  <c r="H2" i="4"/>
  <c r="D2" i="4"/>
  <c r="G2" i="4" s="1"/>
  <c r="J24" i="3"/>
  <c r="H24" i="3"/>
  <c r="G24" i="3"/>
  <c r="C24" i="3"/>
  <c r="I2" i="4" s="1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H2" i="3"/>
  <c r="I8" i="1"/>
  <c r="I7" i="1"/>
  <c r="I6" i="1"/>
  <c r="I5" i="1"/>
  <c r="I4" i="1"/>
  <c r="I3" i="1"/>
  <c r="I2" i="1"/>
  <c r="I2" i="6" l="1"/>
  <c r="I2" i="5"/>
  <c r="G3" i="5"/>
  <c r="D3" i="4"/>
  <c r="G3" i="4" l="1"/>
  <c r="D4" i="4"/>
  <c r="G4" i="4" s="1"/>
</calcChain>
</file>

<file path=xl/sharedStrings.xml><?xml version="1.0" encoding="utf-8"?>
<sst xmlns="http://schemas.openxmlformats.org/spreadsheetml/2006/main" count="58" uniqueCount="20">
  <si>
    <t>AAA</t>
  </si>
  <si>
    <t>AA</t>
  </si>
  <si>
    <t>A</t>
  </si>
  <si>
    <t>BBB</t>
  </si>
  <si>
    <t>BB</t>
  </si>
  <si>
    <t>B</t>
  </si>
  <si>
    <t>CCC</t>
  </si>
  <si>
    <t>D</t>
  </si>
  <si>
    <t>Year</t>
  </si>
  <si>
    <t>Global Corporate Default Rate</t>
  </si>
  <si>
    <t>Description:</t>
  </si>
  <si>
    <t>Labor Markets: Unemployment rate, (%, SA)</t>
  </si>
  <si>
    <t>Consumer Price Index: EU Harmonized - Total, (Index 2015=100, SA)</t>
  </si>
  <si>
    <t>National Accounts: Real Gross Domestic Product [GDP] - Market exchange rate, (Bil. 2012 USD, CDASAAR)</t>
  </si>
  <si>
    <t>Interest Rate: EURIBOR - 3-Month, (% p.a., NSA)</t>
  </si>
  <si>
    <t>Interest Rates: Central government bond yield curve - All bond ratings total - Spot rate - 10 year maturity, (% p.a., NSA)</t>
  </si>
  <si>
    <t>GDP growth rate</t>
  </si>
  <si>
    <t>Yield Structure, long-term - short-term (%)</t>
  </si>
  <si>
    <t>CPI rate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</si>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</sst>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rgb="FF000000"/>
      <name val="Calibri"/>
      <scheme val="minor"/>
    </font>
    <font>
      <b/>
      <sz val="10"/>
      <color rgb="FF112277"/>
      <name val="Arial"/>
      <family val="2"/>
      <charset val="238"/>
    </font>
    <font>
      <sz val="11"/>
      <color theme="0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DF2F9"/>
        <bgColor rgb="FFEDF2F9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right" wrapText="1"/>
    </xf>
    <xf numFmtId="10" fontId="2" fillId="3" borderId="2" xfId="0" applyNumberFormat="1" applyFont="1" applyFill="1" applyBorder="1"/>
    <xf numFmtId="10" fontId="2" fillId="4" borderId="2" xfId="0" applyNumberFormat="1" applyFont="1" applyFill="1" applyBorder="1"/>
    <xf numFmtId="10" fontId="3" fillId="0" borderId="0" xfId="0" applyNumberFormat="1" applyFont="1"/>
    <xf numFmtId="0" fontId="1" fillId="2" borderId="2" xfId="0" applyFont="1" applyFill="1" applyBorder="1" applyAlignment="1">
      <alignment horizontal="right" wrapText="1"/>
    </xf>
    <xf numFmtId="0" fontId="4" fillId="0" borderId="0" xfId="0" applyFont="1"/>
    <xf numFmtId="4" fontId="3" fillId="0" borderId="0" xfId="0" applyNumberFormat="1" applyFont="1"/>
    <xf numFmtId="0" fontId="5" fillId="0" borderId="0" xfId="0" applyFont="1"/>
    <xf numFmtId="0" fontId="3" fillId="0" borderId="0" xfId="0" applyFont="1"/>
    <xf numFmtId="2" fontId="3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16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/>
  </sheetViews>
  <sheetFormatPr defaultColWidth="14.44140625" defaultRowHeight="15" customHeight="1" x14ac:dyDescent="0.3"/>
  <cols>
    <col min="1" max="1" width="6.109375" customWidth="1"/>
    <col min="2" max="24" width="11.44140625" customWidth="1"/>
  </cols>
  <sheetData>
    <row r="1" spans="1:10" ht="14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ht="14.4" x14ac:dyDescent="0.3">
      <c r="A2" s="1" t="s">
        <v>0</v>
      </c>
      <c r="B2" s="2">
        <v>0.87090000000000001</v>
      </c>
      <c r="C2" s="3">
        <v>9.0499999999999997E-2</v>
      </c>
      <c r="D2" s="3">
        <v>5.1999999999999998E-3</v>
      </c>
      <c r="E2" s="3">
        <v>5.0000000000000001E-4</v>
      </c>
      <c r="F2" s="3">
        <v>1E-3</v>
      </c>
      <c r="G2" s="3">
        <v>2.9999999999999997E-4</v>
      </c>
      <c r="H2" s="3">
        <v>5.0000000000000001E-4</v>
      </c>
      <c r="I2" s="3">
        <f t="shared" ref="I2:I8" si="0">1-SUM(B2:H2)</f>
        <v>3.1100000000000128E-2</v>
      </c>
      <c r="J2" s="4"/>
    </row>
    <row r="3" spans="1:10" ht="14.4" x14ac:dyDescent="0.3">
      <c r="A3" s="1" t="s">
        <v>1</v>
      </c>
      <c r="B3" s="3">
        <v>4.7000000000000002E-3</v>
      </c>
      <c r="C3" s="2">
        <v>0.87419999999999998</v>
      </c>
      <c r="D3" s="3">
        <v>7.6399999999999996E-2</v>
      </c>
      <c r="E3" s="3">
        <v>4.5999999999999999E-3</v>
      </c>
      <c r="F3" s="3">
        <v>5.0000000000000001E-4</v>
      </c>
      <c r="G3" s="3">
        <v>5.9999999999999995E-4</v>
      </c>
      <c r="H3" s="3">
        <v>2.0000000000000001E-4</v>
      </c>
      <c r="I3" s="3">
        <f t="shared" si="0"/>
        <v>3.8799999999999946E-2</v>
      </c>
      <c r="J3" s="4"/>
    </row>
    <row r="4" spans="1:10" ht="14.4" x14ac:dyDescent="0.3">
      <c r="A4" s="1" t="s">
        <v>2</v>
      </c>
      <c r="B4" s="3">
        <v>2.0000000000000001E-4</v>
      </c>
      <c r="C4" s="3">
        <v>1.54E-2</v>
      </c>
      <c r="D4" s="2">
        <v>0.88959999999999995</v>
      </c>
      <c r="E4" s="3">
        <v>4.8599999999999997E-2</v>
      </c>
      <c r="F4" s="3">
        <v>2.5000000000000001E-3</v>
      </c>
      <c r="G4" s="3">
        <v>1E-3</v>
      </c>
      <c r="H4" s="3">
        <v>1E-4</v>
      </c>
      <c r="I4" s="3">
        <f t="shared" si="0"/>
        <v>4.2600000000000193E-2</v>
      </c>
      <c r="J4" s="4"/>
    </row>
    <row r="5" spans="1:10" ht="14.4" x14ac:dyDescent="0.3">
      <c r="A5" s="1" t="s">
        <v>3</v>
      </c>
      <c r="B5" s="3">
        <v>0</v>
      </c>
      <c r="C5" s="3">
        <v>8.0000000000000004E-4</v>
      </c>
      <c r="D5" s="3">
        <v>3.1300000000000001E-2</v>
      </c>
      <c r="E5" s="2">
        <v>0.86950000000000005</v>
      </c>
      <c r="F5" s="3">
        <v>3.3799999999999997E-2</v>
      </c>
      <c r="G5" s="3">
        <v>4.0000000000000001E-3</v>
      </c>
      <c r="H5" s="3">
        <v>8.9999999999999998E-4</v>
      </c>
      <c r="I5" s="3">
        <f t="shared" si="0"/>
        <v>5.9699999999999975E-2</v>
      </c>
      <c r="J5" s="4"/>
    </row>
    <row r="6" spans="1:10" ht="14.4" x14ac:dyDescent="0.3">
      <c r="A6" s="1" t="s">
        <v>4</v>
      </c>
      <c r="B6" s="3">
        <v>1E-4</v>
      </c>
      <c r="C6" s="3">
        <v>2.0000000000000001E-4</v>
      </c>
      <c r="D6" s="3">
        <v>5.9999999999999995E-4</v>
      </c>
      <c r="E6" s="3">
        <v>4.4999999999999998E-2</v>
      </c>
      <c r="F6" s="2">
        <v>0.78300000000000003</v>
      </c>
      <c r="G6" s="3">
        <v>6.5000000000000002E-2</v>
      </c>
      <c r="H6" s="3">
        <v>5.3E-3</v>
      </c>
      <c r="I6" s="3">
        <f t="shared" si="0"/>
        <v>0.10080000000000011</v>
      </c>
      <c r="J6" s="4"/>
    </row>
    <row r="7" spans="1:10" ht="14.4" x14ac:dyDescent="0.3">
      <c r="A7" s="1" t="s">
        <v>5</v>
      </c>
      <c r="B7" s="3">
        <v>0</v>
      </c>
      <c r="C7" s="3">
        <v>2.0000000000000001E-4</v>
      </c>
      <c r="D7" s="3">
        <v>5.9999999999999995E-4</v>
      </c>
      <c r="E7" s="3">
        <v>1.5E-3</v>
      </c>
      <c r="F7" s="3">
        <v>4.4999999999999998E-2</v>
      </c>
      <c r="G7" s="2">
        <v>0.74819999999999998</v>
      </c>
      <c r="H7" s="3">
        <v>4.8099999999999997E-2</v>
      </c>
      <c r="I7" s="3">
        <f t="shared" si="0"/>
        <v>0.15639999999999998</v>
      </c>
      <c r="J7" s="4"/>
    </row>
    <row r="8" spans="1:10" ht="14.4" x14ac:dyDescent="0.3">
      <c r="A8" s="1" t="s">
        <v>6</v>
      </c>
      <c r="B8" s="3">
        <v>0</v>
      </c>
      <c r="C8" s="3">
        <v>0</v>
      </c>
      <c r="D8" s="3">
        <v>8.0000000000000004E-4</v>
      </c>
      <c r="E8" s="3">
        <v>1.5E-3</v>
      </c>
      <c r="F8" s="3">
        <v>4.5999999999999999E-3</v>
      </c>
      <c r="G8" s="3">
        <v>0.13719999999999999</v>
      </c>
      <c r="H8" s="2">
        <v>0.44740000000000002</v>
      </c>
      <c r="I8" s="3">
        <f t="shared" si="0"/>
        <v>0.40849999999999997</v>
      </c>
      <c r="J8" s="4"/>
    </row>
    <row r="9" spans="1:10" ht="14.4" x14ac:dyDescent="0.3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B2">
    <cfRule type="expression" dxfId="15" priority="1">
      <formula>IF(B2=0%,1,0)</formula>
    </cfRule>
    <cfRule type="expression" dxfId="14" priority="2">
      <formula>IF(B2&gt;25%,1,0)</formula>
    </cfRule>
    <cfRule type="colorScale" priority="3">
      <colorScale>
        <cfvo type="formula" val="0.000001"/>
        <cfvo type="formula" val="0.25"/>
        <color rgb="FF00B050"/>
        <color rgb="FF8EAADB"/>
      </colorScale>
    </cfRule>
  </conditionalFormatting>
  <conditionalFormatting sqref="B9:H9">
    <cfRule type="colorScale" priority="4">
      <colorScale>
        <cfvo type="formula" val="0.000001"/>
        <cfvo type="formula" val="0.25"/>
        <color rgb="FF00B050"/>
        <color rgb="FF8EAADB"/>
      </colorScale>
    </cfRule>
  </conditionalFormatting>
  <conditionalFormatting sqref="B9:I9">
    <cfRule type="expression" dxfId="13" priority="5">
      <formula>IF(B9=0%,1,0)</formula>
    </cfRule>
    <cfRule type="expression" dxfId="12" priority="6">
      <formula>IF(B9&gt;25%,1,0)</formula>
    </cfRule>
  </conditionalFormatting>
  <conditionalFormatting sqref="C3">
    <cfRule type="expression" dxfId="11" priority="7">
      <formula>IF(C3=0%,1,0)</formula>
    </cfRule>
    <cfRule type="expression" dxfId="10" priority="8">
      <formula>IF(C3&gt;25%,1,0)</formula>
    </cfRule>
    <cfRule type="colorScale" priority="9">
      <colorScale>
        <cfvo type="formula" val="0.000001"/>
        <cfvo type="formula" val="0.25"/>
        <color rgb="FF00B050"/>
        <color rgb="FF8EAADB"/>
      </colorScale>
    </cfRule>
  </conditionalFormatting>
  <conditionalFormatting sqref="D4">
    <cfRule type="expression" dxfId="9" priority="10">
      <formula>IF(D4=0%,1,0)</formula>
    </cfRule>
    <cfRule type="expression" dxfId="8" priority="11">
      <formula>IF(D4&gt;25%,1,0)</formula>
    </cfRule>
    <cfRule type="colorScale" priority="12">
      <colorScale>
        <cfvo type="formula" val="0.000001"/>
        <cfvo type="formula" val="0.25"/>
        <color rgb="FF00B050"/>
        <color rgb="FF8EAADB"/>
      </colorScale>
    </cfRule>
  </conditionalFormatting>
  <conditionalFormatting sqref="E5">
    <cfRule type="expression" dxfId="7" priority="13">
      <formula>IF(E5=0%,1,0)</formula>
    </cfRule>
    <cfRule type="expression" dxfId="6" priority="14">
      <formula>IF(E5&gt;25%,1,0)</formula>
    </cfRule>
    <cfRule type="colorScale" priority="15">
      <colorScale>
        <cfvo type="formula" val="0.000001"/>
        <cfvo type="formula" val="0.25"/>
        <color rgb="FF00B050"/>
        <color rgb="FF8EAADB"/>
      </colorScale>
    </cfRule>
  </conditionalFormatting>
  <conditionalFormatting sqref="F6">
    <cfRule type="expression" dxfId="5" priority="16">
      <formula>IF(F6=0%,1,0)</formula>
    </cfRule>
    <cfRule type="expression" dxfId="4" priority="17">
      <formula>IF(F6&gt;25%,1,0)</formula>
    </cfRule>
    <cfRule type="colorScale" priority="18">
      <colorScale>
        <cfvo type="formula" val="0.000001"/>
        <cfvo type="formula" val="0.25"/>
        <color rgb="FF00B050"/>
        <color rgb="FF8EAADB"/>
      </colorScale>
    </cfRule>
  </conditionalFormatting>
  <conditionalFormatting sqref="G7">
    <cfRule type="expression" dxfId="3" priority="19">
      <formula>IF(G7=0%,1,0)</formula>
    </cfRule>
    <cfRule type="expression" dxfId="2" priority="20">
      <formula>IF(G7&gt;25%,1,0)</formula>
    </cfRule>
    <cfRule type="colorScale" priority="21">
      <colorScale>
        <cfvo type="formula" val="0.000001"/>
        <cfvo type="formula" val="0.25"/>
        <color rgb="FF00B050"/>
        <color rgb="FF8EAADB"/>
      </colorScale>
    </cfRule>
  </conditionalFormatting>
  <conditionalFormatting sqref="H8">
    <cfRule type="expression" dxfId="1" priority="22">
      <formula>IF(H8=0%,1,0)</formula>
    </cfRule>
    <cfRule type="expression" dxfId="0" priority="23">
      <formula>IF(H8&gt;25%,1,0)</formula>
    </cfRule>
    <cfRule type="colorScale" priority="24">
      <colorScale>
        <cfvo type="formula" val="0.000001"/>
        <cfvo type="formula" val="0.25"/>
        <color rgb="FF00B050"/>
        <color rgb="FF8EAADB"/>
      </colorScale>
    </cfRule>
  </conditionalFormatting>
  <conditionalFormatting sqref="I9">
    <cfRule type="colorScale" priority="25">
      <colorScale>
        <cfvo type="formula" val="0.000001"/>
        <cfvo type="formula" val="0.25"/>
        <color rgb="FF00B050"/>
        <color rgb="FF8EAADB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1" width="5.109375" customWidth="1"/>
    <col min="2" max="2" width="25.88671875" customWidth="1"/>
    <col min="3" max="24" width="11.44140625" customWidth="1"/>
  </cols>
  <sheetData>
    <row r="1" spans="1:2" ht="27" x14ac:dyDescent="0.3">
      <c r="A1" s="5" t="s">
        <v>8</v>
      </c>
      <c r="B1" s="5" t="s">
        <v>9</v>
      </c>
    </row>
    <row r="2" spans="1:2" ht="14.4" x14ac:dyDescent="0.3">
      <c r="A2" s="6">
        <v>2000</v>
      </c>
      <c r="B2" s="6">
        <v>2.48</v>
      </c>
    </row>
    <row r="3" spans="1:2" ht="14.4" x14ac:dyDescent="0.3">
      <c r="A3" s="6">
        <v>2001</v>
      </c>
      <c r="B3" s="6">
        <v>3.77</v>
      </c>
    </row>
    <row r="4" spans="1:2" ht="14.4" x14ac:dyDescent="0.3">
      <c r="A4" s="6">
        <v>2002</v>
      </c>
      <c r="B4" s="6">
        <v>3.6</v>
      </c>
    </row>
    <row r="5" spans="1:2" ht="14.4" x14ac:dyDescent="0.3">
      <c r="A5" s="6">
        <v>2003</v>
      </c>
      <c r="B5" s="6">
        <v>1.93</v>
      </c>
    </row>
    <row r="6" spans="1:2" ht="14.4" x14ac:dyDescent="0.3">
      <c r="A6" s="6">
        <v>2004</v>
      </c>
      <c r="B6" s="6">
        <v>0.78</v>
      </c>
    </row>
    <row r="7" spans="1:2" ht="14.4" x14ac:dyDescent="0.3">
      <c r="A7" s="6">
        <v>2005</v>
      </c>
      <c r="B7" s="6">
        <v>0.6</v>
      </c>
    </row>
    <row r="8" spans="1:2" ht="14.4" x14ac:dyDescent="0.3">
      <c r="A8" s="6">
        <v>2006</v>
      </c>
      <c r="B8" s="6">
        <v>0.48</v>
      </c>
    </row>
    <row r="9" spans="1:2" ht="14.4" x14ac:dyDescent="0.3">
      <c r="A9" s="6">
        <v>2007</v>
      </c>
      <c r="B9" s="6">
        <v>0.37</v>
      </c>
    </row>
    <row r="10" spans="1:2" ht="14.4" x14ac:dyDescent="0.3">
      <c r="A10" s="6">
        <v>2008</v>
      </c>
      <c r="B10" s="6">
        <v>1.8</v>
      </c>
    </row>
    <row r="11" spans="1:2" ht="14.4" x14ac:dyDescent="0.3">
      <c r="A11" s="6">
        <v>2009</v>
      </c>
      <c r="B11" s="6">
        <v>4.1900000000000004</v>
      </c>
    </row>
    <row r="12" spans="1:2" ht="14.4" x14ac:dyDescent="0.3">
      <c r="A12" s="6">
        <v>2010</v>
      </c>
      <c r="B12" s="6">
        <v>1.21</v>
      </c>
    </row>
    <row r="13" spans="1:2" ht="14.4" x14ac:dyDescent="0.3">
      <c r="A13" s="6">
        <v>2011</v>
      </c>
      <c r="B13" s="6">
        <v>0.8</v>
      </c>
    </row>
    <row r="14" spans="1:2" ht="14.4" x14ac:dyDescent="0.3">
      <c r="A14" s="6">
        <v>2012</v>
      </c>
      <c r="B14" s="6">
        <v>1.1399999999999999</v>
      </c>
    </row>
    <row r="15" spans="1:2" ht="14.4" x14ac:dyDescent="0.3">
      <c r="A15" s="6">
        <v>2013</v>
      </c>
      <c r="B15" s="6">
        <v>1.06</v>
      </c>
    </row>
    <row r="16" spans="1:2" ht="14.4" x14ac:dyDescent="0.3">
      <c r="A16" s="6">
        <v>2014</v>
      </c>
      <c r="B16" s="6">
        <v>0.69</v>
      </c>
    </row>
    <row r="17" spans="1:2" ht="14.4" x14ac:dyDescent="0.3">
      <c r="A17" s="6">
        <v>2015</v>
      </c>
      <c r="B17" s="6">
        <v>1.36</v>
      </c>
    </row>
    <row r="18" spans="1:2" ht="14.4" x14ac:dyDescent="0.3">
      <c r="A18" s="6">
        <v>2016</v>
      </c>
      <c r="B18" s="6">
        <v>2.09</v>
      </c>
    </row>
    <row r="19" spans="1:2" ht="14.4" x14ac:dyDescent="0.3">
      <c r="A19" s="6">
        <v>2017</v>
      </c>
      <c r="B19" s="7">
        <v>1.21</v>
      </c>
    </row>
    <row r="20" spans="1:2" ht="14.4" x14ac:dyDescent="0.3">
      <c r="A20" s="6">
        <v>2018</v>
      </c>
      <c r="B20" s="6">
        <v>1.03</v>
      </c>
    </row>
    <row r="21" spans="1:2" ht="15.75" customHeight="1" x14ac:dyDescent="0.3">
      <c r="A21" s="6">
        <v>2019</v>
      </c>
      <c r="B21" s="6">
        <v>1.3</v>
      </c>
    </row>
    <row r="22" spans="1:2" ht="15.75" customHeight="1" x14ac:dyDescent="0.3">
      <c r="A22" s="6">
        <v>2020</v>
      </c>
      <c r="B22" s="6">
        <v>2.75</v>
      </c>
    </row>
    <row r="23" spans="1:2" ht="15.75" customHeight="1" x14ac:dyDescent="0.3">
      <c r="A23" s="6">
        <v>2021</v>
      </c>
      <c r="B23" s="6">
        <v>0.84</v>
      </c>
    </row>
    <row r="24" spans="1:2" ht="15.75" customHeight="1" x14ac:dyDescent="0.3">
      <c r="A24" s="6">
        <v>2022</v>
      </c>
      <c r="B24" s="6">
        <v>0.98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99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ColWidth="14.44140625" defaultRowHeight="15" customHeight="1" x14ac:dyDescent="0.3"/>
  <cols>
    <col min="1" max="1" width="16.88671875" customWidth="1"/>
    <col min="2" max="2" width="39.44140625" customWidth="1"/>
    <col min="3" max="3" width="59.88671875" customWidth="1"/>
    <col min="4" max="4" width="92.88671875" customWidth="1"/>
    <col min="5" max="5" width="46.109375" customWidth="1"/>
    <col min="6" max="6" width="105.44140625" customWidth="1"/>
    <col min="7" max="7" width="15.109375" customWidth="1"/>
    <col min="8" max="8" width="38.33203125" customWidth="1"/>
    <col min="9" max="26" width="11.44140625" customWidth="1"/>
  </cols>
  <sheetData>
    <row r="1" spans="1:10" ht="14.4" x14ac:dyDescent="0.3">
      <c r="A1" s="8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9" t="s">
        <v>17</v>
      </c>
      <c r="I1" s="9" t="s">
        <v>18</v>
      </c>
      <c r="J1" s="9" t="s">
        <v>19</v>
      </c>
    </row>
    <row r="2" spans="1:10" ht="14.4" x14ac:dyDescent="0.3">
      <c r="A2" s="8">
        <v>2000</v>
      </c>
      <c r="B2" s="10">
        <v>9.5545668039255549</v>
      </c>
      <c r="C2" s="10">
        <v>75.807482770602363</v>
      </c>
      <c r="D2" s="7">
        <v>11155.39330312168</v>
      </c>
      <c r="E2" s="10">
        <v>4.3917666666666664</v>
      </c>
      <c r="F2" s="10">
        <v>5.4388769841191422</v>
      </c>
      <c r="G2" s="4"/>
      <c r="H2" s="10">
        <f t="shared" ref="H2:H24" si="0">F2-E2</f>
        <v>1.0471103174524758</v>
      </c>
      <c r="J2" s="4">
        <f t="shared" ref="J2:J24" si="1">B2/100</f>
        <v>9.5545668039255544E-2</v>
      </c>
    </row>
    <row r="3" spans="1:10" ht="14.4" x14ac:dyDescent="0.3">
      <c r="A3" s="8">
        <v>2001</v>
      </c>
      <c r="B3" s="10">
        <v>8.7432380009004333</v>
      </c>
      <c r="C3" s="10">
        <v>77.637990638576596</v>
      </c>
      <c r="D3" s="7">
        <v>11402.944193656611</v>
      </c>
      <c r="E3" s="10">
        <v>4.2617833333333328</v>
      </c>
      <c r="F3" s="10">
        <v>5.0272954459156773</v>
      </c>
      <c r="G3" s="4">
        <f t="shared" ref="G3:G24" si="2">D3/D2-1</f>
        <v>2.2191139640558966E-2</v>
      </c>
      <c r="H3" s="10">
        <f t="shared" si="0"/>
        <v>0.76551211258234453</v>
      </c>
      <c r="I3" s="4">
        <f t="shared" ref="I3:I23" si="3">C3/C2-1</f>
        <v>2.414679660995267E-2</v>
      </c>
      <c r="J3" s="4">
        <f t="shared" si="1"/>
        <v>8.7432380009004329E-2</v>
      </c>
    </row>
    <row r="4" spans="1:10" ht="14.4" x14ac:dyDescent="0.3">
      <c r="A4" s="8">
        <v>2002</v>
      </c>
      <c r="B4" s="10">
        <v>8.9650011479498772</v>
      </c>
      <c r="C4" s="10">
        <v>79.398092741947508</v>
      </c>
      <c r="D4" s="7">
        <v>11512.194637537441</v>
      </c>
      <c r="E4" s="10">
        <v>3.3185916666666668</v>
      </c>
      <c r="F4" s="10">
        <v>4.9228998872678655</v>
      </c>
      <c r="G4" s="4">
        <f t="shared" si="2"/>
        <v>9.5808978826368296E-3</v>
      </c>
      <c r="H4" s="10">
        <f t="shared" si="0"/>
        <v>1.6043082206011987</v>
      </c>
      <c r="I4" s="4">
        <f t="shared" si="3"/>
        <v>2.2670629274327947E-2</v>
      </c>
      <c r="J4" s="4">
        <f t="shared" si="1"/>
        <v>8.9650011479498776E-2</v>
      </c>
    </row>
    <row r="5" spans="1:10" ht="14.4" x14ac:dyDescent="0.3">
      <c r="A5" s="8">
        <v>2003</v>
      </c>
      <c r="B5" s="10">
        <v>9.363403241647859</v>
      </c>
      <c r="C5" s="10">
        <v>81.08263140705111</v>
      </c>
      <c r="D5" s="7">
        <v>11596.698814705407</v>
      </c>
      <c r="E5" s="10">
        <v>2.3334666666666668</v>
      </c>
      <c r="F5" s="10">
        <v>4.1608535487146323</v>
      </c>
      <c r="G5" s="4">
        <f t="shared" si="2"/>
        <v>7.3404055289707504E-3</v>
      </c>
      <c r="H5" s="10">
        <f t="shared" si="0"/>
        <v>1.8273868820479655</v>
      </c>
      <c r="I5" s="4">
        <f t="shared" si="3"/>
        <v>2.1216361841065012E-2</v>
      </c>
      <c r="J5" s="4">
        <f t="shared" si="1"/>
        <v>9.3634032416478594E-2</v>
      </c>
    </row>
    <row r="6" spans="1:10" ht="14.4" x14ac:dyDescent="0.3">
      <c r="A6" s="8">
        <v>2004</v>
      </c>
      <c r="B6" s="10">
        <v>9.408269532531282</v>
      </c>
      <c r="C6" s="10">
        <v>82.847142580237886</v>
      </c>
      <c r="D6" s="7">
        <v>11834.274098240408</v>
      </c>
      <c r="E6" s="10">
        <v>2.1063333333333332</v>
      </c>
      <c r="F6" s="10">
        <v>4.1404252200499183</v>
      </c>
      <c r="G6" s="4">
        <f t="shared" si="2"/>
        <v>2.0486458028360577E-2</v>
      </c>
      <c r="H6" s="10">
        <f t="shared" si="0"/>
        <v>2.0340918867165851</v>
      </c>
      <c r="I6" s="4">
        <f t="shared" si="3"/>
        <v>2.1761888367048288E-2</v>
      </c>
      <c r="J6" s="4">
        <f t="shared" si="1"/>
        <v>9.4082695325312826E-2</v>
      </c>
    </row>
    <row r="7" spans="1:10" ht="14.4" x14ac:dyDescent="0.3">
      <c r="A7" s="8">
        <v>2005</v>
      </c>
      <c r="B7" s="10">
        <v>9.3634836493121583</v>
      </c>
      <c r="C7" s="10">
        <v>84.665717932558238</v>
      </c>
      <c r="D7" s="7">
        <v>12046.125375451504</v>
      </c>
      <c r="E7" s="10">
        <v>2.1846833333333331</v>
      </c>
      <c r="F7" s="10">
        <v>3.4439472293540634</v>
      </c>
      <c r="G7" s="4">
        <f t="shared" si="2"/>
        <v>1.7901501642808348E-2</v>
      </c>
      <c r="H7" s="10">
        <f t="shared" si="0"/>
        <v>1.2592638960207303</v>
      </c>
      <c r="I7" s="4">
        <f t="shared" si="3"/>
        <v>2.1950972546325831E-2</v>
      </c>
      <c r="J7" s="4">
        <f t="shared" si="1"/>
        <v>9.3634836493121584E-2</v>
      </c>
    </row>
    <row r="8" spans="1:10" ht="14.4" x14ac:dyDescent="0.3">
      <c r="A8" s="8">
        <v>2006</v>
      </c>
      <c r="B8" s="10">
        <v>8.6534458588430336</v>
      </c>
      <c r="C8" s="10">
        <v>86.533180532888537</v>
      </c>
      <c r="D8" s="7">
        <v>12449.391837638257</v>
      </c>
      <c r="E8" s="10">
        <v>3.0792250000000001</v>
      </c>
      <c r="F8" s="10">
        <v>3.8116010683740993</v>
      </c>
      <c r="G8" s="4">
        <f t="shared" si="2"/>
        <v>3.3476860784510842E-2</v>
      </c>
      <c r="H8" s="10">
        <f t="shared" si="0"/>
        <v>0.73237606837409919</v>
      </c>
      <c r="I8" s="4">
        <f t="shared" si="3"/>
        <v>2.2056892044757248E-2</v>
      </c>
      <c r="J8" s="4">
        <f t="shared" si="1"/>
        <v>8.6534458588430341E-2</v>
      </c>
    </row>
    <row r="9" spans="1:10" ht="14.4" x14ac:dyDescent="0.3">
      <c r="A9" s="8">
        <v>2007</v>
      </c>
      <c r="B9" s="10">
        <v>7.7137664873120944</v>
      </c>
      <c r="C9" s="10">
        <v>88.406259947450692</v>
      </c>
      <c r="D9" s="7">
        <v>12822.815358264817</v>
      </c>
      <c r="E9" s="10">
        <v>4.2776083333333332</v>
      </c>
      <c r="F9" s="10">
        <v>4.2813294479877477</v>
      </c>
      <c r="G9" s="4">
        <f t="shared" si="2"/>
        <v>2.9995322301414662E-2</v>
      </c>
      <c r="H9" s="10">
        <f t="shared" si="0"/>
        <v>3.7211146544144924E-3</v>
      </c>
      <c r="I9" s="4">
        <f t="shared" si="3"/>
        <v>2.1645794168518417E-2</v>
      </c>
      <c r="J9" s="4">
        <f t="shared" si="1"/>
        <v>7.7137664873120945E-2</v>
      </c>
    </row>
    <row r="10" spans="1:10" ht="14.4" x14ac:dyDescent="0.3">
      <c r="A10" s="8">
        <v>2008</v>
      </c>
      <c r="B10" s="10">
        <v>7.7473834756691815</v>
      </c>
      <c r="C10" s="10">
        <v>91.363413214612848</v>
      </c>
      <c r="D10" s="7">
        <v>12863.750636792443</v>
      </c>
      <c r="E10" s="10">
        <v>4.6342333333333334</v>
      </c>
      <c r="F10" s="10">
        <v>4.3697065653790936</v>
      </c>
      <c r="G10" s="4">
        <f t="shared" si="2"/>
        <v>3.192378380559191E-3</v>
      </c>
      <c r="H10" s="10">
        <f t="shared" si="0"/>
        <v>-0.26452676795423979</v>
      </c>
      <c r="I10" s="4">
        <f>C10/C9-1</f>
        <v>3.3449591340250162E-2</v>
      </c>
      <c r="J10" s="4">
        <f t="shared" si="1"/>
        <v>7.7473834756691812E-2</v>
      </c>
    </row>
    <row r="11" spans="1:10" ht="14.4" x14ac:dyDescent="0.3">
      <c r="A11" s="8">
        <v>2009</v>
      </c>
      <c r="B11" s="10">
        <v>9.8453812586369231</v>
      </c>
      <c r="C11" s="10">
        <v>91.653569557379868</v>
      </c>
      <c r="D11" s="7">
        <v>12287.567823592923</v>
      </c>
      <c r="E11" s="10">
        <v>1.2283583333333332</v>
      </c>
      <c r="F11" s="10">
        <v>4.0477325616283348</v>
      </c>
      <c r="G11" s="4">
        <f t="shared" si="2"/>
        <v>-4.4791198886547368E-2</v>
      </c>
      <c r="H11" s="10">
        <f t="shared" si="0"/>
        <v>2.8193742282950014</v>
      </c>
      <c r="I11" s="4">
        <f t="shared" si="3"/>
        <v>3.1758483243773394E-3</v>
      </c>
      <c r="J11" s="4">
        <f t="shared" si="1"/>
        <v>9.8453812586369233E-2</v>
      </c>
    </row>
    <row r="12" spans="1:10" ht="14.4" x14ac:dyDescent="0.3">
      <c r="A12" s="8">
        <v>2010</v>
      </c>
      <c r="B12" s="10">
        <v>10.464668888531197</v>
      </c>
      <c r="C12" s="10">
        <v>93.129776964288709</v>
      </c>
      <c r="D12" s="7">
        <v>12540.817966547787</v>
      </c>
      <c r="E12" s="10">
        <v>0.81095833333333334</v>
      </c>
      <c r="F12" s="10">
        <v>3.7416368551587307</v>
      </c>
      <c r="G12" s="4">
        <f t="shared" si="2"/>
        <v>2.0610274269950102E-2</v>
      </c>
      <c r="H12" s="10">
        <f t="shared" si="0"/>
        <v>2.9306785218253975</v>
      </c>
      <c r="I12" s="4">
        <f t="shared" si="3"/>
        <v>1.6106382043141965E-2</v>
      </c>
      <c r="J12" s="4">
        <f t="shared" si="1"/>
        <v>0.10464668888531196</v>
      </c>
    </row>
    <row r="13" spans="1:10" ht="14.4" x14ac:dyDescent="0.3">
      <c r="A13" s="8">
        <v>2011</v>
      </c>
      <c r="B13" s="10">
        <v>10.599682756745903</v>
      </c>
      <c r="C13" s="10">
        <v>95.667532606792548</v>
      </c>
      <c r="D13" s="7">
        <v>12757.556053041564</v>
      </c>
      <c r="E13" s="10">
        <v>1.3906000000000001</v>
      </c>
      <c r="F13" s="10">
        <v>4.2732587885664683</v>
      </c>
      <c r="G13" s="4">
        <f t="shared" si="2"/>
        <v>1.7282611634418021E-2</v>
      </c>
      <c r="H13" s="10">
        <f t="shared" si="0"/>
        <v>2.8826587885664683</v>
      </c>
      <c r="I13" s="4">
        <f t="shared" si="3"/>
        <v>2.7249669495901019E-2</v>
      </c>
      <c r="J13" s="4">
        <f t="shared" si="1"/>
        <v>0.10599682756745903</v>
      </c>
    </row>
    <row r="14" spans="1:10" ht="14.4" x14ac:dyDescent="0.3">
      <c r="A14" s="8">
        <v>2012</v>
      </c>
      <c r="B14" s="10">
        <v>11.833399634197558</v>
      </c>
      <c r="C14" s="10">
        <v>98.026367111235714</v>
      </c>
      <c r="D14" s="7">
        <v>12654.53966446523</v>
      </c>
      <c r="E14" s="10">
        <v>0.57318333333333327</v>
      </c>
      <c r="F14" s="10">
        <v>3.6505464193238213</v>
      </c>
      <c r="G14" s="4">
        <f t="shared" si="2"/>
        <v>-8.0749312915441296E-3</v>
      </c>
      <c r="H14" s="10">
        <f t="shared" si="0"/>
        <v>3.0773630859904881</v>
      </c>
      <c r="I14" s="4">
        <f t="shared" si="3"/>
        <v>2.4656583484161887E-2</v>
      </c>
      <c r="J14" s="4">
        <f t="shared" si="1"/>
        <v>0.11833399634197558</v>
      </c>
    </row>
    <row r="15" spans="1:10" ht="14.4" x14ac:dyDescent="0.3">
      <c r="A15" s="8">
        <v>2013</v>
      </c>
      <c r="B15" s="10">
        <v>12.482157586651462</v>
      </c>
      <c r="C15" s="10">
        <v>99.381464732551905</v>
      </c>
      <c r="D15" s="7">
        <v>12630.947978599685</v>
      </c>
      <c r="E15" s="10">
        <v>0.22066666666666668</v>
      </c>
      <c r="F15" s="10">
        <v>3.0144935804222377</v>
      </c>
      <c r="G15" s="4">
        <f t="shared" si="2"/>
        <v>-1.8642863739873894E-3</v>
      </c>
      <c r="H15" s="10">
        <f t="shared" si="0"/>
        <v>2.7938269137555709</v>
      </c>
      <c r="I15" s="4">
        <f t="shared" si="3"/>
        <v>1.3823807422940426E-2</v>
      </c>
      <c r="J15" s="4">
        <f t="shared" si="1"/>
        <v>0.12482157586651463</v>
      </c>
    </row>
    <row r="16" spans="1:10" ht="14.4" x14ac:dyDescent="0.3">
      <c r="A16" s="8">
        <v>2014</v>
      </c>
      <c r="B16" s="10">
        <v>12.080830206162622</v>
      </c>
      <c r="C16" s="10">
        <v>99.809073199002398</v>
      </c>
      <c r="D16" s="7">
        <v>12808.422732885705</v>
      </c>
      <c r="E16" s="10">
        <v>0.20993333333333333</v>
      </c>
      <c r="F16" s="10">
        <v>2.1006643632674313</v>
      </c>
      <c r="G16" s="4">
        <f t="shared" si="2"/>
        <v>1.4050786574903995E-2</v>
      </c>
      <c r="H16" s="10">
        <f t="shared" si="0"/>
        <v>1.890731029934098</v>
      </c>
      <c r="I16" s="4">
        <f t="shared" si="3"/>
        <v>4.3026983713838618E-3</v>
      </c>
      <c r="J16" s="4">
        <f t="shared" si="1"/>
        <v>0.12080830206162622</v>
      </c>
    </row>
    <row r="17" spans="1:10" ht="14.4" x14ac:dyDescent="0.3">
      <c r="A17" s="8">
        <v>2015</v>
      </c>
      <c r="B17" s="10">
        <v>11.340623717101582</v>
      </c>
      <c r="C17" s="10">
        <v>99.998810067892066</v>
      </c>
      <c r="D17" s="7">
        <v>13056.380454054826</v>
      </c>
      <c r="E17" s="10">
        <v>-1.9366666666666664E-2</v>
      </c>
      <c r="F17" s="10">
        <v>1.2050641933389192</v>
      </c>
      <c r="G17" s="4">
        <f t="shared" si="2"/>
        <v>1.9358958268334447E-2</v>
      </c>
      <c r="H17" s="10">
        <f t="shared" si="0"/>
        <v>1.224430860005586</v>
      </c>
      <c r="I17" s="4">
        <f t="shared" si="3"/>
        <v>1.900998203954618E-3</v>
      </c>
      <c r="J17" s="4">
        <f t="shared" si="1"/>
        <v>0.11340623717101582</v>
      </c>
    </row>
    <row r="18" spans="1:10" ht="14.4" x14ac:dyDescent="0.3">
      <c r="A18" s="8">
        <v>2016</v>
      </c>
      <c r="B18" s="10">
        <v>10.559424336416271</v>
      </c>
      <c r="C18" s="10">
        <v>100.233139946827</v>
      </c>
      <c r="D18" s="7">
        <v>13296.636220122939</v>
      </c>
      <c r="E18" s="10">
        <v>-0.26369166666666666</v>
      </c>
      <c r="F18" s="10">
        <v>0.78831891717575098</v>
      </c>
      <c r="G18" s="4">
        <f t="shared" si="2"/>
        <v>1.8401406646625151E-2</v>
      </c>
      <c r="H18" s="10">
        <f t="shared" si="0"/>
        <v>1.0520105838424176</v>
      </c>
      <c r="I18" s="4">
        <f t="shared" si="3"/>
        <v>2.3433266733456914E-3</v>
      </c>
      <c r="J18" s="4">
        <f t="shared" si="1"/>
        <v>0.1055942433641627</v>
      </c>
    </row>
    <row r="19" spans="1:10" ht="14.4" x14ac:dyDescent="0.3">
      <c r="A19" s="8">
        <v>2017</v>
      </c>
      <c r="B19" s="10">
        <v>9.6053821305528899</v>
      </c>
      <c r="C19" s="10">
        <v>101.77540343652741</v>
      </c>
      <c r="D19" s="7">
        <v>13662.190360294077</v>
      </c>
      <c r="E19" s="10">
        <v>-0.32905000000000001</v>
      </c>
      <c r="F19" s="10">
        <v>1.1207252178549223</v>
      </c>
      <c r="G19" s="4">
        <f t="shared" si="2"/>
        <v>2.7492226915098561E-2</v>
      </c>
      <c r="H19" s="10">
        <f t="shared" si="0"/>
        <v>1.4497752178549224</v>
      </c>
      <c r="I19" s="4">
        <f t="shared" si="3"/>
        <v>1.5386762207774574E-2</v>
      </c>
      <c r="J19" s="4">
        <f t="shared" si="1"/>
        <v>9.6053821305528905E-2</v>
      </c>
    </row>
    <row r="20" spans="1:10" ht="15.75" customHeight="1" x14ac:dyDescent="0.3">
      <c r="A20" s="8">
        <v>2018</v>
      </c>
      <c r="B20" s="10">
        <v>8.6717780569455485</v>
      </c>
      <c r="C20" s="10">
        <v>103.56002610643202</v>
      </c>
      <c r="D20" s="7">
        <v>13909.560632254752</v>
      </c>
      <c r="E20" s="10">
        <v>-0.32209166666666661</v>
      </c>
      <c r="F20" s="10">
        <v>1.1709226698397275</v>
      </c>
      <c r="G20" s="4">
        <f t="shared" si="2"/>
        <v>1.8106194207306414E-2</v>
      </c>
      <c r="H20" s="10">
        <f t="shared" si="0"/>
        <v>1.4930143365063941</v>
      </c>
      <c r="I20" s="4">
        <f t="shared" si="3"/>
        <v>1.7534911281561261E-2</v>
      </c>
      <c r="J20" s="4">
        <f t="shared" si="1"/>
        <v>8.6717780569455491E-2</v>
      </c>
    </row>
    <row r="21" spans="1:10" ht="15.75" customHeight="1" x14ac:dyDescent="0.3">
      <c r="A21" s="8">
        <v>2019</v>
      </c>
      <c r="B21" s="10">
        <v>8.0455676571754964</v>
      </c>
      <c r="C21" s="10">
        <v>104.79935005114559</v>
      </c>
      <c r="D21" s="7">
        <v>14129.014525808598</v>
      </c>
      <c r="E21" s="10">
        <v>-0.35633333333333334</v>
      </c>
      <c r="F21" s="10">
        <v>0.4130954441963679</v>
      </c>
      <c r="G21" s="4">
        <f t="shared" si="2"/>
        <v>1.577719809818845E-2</v>
      </c>
      <c r="H21" s="10">
        <f t="shared" si="0"/>
        <v>0.76942877752970129</v>
      </c>
      <c r="I21" s="4">
        <f t="shared" si="3"/>
        <v>1.1967203865320464E-2</v>
      </c>
      <c r="J21" s="4">
        <f t="shared" si="1"/>
        <v>8.0455676571754967E-2</v>
      </c>
    </row>
    <row r="22" spans="1:10" ht="15.75" customHeight="1" x14ac:dyDescent="0.3">
      <c r="A22" s="8">
        <v>2020</v>
      </c>
      <c r="B22" s="10">
        <v>8.4524430088562745</v>
      </c>
      <c r="C22" s="10">
        <v>105.08684599998597</v>
      </c>
      <c r="D22" s="7">
        <v>13199.360253898896</v>
      </c>
      <c r="E22" s="10">
        <v>-0.42516666666666669</v>
      </c>
      <c r="F22" s="10">
        <v>8.3607115803025447E-2</v>
      </c>
      <c r="G22" s="4">
        <f t="shared" si="2"/>
        <v>-6.5797531045888591E-2</v>
      </c>
      <c r="H22" s="10">
        <f t="shared" si="0"/>
        <v>0.50877378246969218</v>
      </c>
      <c r="I22" s="4">
        <f t="shared" si="3"/>
        <v>2.7432989679807562E-3</v>
      </c>
      <c r="J22" s="4">
        <f t="shared" si="1"/>
        <v>8.4524430088562752E-2</v>
      </c>
    </row>
    <row r="23" spans="1:10" ht="15.75" customHeight="1" x14ac:dyDescent="0.3">
      <c r="A23" s="8">
        <v>2021</v>
      </c>
      <c r="B23" s="10">
        <v>8.2739331876915561</v>
      </c>
      <c r="C23" s="10">
        <v>107.78217289776259</v>
      </c>
      <c r="D23" s="7">
        <v>13893.156986478238</v>
      </c>
      <c r="E23" s="10">
        <v>-0.54876666666666662</v>
      </c>
      <c r="F23" s="10">
        <v>0.1042471859740431</v>
      </c>
      <c r="G23" s="4">
        <f t="shared" si="2"/>
        <v>5.2562906022237232E-2</v>
      </c>
      <c r="H23" s="10">
        <f t="shared" si="0"/>
        <v>0.65301385264070977</v>
      </c>
      <c r="I23" s="4">
        <f t="shared" si="3"/>
        <v>2.5648565927813394E-2</v>
      </c>
      <c r="J23" s="4">
        <f t="shared" si="1"/>
        <v>8.2739331876915567E-2</v>
      </c>
    </row>
    <row r="24" spans="1:10" ht="15.75" customHeight="1" x14ac:dyDescent="0.3">
      <c r="A24" s="8">
        <v>2022</v>
      </c>
      <c r="B24" s="10">
        <v>6.7</v>
      </c>
      <c r="C24" s="7">
        <f>C23*(1+I24)</f>
        <v>116.83587542117466</v>
      </c>
      <c r="D24" s="7">
        <v>14365.524324018499</v>
      </c>
      <c r="E24" s="10">
        <v>0.35</v>
      </c>
      <c r="F24" s="6">
        <v>1.79</v>
      </c>
      <c r="G24" s="4">
        <f t="shared" si="2"/>
        <v>3.400000000000003E-2</v>
      </c>
      <c r="H24" s="10">
        <f t="shared" si="0"/>
        <v>1.44</v>
      </c>
      <c r="I24" s="4">
        <v>8.4000000000000005E-2</v>
      </c>
      <c r="J24" s="4">
        <f t="shared" si="1"/>
        <v>6.7000000000000004E-2</v>
      </c>
    </row>
    <row r="25" spans="1:10" ht="15.75" customHeight="1" x14ac:dyDescent="0.3"/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J999"/>
  <sheetViews>
    <sheetView workbookViewId="0"/>
  </sheetViews>
  <sheetFormatPr defaultColWidth="14.44140625" defaultRowHeight="15" customHeight="1" x14ac:dyDescent="0.3"/>
  <cols>
    <col min="1" max="1" width="11.33203125" customWidth="1"/>
    <col min="2" max="2" width="39.44140625" customWidth="1"/>
    <col min="3" max="3" width="59.88671875" customWidth="1"/>
    <col min="4" max="4" width="92.88671875" customWidth="1"/>
    <col min="5" max="5" width="42.6640625" customWidth="1"/>
    <col min="6" max="6" width="105.44140625" customWidth="1"/>
    <col min="7" max="7" width="15.109375" customWidth="1"/>
    <col min="8" max="8" width="38.33203125" customWidth="1"/>
    <col min="9" max="9" width="7.6640625" customWidth="1"/>
    <col min="10" max="10" width="18.44140625" customWidth="1"/>
    <col min="11" max="26" width="11.44140625" customWidth="1"/>
  </cols>
  <sheetData>
    <row r="1" spans="1:10" ht="14.4" x14ac:dyDescent="0.3">
      <c r="A1" s="8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9" t="s">
        <v>17</v>
      </c>
      <c r="I1" s="9" t="s">
        <v>18</v>
      </c>
      <c r="J1" s="9" t="s">
        <v>19</v>
      </c>
    </row>
    <row r="2" spans="1:10" ht="14.4" x14ac:dyDescent="0.3">
      <c r="A2" s="8">
        <v>2023</v>
      </c>
      <c r="B2" s="9">
        <v>6.9</v>
      </c>
      <c r="C2" s="7">
        <v>124.19653557270865</v>
      </c>
      <c r="D2" s="10">
        <f>'Historic Data'!D24*(1+ 0.5%)</f>
        <v>14437.351945638589</v>
      </c>
      <c r="E2" s="10">
        <v>2.91</v>
      </c>
      <c r="F2" s="9">
        <v>2.62</v>
      </c>
      <c r="G2" s="4">
        <f>D2/'Historic Data'!D24-1</f>
        <v>4.9999999999998934E-3</v>
      </c>
      <c r="H2" s="10">
        <f t="shared" ref="H2:H4" si="0">F2-E2</f>
        <v>-0.29000000000000004</v>
      </c>
      <c r="I2" s="4">
        <f>C2/'Historic Data'!C24-1</f>
        <v>6.2999999999999945E-2</v>
      </c>
      <c r="J2" s="4">
        <f t="shared" ref="J2:J4" si="1">B2/100</f>
        <v>6.9000000000000006E-2</v>
      </c>
    </row>
    <row r="3" spans="1:10" ht="14.4" x14ac:dyDescent="0.3">
      <c r="A3" s="8">
        <v>2024</v>
      </c>
      <c r="B3" s="9">
        <v>6.8</v>
      </c>
      <c r="C3" s="7">
        <v>128.41921778218077</v>
      </c>
      <c r="D3" s="10">
        <f>D2*(1+ 1.9%)</f>
        <v>14711.661632605721</v>
      </c>
      <c r="E3" s="10">
        <v>2.71</v>
      </c>
      <c r="F3" s="9">
        <v>2.66</v>
      </c>
      <c r="G3" s="4">
        <f t="shared" ref="G3:G4" si="2">D3/D2-1</f>
        <v>1.8999999999999906E-2</v>
      </c>
      <c r="H3" s="10">
        <f t="shared" si="0"/>
        <v>-4.9999999999999822E-2</v>
      </c>
      <c r="I3" s="4">
        <f t="shared" ref="I3:I4" si="3">C3/C2-1</f>
        <v>3.400000000000003E-2</v>
      </c>
      <c r="J3" s="4">
        <f t="shared" si="1"/>
        <v>6.8000000000000005E-2</v>
      </c>
    </row>
    <row r="4" spans="1:10" ht="14.4" x14ac:dyDescent="0.3">
      <c r="A4" s="8">
        <v>2025</v>
      </c>
      <c r="B4" s="9">
        <v>6.6</v>
      </c>
      <c r="C4" s="7">
        <v>131.37285979117092</v>
      </c>
      <c r="D4" s="10">
        <f>D3*(1+ 1.8%)</f>
        <v>14976.471541992625</v>
      </c>
      <c r="E4" s="10">
        <v>2.4700000000000002</v>
      </c>
      <c r="F4" s="9">
        <v>2.74</v>
      </c>
      <c r="G4" s="4">
        <f t="shared" si="2"/>
        <v>1.8000000000000016E-2</v>
      </c>
      <c r="H4" s="10">
        <f t="shared" si="0"/>
        <v>0.27</v>
      </c>
      <c r="I4" s="4">
        <f t="shared" si="3"/>
        <v>2.2999999999999909E-2</v>
      </c>
      <c r="J4" s="4">
        <f t="shared" si="1"/>
        <v>6.6000000000000003E-2</v>
      </c>
    </row>
    <row r="5" spans="1:10" ht="14.4" x14ac:dyDescent="0.3">
      <c r="A5" s="11"/>
      <c r="B5" s="10"/>
      <c r="C5" s="10"/>
      <c r="D5" s="10"/>
      <c r="E5" s="10"/>
      <c r="F5" s="10"/>
    </row>
    <row r="6" spans="1:10" ht="14.4" x14ac:dyDescent="0.3">
      <c r="A6" s="11"/>
      <c r="B6" s="10"/>
      <c r="C6" s="10"/>
      <c r="D6" s="10"/>
      <c r="E6" s="10"/>
      <c r="F6" s="10"/>
    </row>
    <row r="7" spans="1:10" ht="14.4" x14ac:dyDescent="0.3">
      <c r="A7" s="11"/>
      <c r="B7" s="10"/>
      <c r="C7" s="10"/>
      <c r="D7" s="10"/>
      <c r="E7" s="10"/>
      <c r="F7" s="10"/>
    </row>
    <row r="8" spans="1:10" ht="14.4" x14ac:dyDescent="0.3">
      <c r="A8" s="11"/>
      <c r="B8" s="10"/>
      <c r="C8" s="10"/>
      <c r="D8" s="10"/>
      <c r="E8" s="10"/>
      <c r="F8" s="10"/>
    </row>
    <row r="9" spans="1:10" ht="14.4" x14ac:dyDescent="0.3">
      <c r="A9" s="11"/>
      <c r="B9" s="10"/>
      <c r="C9" s="10"/>
      <c r="D9" s="10"/>
      <c r="E9" s="10"/>
      <c r="F9" s="10"/>
    </row>
    <row r="10" spans="1:10" ht="14.4" x14ac:dyDescent="0.3">
      <c r="A10" s="11"/>
      <c r="B10" s="10"/>
      <c r="C10" s="10"/>
      <c r="D10" s="10"/>
      <c r="E10" s="10"/>
      <c r="F10" s="10"/>
    </row>
    <row r="11" spans="1:10" ht="14.4" x14ac:dyDescent="0.3">
      <c r="A11" s="11"/>
      <c r="B11" s="10"/>
      <c r="C11" s="10"/>
      <c r="D11" s="10"/>
      <c r="E11" s="10"/>
      <c r="F11" s="10"/>
    </row>
    <row r="12" spans="1:10" ht="14.4" x14ac:dyDescent="0.3">
      <c r="A12" s="11"/>
      <c r="B12" s="10"/>
      <c r="C12" s="10"/>
      <c r="D12" s="10"/>
      <c r="E12" s="10"/>
      <c r="F12" s="10"/>
    </row>
    <row r="13" spans="1:10" ht="14.4" x14ac:dyDescent="0.3">
      <c r="A13" s="11"/>
      <c r="B13" s="10"/>
      <c r="C13" s="10"/>
      <c r="D13" s="10"/>
      <c r="E13" s="10"/>
      <c r="F13" s="10"/>
    </row>
    <row r="14" spans="1:10" ht="14.4" x14ac:dyDescent="0.3">
      <c r="A14" s="11"/>
      <c r="B14" s="10"/>
      <c r="C14" s="10"/>
      <c r="D14" s="10"/>
      <c r="E14" s="10"/>
      <c r="F14" s="10"/>
    </row>
    <row r="15" spans="1:10" ht="14.4" x14ac:dyDescent="0.3">
      <c r="A15" s="11"/>
      <c r="B15" s="10"/>
      <c r="C15" s="10"/>
      <c r="D15" s="10"/>
      <c r="E15" s="10"/>
      <c r="F15" s="10"/>
    </row>
    <row r="16" spans="1:10" ht="14.4" x14ac:dyDescent="0.3">
      <c r="A16" s="11"/>
      <c r="B16" s="10"/>
      <c r="C16" s="10"/>
      <c r="D16" s="10"/>
      <c r="E16" s="10"/>
      <c r="F16" s="10"/>
    </row>
    <row r="17" spans="1:6" ht="14.4" x14ac:dyDescent="0.3">
      <c r="A17" s="11"/>
      <c r="B17" s="10"/>
      <c r="C17" s="10"/>
      <c r="D17" s="10"/>
      <c r="E17" s="10"/>
      <c r="F17" s="10"/>
    </row>
    <row r="18" spans="1:6" ht="14.4" x14ac:dyDescent="0.3">
      <c r="A18" s="11"/>
      <c r="B18" s="10"/>
      <c r="C18" s="10"/>
      <c r="D18" s="10"/>
      <c r="E18" s="10"/>
      <c r="F18" s="10"/>
    </row>
    <row r="19" spans="1:6" ht="14.4" x14ac:dyDescent="0.3">
      <c r="A19" s="11"/>
      <c r="B19" s="10"/>
      <c r="C19" s="10"/>
      <c r="D19" s="10"/>
      <c r="E19" s="10"/>
      <c r="F19" s="10"/>
    </row>
    <row r="20" spans="1:6" ht="15.75" customHeight="1" x14ac:dyDescent="0.3">
      <c r="A20" s="11"/>
      <c r="B20" s="10"/>
      <c r="C20" s="10"/>
      <c r="D20" s="10"/>
      <c r="E20" s="10"/>
      <c r="F20" s="10"/>
    </row>
    <row r="21" spans="1:6" ht="15.75" customHeight="1" x14ac:dyDescent="0.3">
      <c r="A21" s="11"/>
      <c r="B21" s="10"/>
      <c r="C21" s="10"/>
      <c r="D21" s="10"/>
      <c r="E21" s="10"/>
      <c r="F21" s="10"/>
    </row>
    <row r="22" spans="1:6" ht="15.75" customHeight="1" x14ac:dyDescent="0.3">
      <c r="A22" s="11"/>
      <c r="B22" s="10"/>
      <c r="C22" s="10"/>
      <c r="D22" s="10"/>
      <c r="E22" s="10"/>
      <c r="F22" s="10"/>
    </row>
    <row r="23" spans="1:6" ht="15.75" customHeight="1" x14ac:dyDescent="0.3">
      <c r="A23" s="11"/>
      <c r="B23" s="10"/>
      <c r="C23" s="10"/>
      <c r="D23" s="10"/>
      <c r="E23" s="10"/>
      <c r="F23" s="10"/>
    </row>
    <row r="24" spans="1:6" ht="15.75" customHeight="1" x14ac:dyDescent="0.3">
      <c r="A24" s="11"/>
      <c r="B24" s="10"/>
      <c r="C24" s="10"/>
      <c r="D24" s="10"/>
      <c r="E24" s="10"/>
      <c r="F24" s="10"/>
    </row>
    <row r="25" spans="1:6" ht="15.75" customHeight="1" x14ac:dyDescent="0.3">
      <c r="A25" s="11"/>
      <c r="B25" s="10"/>
      <c r="C25" s="10"/>
      <c r="D25" s="10"/>
      <c r="E25" s="10"/>
      <c r="F25" s="10"/>
    </row>
    <row r="26" spans="1:6" ht="15.75" customHeight="1" x14ac:dyDescent="0.3">
      <c r="A26" s="11"/>
      <c r="B26" s="10"/>
      <c r="C26" s="10"/>
      <c r="D26" s="10"/>
      <c r="E26" s="10"/>
      <c r="F26" s="10"/>
    </row>
    <row r="27" spans="1:6" ht="15.75" customHeight="1" x14ac:dyDescent="0.3">
      <c r="A27" s="11"/>
      <c r="B27" s="10"/>
      <c r="C27" s="10"/>
      <c r="D27" s="10"/>
      <c r="E27" s="10"/>
      <c r="F27" s="10"/>
    </row>
    <row r="28" spans="1:6" ht="15.75" customHeight="1" x14ac:dyDescent="0.3">
      <c r="A28" s="11"/>
      <c r="B28" s="10"/>
      <c r="C28" s="10"/>
      <c r="D28" s="10"/>
      <c r="E28" s="10"/>
      <c r="F28" s="10"/>
    </row>
    <row r="29" spans="1:6" ht="15.75" customHeight="1" x14ac:dyDescent="0.3">
      <c r="A29" s="11"/>
      <c r="B29" s="10"/>
      <c r="C29" s="10"/>
      <c r="D29" s="10"/>
      <c r="E29" s="10"/>
      <c r="F29" s="10"/>
    </row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999"/>
  <sheetViews>
    <sheetView workbookViewId="0"/>
  </sheetViews>
  <sheetFormatPr defaultColWidth="14.44140625" defaultRowHeight="15" customHeight="1" x14ac:dyDescent="0.3"/>
  <cols>
    <col min="1" max="1" width="11.33203125" customWidth="1"/>
    <col min="2" max="2" width="39.44140625" customWidth="1"/>
    <col min="3" max="3" width="59.88671875" customWidth="1"/>
    <col min="4" max="4" width="92.88671875" customWidth="1"/>
    <col min="5" max="5" width="42.6640625" customWidth="1"/>
    <col min="6" max="6" width="105.44140625" customWidth="1"/>
    <col min="7" max="7" width="15.109375" customWidth="1"/>
    <col min="8" max="8" width="38.33203125" customWidth="1"/>
    <col min="9" max="9" width="7.6640625" customWidth="1"/>
    <col min="10" max="10" width="18.44140625" customWidth="1"/>
    <col min="11" max="26" width="11.44140625" customWidth="1"/>
  </cols>
  <sheetData>
    <row r="1" spans="1:10" ht="14.4" x14ac:dyDescent="0.3">
      <c r="A1" s="8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9" t="s">
        <v>17</v>
      </c>
      <c r="I1" s="9" t="s">
        <v>18</v>
      </c>
      <c r="J1" s="9" t="s">
        <v>19</v>
      </c>
    </row>
    <row r="2" spans="1:10" ht="14.4" x14ac:dyDescent="0.3">
      <c r="A2" s="8">
        <v>2023</v>
      </c>
      <c r="B2" s="9">
        <v>8.1</v>
      </c>
      <c r="C2" s="7">
        <v>127.58477595992274</v>
      </c>
      <c r="D2" s="10">
        <f>'Historic Data'!D24*(1+ -3.4%)</f>
        <v>13877.09649700187</v>
      </c>
      <c r="E2" s="9">
        <v>4.43</v>
      </c>
      <c r="F2" s="9">
        <v>5.42</v>
      </c>
      <c r="G2" s="4">
        <f>D2/'Historic Data'!D24-1</f>
        <v>-3.400000000000003E-2</v>
      </c>
      <c r="H2" s="10">
        <f t="shared" ref="H2:H4" si="0">F2-E2</f>
        <v>0.99000000000000021</v>
      </c>
      <c r="I2" s="4">
        <f>C2/'Historic Data'!C24-1</f>
        <v>9.2000000000000082E-2</v>
      </c>
      <c r="J2" s="4">
        <f t="shared" ref="J2:J4" si="1">B2/100</f>
        <v>8.1000000000000003E-2</v>
      </c>
    </row>
    <row r="3" spans="1:10" ht="14.4" x14ac:dyDescent="0.3">
      <c r="A3" s="8">
        <v>2024</v>
      </c>
      <c r="B3" s="9">
        <v>10.6</v>
      </c>
      <c r="C3" s="7">
        <v>134.21918430983874</v>
      </c>
      <c r="D3" s="10">
        <f>D2*(1+ -4.1%)</f>
        <v>13308.135540624793</v>
      </c>
      <c r="E3" s="9">
        <v>3.92</v>
      </c>
      <c r="F3" s="9">
        <v>4.75</v>
      </c>
      <c r="G3" s="4">
        <f t="shared" ref="G3:G4" si="2">D3/D2-1</f>
        <v>-4.1000000000000036E-2</v>
      </c>
      <c r="H3" s="10">
        <f t="shared" si="0"/>
        <v>0.83000000000000007</v>
      </c>
      <c r="I3" s="4">
        <f t="shared" ref="I3:I4" si="3">C3/C2-1</f>
        <v>5.2000000000000046E-2</v>
      </c>
      <c r="J3" s="4">
        <f t="shared" si="1"/>
        <v>0.106</v>
      </c>
    </row>
    <row r="4" spans="1:10" ht="14.4" x14ac:dyDescent="0.3">
      <c r="A4" s="8">
        <v>2025</v>
      </c>
      <c r="B4" s="9">
        <v>12.4</v>
      </c>
      <c r="C4" s="7">
        <v>139.18529412930275</v>
      </c>
      <c r="D4" s="10">
        <f>D3*(1+ 1.6%)</f>
        <v>13521.06570927479</v>
      </c>
      <c r="E4" s="9">
        <v>3.51</v>
      </c>
      <c r="F4" s="9">
        <v>4.54</v>
      </c>
      <c r="G4" s="4">
        <f t="shared" si="2"/>
        <v>1.6000000000000014E-2</v>
      </c>
      <c r="H4" s="10">
        <f t="shared" si="0"/>
        <v>1.0300000000000002</v>
      </c>
      <c r="I4" s="4">
        <f t="shared" si="3"/>
        <v>3.6999999999999922E-2</v>
      </c>
      <c r="J4" s="4">
        <f t="shared" si="1"/>
        <v>0.124</v>
      </c>
    </row>
    <row r="5" spans="1:10" ht="14.4" x14ac:dyDescent="0.3">
      <c r="A5" s="11"/>
      <c r="B5" s="10"/>
      <c r="C5" s="10"/>
      <c r="D5" s="10"/>
      <c r="E5" s="10"/>
      <c r="F5" s="10"/>
    </row>
    <row r="6" spans="1:10" ht="14.4" x14ac:dyDescent="0.3">
      <c r="A6" s="11"/>
      <c r="B6" s="10"/>
      <c r="C6" s="10"/>
      <c r="D6" s="10"/>
      <c r="E6" s="10"/>
      <c r="F6" s="10"/>
    </row>
    <row r="7" spans="1:10" ht="14.4" x14ac:dyDescent="0.3">
      <c r="A7" s="11"/>
      <c r="B7" s="10"/>
      <c r="C7" s="10"/>
      <c r="D7" s="10"/>
      <c r="E7" s="10"/>
      <c r="F7" s="10"/>
    </row>
    <row r="8" spans="1:10" ht="14.4" x14ac:dyDescent="0.3">
      <c r="A8" s="11"/>
      <c r="B8" s="10"/>
      <c r="C8" s="10"/>
      <c r="D8" s="10"/>
      <c r="E8" s="10"/>
      <c r="F8" s="10"/>
    </row>
    <row r="9" spans="1:10" ht="14.4" x14ac:dyDescent="0.3">
      <c r="A9" s="11"/>
      <c r="B9" s="10"/>
      <c r="C9" s="10"/>
      <c r="D9" s="10"/>
      <c r="E9" s="10"/>
      <c r="F9" s="10"/>
    </row>
    <row r="10" spans="1:10" ht="14.4" x14ac:dyDescent="0.3">
      <c r="A10" s="11"/>
      <c r="B10" s="10"/>
      <c r="C10" s="10"/>
      <c r="D10" s="10"/>
      <c r="E10" s="10"/>
      <c r="F10" s="10"/>
    </row>
    <row r="11" spans="1:10" ht="14.4" x14ac:dyDescent="0.3">
      <c r="A11" s="11"/>
      <c r="B11" s="10"/>
      <c r="C11" s="10"/>
      <c r="D11" s="10"/>
      <c r="E11" s="10"/>
      <c r="F11" s="10"/>
    </row>
    <row r="12" spans="1:10" ht="14.4" x14ac:dyDescent="0.3">
      <c r="A12" s="11"/>
      <c r="B12" s="10"/>
      <c r="C12" s="10"/>
      <c r="D12" s="10"/>
      <c r="E12" s="10"/>
      <c r="F12" s="10"/>
    </row>
    <row r="13" spans="1:10" ht="14.4" x14ac:dyDescent="0.3">
      <c r="A13" s="11"/>
      <c r="B13" s="10"/>
      <c r="C13" s="10"/>
      <c r="D13" s="10"/>
      <c r="E13" s="10"/>
      <c r="F13" s="10"/>
      <c r="G13" s="4"/>
      <c r="H13" s="10"/>
      <c r="I13" s="4"/>
      <c r="J13" s="4"/>
    </row>
    <row r="14" spans="1:10" ht="14.4" x14ac:dyDescent="0.3">
      <c r="A14" s="11"/>
      <c r="B14" s="10"/>
      <c r="C14" s="10"/>
      <c r="D14" s="10"/>
      <c r="E14" s="10"/>
      <c r="F14" s="10"/>
      <c r="G14" s="4"/>
      <c r="H14" s="10"/>
      <c r="I14" s="4"/>
      <c r="J14" s="4"/>
    </row>
    <row r="15" spans="1:10" ht="14.4" x14ac:dyDescent="0.3">
      <c r="A15" s="11"/>
      <c r="B15" s="10"/>
      <c r="C15" s="10"/>
      <c r="D15" s="10"/>
      <c r="E15" s="10"/>
      <c r="F15" s="10"/>
      <c r="G15" s="4"/>
      <c r="H15" s="10"/>
      <c r="I15" s="4"/>
      <c r="J15" s="4"/>
    </row>
    <row r="16" spans="1:10" ht="14.4" x14ac:dyDescent="0.3">
      <c r="A16" s="11"/>
      <c r="B16" s="10"/>
      <c r="C16" s="10"/>
      <c r="D16" s="10"/>
      <c r="E16" s="10"/>
      <c r="F16" s="10"/>
    </row>
    <row r="17" spans="1:6" ht="14.4" x14ac:dyDescent="0.3">
      <c r="A17" s="11"/>
      <c r="B17" s="10"/>
      <c r="C17" s="10"/>
      <c r="D17" s="10"/>
      <c r="E17" s="10"/>
      <c r="F17" s="10"/>
    </row>
    <row r="18" spans="1:6" ht="14.4" x14ac:dyDescent="0.3">
      <c r="A18" s="11"/>
      <c r="B18" s="10"/>
      <c r="C18" s="10"/>
      <c r="D18" s="10"/>
      <c r="E18" s="10"/>
      <c r="F18" s="10"/>
    </row>
    <row r="19" spans="1:6" ht="14.4" x14ac:dyDescent="0.3">
      <c r="A19" s="11"/>
      <c r="B19" s="10"/>
      <c r="C19" s="10"/>
      <c r="D19" s="10"/>
      <c r="E19" s="10"/>
      <c r="F19" s="10"/>
    </row>
    <row r="20" spans="1:6" ht="15.75" customHeight="1" x14ac:dyDescent="0.3">
      <c r="A20" s="11"/>
      <c r="B20" s="10"/>
      <c r="C20" s="10"/>
      <c r="D20" s="10"/>
      <c r="E20" s="10"/>
      <c r="F20" s="10"/>
    </row>
    <row r="21" spans="1:6" ht="15.75" customHeight="1" x14ac:dyDescent="0.3">
      <c r="A21" s="11"/>
      <c r="B21" s="10"/>
      <c r="C21" s="10"/>
      <c r="D21" s="10"/>
      <c r="E21" s="10"/>
      <c r="F21" s="10"/>
    </row>
    <row r="22" spans="1:6" ht="15.75" customHeight="1" x14ac:dyDescent="0.3">
      <c r="A22" s="11"/>
      <c r="B22" s="10"/>
      <c r="C22" s="10"/>
      <c r="D22" s="10"/>
      <c r="E22" s="10"/>
      <c r="F22" s="10"/>
    </row>
    <row r="23" spans="1:6" ht="15.75" customHeight="1" x14ac:dyDescent="0.3">
      <c r="A23" s="11"/>
      <c r="B23" s="10"/>
      <c r="C23" s="10"/>
      <c r="D23" s="10"/>
      <c r="E23" s="10"/>
      <c r="F23" s="10"/>
    </row>
    <row r="24" spans="1:6" ht="15.75" customHeight="1" x14ac:dyDescent="0.3">
      <c r="A24" s="11"/>
      <c r="B24" s="10"/>
      <c r="C24" s="10"/>
      <c r="D24" s="10"/>
      <c r="E24" s="10"/>
      <c r="F24" s="10"/>
    </row>
    <row r="25" spans="1:6" ht="15.75" customHeight="1" x14ac:dyDescent="0.3">
      <c r="A25" s="11"/>
      <c r="B25" s="10"/>
      <c r="C25" s="10"/>
      <c r="D25" s="10"/>
      <c r="E25" s="10"/>
      <c r="F25" s="10"/>
    </row>
    <row r="26" spans="1:6" ht="15.75" customHeight="1" x14ac:dyDescent="0.3">
      <c r="A26" s="11"/>
      <c r="B26" s="10"/>
      <c r="C26" s="10"/>
      <c r="D26" s="10"/>
      <c r="E26" s="10"/>
      <c r="F26" s="10"/>
    </row>
    <row r="27" spans="1:6" ht="15.75" customHeight="1" x14ac:dyDescent="0.3">
      <c r="A27" s="11"/>
      <c r="B27" s="10"/>
      <c r="C27" s="10"/>
      <c r="D27" s="10"/>
      <c r="E27" s="10"/>
      <c r="F27" s="10"/>
    </row>
    <row r="28" spans="1:6" ht="15.75" customHeight="1" x14ac:dyDescent="0.3">
      <c r="A28" s="11"/>
      <c r="B28" s="10"/>
      <c r="C28" s="10"/>
      <c r="D28" s="10"/>
      <c r="E28" s="10"/>
      <c r="F28" s="10"/>
    </row>
    <row r="29" spans="1:6" ht="15.75" customHeight="1" x14ac:dyDescent="0.3">
      <c r="A29" s="11"/>
      <c r="B29" s="10"/>
      <c r="C29" s="10"/>
      <c r="D29" s="10"/>
      <c r="E29" s="10"/>
      <c r="F29" s="10"/>
    </row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J999"/>
  <sheetViews>
    <sheetView workbookViewId="0"/>
  </sheetViews>
  <sheetFormatPr defaultColWidth="14.44140625" defaultRowHeight="15" customHeight="1" x14ac:dyDescent="0.3"/>
  <cols>
    <col min="1" max="1" width="15.109375" customWidth="1"/>
    <col min="2" max="2" width="39.44140625" customWidth="1"/>
    <col min="3" max="4" width="30.88671875" customWidth="1"/>
    <col min="5" max="5" width="42.6640625" customWidth="1"/>
    <col min="6" max="6" width="30.88671875" customWidth="1"/>
    <col min="7" max="7" width="18.44140625" customWidth="1"/>
    <col min="8" max="8" width="38.33203125" customWidth="1"/>
    <col min="9" max="9" width="11.44140625" customWidth="1"/>
    <col min="10" max="10" width="18.44140625" customWidth="1"/>
    <col min="11" max="26" width="11.44140625" customWidth="1"/>
  </cols>
  <sheetData>
    <row r="1" spans="1:10" ht="14.4" x14ac:dyDescent="0.3">
      <c r="A1" s="8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9" t="s">
        <v>17</v>
      </c>
      <c r="I1" s="9" t="s">
        <v>18</v>
      </c>
      <c r="J1" s="9" t="s">
        <v>19</v>
      </c>
    </row>
    <row r="2" spans="1:10" ht="14.4" x14ac:dyDescent="0.3">
      <c r="A2" s="8">
        <v>2023</v>
      </c>
      <c r="B2" s="10">
        <v>5.7</v>
      </c>
      <c r="C2" s="7">
        <v>120.80829518549457</v>
      </c>
      <c r="D2" s="10">
        <v>14997.60739427531</v>
      </c>
      <c r="E2" s="10">
        <v>1.3900000000000006</v>
      </c>
      <c r="F2" s="10">
        <v>2.62</v>
      </c>
      <c r="G2" s="4">
        <f>D2/'Historic Data'!D24-1</f>
        <v>4.3999999999999817E-2</v>
      </c>
      <c r="H2" s="10">
        <f t="shared" ref="H2:H4" si="0">F2-E2</f>
        <v>1.2299999999999995</v>
      </c>
      <c r="I2" s="4">
        <f>C2/'Historic Data'!C24-1</f>
        <v>3.3999999999999808E-2</v>
      </c>
      <c r="J2" s="4">
        <f t="shared" ref="J2:J4" si="1">B2/100</f>
        <v>5.7000000000000002E-2</v>
      </c>
    </row>
    <row r="3" spans="1:10" ht="14.4" x14ac:dyDescent="0.3">
      <c r="A3" s="8">
        <v>2024</v>
      </c>
      <c r="B3" s="10">
        <v>4.82</v>
      </c>
      <c r="C3" s="7">
        <v>122.74122790846249</v>
      </c>
      <c r="D3" s="10">
        <v>16182.418378423055</v>
      </c>
      <c r="E3" s="10">
        <v>1.5000000000000002</v>
      </c>
      <c r="F3" s="10">
        <v>2.66</v>
      </c>
      <c r="G3" s="4">
        <f t="shared" ref="G3:G4" si="2">D3/D2-1</f>
        <v>7.8999999999999737E-2</v>
      </c>
      <c r="H3" s="10">
        <f t="shared" si="0"/>
        <v>1.1599999999999999</v>
      </c>
      <c r="I3" s="4">
        <f t="shared" ref="I3:I4" si="3">C3/C2-1</f>
        <v>1.6000000000000014E-2</v>
      </c>
      <c r="J3" s="4">
        <f t="shared" si="1"/>
        <v>4.82E-2</v>
      </c>
    </row>
    <row r="4" spans="1:10" ht="14.4" x14ac:dyDescent="0.3">
      <c r="A4" s="8">
        <v>2025</v>
      </c>
      <c r="B4" s="10">
        <v>4.54</v>
      </c>
      <c r="C4" s="7">
        <v>123.84589895963865</v>
      </c>
      <c r="D4" s="10">
        <v>16506.066745991517</v>
      </c>
      <c r="E4" s="10">
        <v>1.430000000000001</v>
      </c>
      <c r="F4" s="10">
        <v>2.74</v>
      </c>
      <c r="G4" s="4">
        <f t="shared" si="2"/>
        <v>2.0000000000000018E-2</v>
      </c>
      <c r="H4" s="10">
        <f t="shared" si="0"/>
        <v>1.3099999999999992</v>
      </c>
      <c r="I4" s="4">
        <f t="shared" si="3"/>
        <v>8.999999999999897E-3</v>
      </c>
      <c r="J4" s="4">
        <f t="shared" si="1"/>
        <v>4.5400000000000003E-2</v>
      </c>
    </row>
    <row r="5" spans="1:10" ht="14.4" x14ac:dyDescent="0.3">
      <c r="A5" s="11"/>
      <c r="B5" s="10"/>
      <c r="C5" s="10"/>
      <c r="D5" s="10"/>
      <c r="E5" s="10"/>
      <c r="F5" s="10"/>
    </row>
    <row r="6" spans="1:10" ht="14.4" x14ac:dyDescent="0.3">
      <c r="A6" s="11"/>
      <c r="B6" s="10"/>
      <c r="C6" s="10"/>
      <c r="D6" s="10"/>
      <c r="E6" s="10"/>
      <c r="F6" s="10"/>
    </row>
    <row r="7" spans="1:10" ht="14.4" x14ac:dyDescent="0.3">
      <c r="A7" s="11"/>
      <c r="B7" s="10"/>
      <c r="C7" s="10"/>
      <c r="D7" s="10"/>
      <c r="E7" s="10"/>
      <c r="F7" s="10"/>
    </row>
    <row r="8" spans="1:10" ht="14.4" x14ac:dyDescent="0.3">
      <c r="A8" s="11"/>
      <c r="B8" s="10"/>
      <c r="C8" s="10"/>
      <c r="D8" s="10"/>
      <c r="E8" s="10"/>
      <c r="F8" s="10"/>
    </row>
    <row r="9" spans="1:10" ht="14.4" x14ac:dyDescent="0.3">
      <c r="A9" s="11"/>
      <c r="B9" s="10"/>
      <c r="C9" s="10"/>
      <c r="D9" s="10"/>
      <c r="E9" s="10"/>
      <c r="F9" s="10"/>
    </row>
    <row r="10" spans="1:10" ht="14.4" x14ac:dyDescent="0.3">
      <c r="A10" s="11"/>
      <c r="B10" s="10"/>
      <c r="C10" s="10"/>
      <c r="D10" s="10"/>
      <c r="E10" s="10"/>
      <c r="F10" s="10"/>
    </row>
    <row r="11" spans="1:10" ht="14.4" x14ac:dyDescent="0.3">
      <c r="A11" s="11"/>
      <c r="B11" s="10"/>
      <c r="C11" s="10"/>
      <c r="D11" s="10"/>
      <c r="E11" s="10"/>
      <c r="F11" s="10"/>
    </row>
    <row r="12" spans="1:10" ht="14.4" x14ac:dyDescent="0.3">
      <c r="A12" s="11"/>
      <c r="B12" s="10"/>
      <c r="C12" s="10"/>
      <c r="D12" s="10"/>
      <c r="E12" s="10"/>
      <c r="F12" s="10"/>
    </row>
    <row r="13" spans="1:10" ht="14.4" x14ac:dyDescent="0.3">
      <c r="A13" s="11"/>
      <c r="B13" s="10"/>
      <c r="C13" s="10"/>
      <c r="D13" s="10"/>
      <c r="E13" s="10"/>
      <c r="F13" s="10"/>
    </row>
    <row r="14" spans="1:10" ht="14.4" x14ac:dyDescent="0.3">
      <c r="A14" s="11"/>
      <c r="B14" s="10"/>
      <c r="C14" s="10"/>
      <c r="D14" s="10"/>
      <c r="E14" s="10"/>
      <c r="F14" s="10"/>
    </row>
    <row r="15" spans="1:10" ht="14.4" x14ac:dyDescent="0.3">
      <c r="A15" s="11"/>
      <c r="B15" s="10"/>
      <c r="C15" s="10"/>
      <c r="D15" s="10"/>
      <c r="E15" s="10"/>
      <c r="F15" s="10"/>
    </row>
    <row r="16" spans="1:10" ht="14.4" x14ac:dyDescent="0.3">
      <c r="A16" s="11"/>
      <c r="B16" s="10"/>
      <c r="C16" s="10"/>
      <c r="D16" s="10"/>
      <c r="E16" s="10"/>
      <c r="F16" s="10"/>
    </row>
    <row r="17" spans="1:10" ht="14.4" x14ac:dyDescent="0.3">
      <c r="A17" s="11"/>
      <c r="B17" s="10"/>
      <c r="C17" s="10"/>
      <c r="D17" s="10"/>
      <c r="E17" s="10"/>
      <c r="F17" s="10"/>
    </row>
    <row r="18" spans="1:10" ht="14.4" x14ac:dyDescent="0.3">
      <c r="A18" s="11"/>
      <c r="B18" s="10"/>
      <c r="C18" s="10"/>
      <c r="D18" s="10"/>
      <c r="E18" s="10"/>
      <c r="F18" s="10"/>
    </row>
    <row r="19" spans="1:10" ht="14.4" x14ac:dyDescent="0.3">
      <c r="A19" s="11"/>
      <c r="B19" s="10"/>
      <c r="C19" s="10"/>
      <c r="D19" s="10"/>
      <c r="E19" s="10"/>
      <c r="F19" s="10"/>
    </row>
    <row r="20" spans="1:10" ht="15.75" customHeight="1" x14ac:dyDescent="0.3">
      <c r="A20" s="11"/>
      <c r="B20" s="10"/>
      <c r="C20" s="10"/>
      <c r="D20" s="10"/>
      <c r="E20" s="10"/>
      <c r="F20" s="10"/>
    </row>
    <row r="21" spans="1:10" ht="15.75" customHeight="1" x14ac:dyDescent="0.3">
      <c r="A21" s="11"/>
      <c r="B21" s="10"/>
      <c r="C21" s="10"/>
      <c r="D21" s="10"/>
      <c r="E21" s="10"/>
      <c r="F21" s="10"/>
    </row>
    <row r="22" spans="1:10" ht="15.75" customHeight="1" x14ac:dyDescent="0.3">
      <c r="A22" s="11"/>
      <c r="B22" s="10"/>
      <c r="C22" s="10"/>
      <c r="D22" s="10"/>
      <c r="E22" s="10"/>
      <c r="F22" s="10"/>
    </row>
    <row r="23" spans="1:10" ht="15.75" customHeight="1" x14ac:dyDescent="0.3">
      <c r="A23" s="11"/>
      <c r="B23" s="10"/>
      <c r="C23" s="10"/>
      <c r="D23" s="10"/>
      <c r="E23" s="10"/>
      <c r="F23" s="10"/>
    </row>
    <row r="24" spans="1:10" ht="15.75" customHeight="1" x14ac:dyDescent="0.3">
      <c r="A24" s="11"/>
      <c r="B24" s="10"/>
      <c r="C24" s="10"/>
      <c r="D24" s="10"/>
      <c r="E24" s="10"/>
      <c r="F24" s="10"/>
    </row>
    <row r="25" spans="1:10" ht="15.75" customHeight="1" x14ac:dyDescent="0.3">
      <c r="A25" s="11"/>
      <c r="B25" s="10"/>
      <c r="C25" s="10"/>
      <c r="D25" s="10"/>
      <c r="E25" s="10"/>
      <c r="F25" s="10"/>
    </row>
    <row r="26" spans="1:10" ht="15.75" customHeight="1" x14ac:dyDescent="0.3">
      <c r="A26" s="11"/>
      <c r="B26" s="10"/>
      <c r="C26" s="10"/>
      <c r="D26" s="10"/>
      <c r="E26" s="10"/>
      <c r="F26" s="10"/>
    </row>
    <row r="27" spans="1:10" ht="15.75" customHeight="1" x14ac:dyDescent="0.3">
      <c r="A27" s="11"/>
      <c r="B27" s="10"/>
      <c r="C27" s="10"/>
      <c r="D27" s="10"/>
      <c r="E27" s="10"/>
      <c r="F27" s="10"/>
    </row>
    <row r="28" spans="1:10" ht="15.75" customHeight="1" x14ac:dyDescent="0.3">
      <c r="A28" s="11"/>
      <c r="B28" s="10"/>
      <c r="C28" s="10"/>
      <c r="D28" s="10"/>
      <c r="E28" s="10"/>
      <c r="F28" s="10"/>
      <c r="G28" s="7"/>
      <c r="H28" s="7"/>
      <c r="I28" s="7"/>
      <c r="J28" s="7"/>
    </row>
    <row r="29" spans="1:10" ht="15.75" customHeight="1" x14ac:dyDescent="0.3">
      <c r="A29" s="11"/>
      <c r="B29" s="10"/>
      <c r="C29" s="10"/>
      <c r="D29" s="10"/>
      <c r="E29" s="10"/>
      <c r="F29" s="10"/>
      <c r="G29" s="7"/>
      <c r="H29" s="7"/>
      <c r="I29" s="7"/>
    </row>
    <row r="30" spans="1:10" ht="15.75" customHeight="1" x14ac:dyDescent="0.3">
      <c r="G30" s="7"/>
      <c r="H30" s="7"/>
      <c r="I30" s="7"/>
    </row>
    <row r="31" spans="1:10" ht="15.75" customHeight="1" x14ac:dyDescent="0.3">
      <c r="G31" s="7"/>
      <c r="H31" s="7"/>
      <c r="I31" s="7"/>
    </row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Migration Matrix</vt:lpstr>
      <vt:lpstr>Corporate Default Rate</vt:lpstr>
      <vt:lpstr>Historic Data</vt:lpstr>
      <vt:lpstr>Forecast Data (Baseline)</vt:lpstr>
      <vt:lpstr>Forecast Data (Pessimistic)</vt:lpstr>
      <vt:lpstr>Forecast Data (Optimistic)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Knapik</cp:lastModifiedBy>
  <dcterms:created xsi:type="dcterms:W3CDTF">2018-08-05T11:18:03Z</dcterms:created>
  <dcterms:modified xsi:type="dcterms:W3CDTF">2024-02-15T22:29:53Z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f7f2da-30d3-430a-a9a4-8103a74342a8_Enabled">
    <vt:lpwstr>true</vt:lpwstr>
  </property>
  <property fmtid="{D5CDD505-2E9C-101B-9397-08002B2CF9AE}" pid="3" name="MSIP_Label_cef7f2da-30d3-430a-a9a4-8103a74342a8_SetDate">
    <vt:lpwstr>2023-10-11T13:12:17Z</vt:lpwstr>
  </property>
  <property fmtid="{D5CDD505-2E9C-101B-9397-08002B2CF9AE}" pid="4" name="MSIP_Label_cef7f2da-30d3-430a-a9a4-8103a74342a8_Method">
    <vt:lpwstr>Privileged</vt:lpwstr>
  </property>
  <property fmtid="{D5CDD505-2E9C-101B-9397-08002B2CF9AE}" pid="5" name="MSIP_Label_cef7f2da-30d3-430a-a9a4-8103a74342a8_Name">
    <vt:lpwstr>Public</vt:lpwstr>
  </property>
  <property fmtid="{D5CDD505-2E9C-101B-9397-08002B2CF9AE}" pid="6" name="MSIP_Label_cef7f2da-30d3-430a-a9a4-8103a74342a8_SiteId">
    <vt:lpwstr>9b511fda-f0b1-43a5-b06e-1e720f64520a</vt:lpwstr>
  </property>
  <property fmtid="{D5CDD505-2E9C-101B-9397-08002B2CF9AE}" pid="7" name="MSIP_Label_cef7f2da-30d3-430a-a9a4-8103a74342a8_ActionId">
    <vt:lpwstr>fa2a9ab1-f488-4396-ba58-1373e97a6b49</vt:lpwstr>
  </property>
  <property fmtid="{D5CDD505-2E9C-101B-9397-08002B2CF9AE}" pid="8" name="MSIP_Label_cef7f2da-30d3-430a-a9a4-8103a74342a8_ContentBits">
    <vt:lpwstr>0</vt:lpwstr>
  </property>
</Properties>
</file>