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à\Tecnologia meccanica\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8" i="1" s="1"/>
  <c r="E25" i="1"/>
  <c r="G24" i="1"/>
  <c r="G23" i="1"/>
  <c r="G22" i="1"/>
  <c r="E22" i="1"/>
  <c r="G21" i="1"/>
  <c r="E21" i="1" s="1"/>
  <c r="A23" i="1"/>
  <c r="D15" i="1"/>
  <c r="D16" i="1" s="1"/>
  <c r="B3" i="1"/>
  <c r="D14" i="1"/>
  <c r="E23" i="1" l="1"/>
  <c r="D2" i="1"/>
  <c r="D1" i="1"/>
  <c r="B8" i="1"/>
  <c r="B9" i="1" s="1"/>
  <c r="B6" i="1"/>
  <c r="B7" i="1" s="1"/>
  <c r="B5" i="1"/>
  <c r="B4" i="1" l="1"/>
</calcChain>
</file>

<file path=xl/sharedStrings.xml><?xml version="1.0" encoding="utf-8"?>
<sst xmlns="http://schemas.openxmlformats.org/spreadsheetml/2006/main" count="39" uniqueCount="38">
  <si>
    <t>d</t>
  </si>
  <si>
    <t>h</t>
  </si>
  <si>
    <t>modulo</t>
  </si>
  <si>
    <t>rapporto</t>
  </si>
  <si>
    <t>x</t>
  </si>
  <si>
    <t>y</t>
  </si>
  <si>
    <t>x caine</t>
  </si>
  <si>
    <t>y 3 mat</t>
  </si>
  <si>
    <t>delta</t>
  </si>
  <si>
    <t>altezza collare</t>
  </si>
  <si>
    <t>d flangia</t>
  </si>
  <si>
    <t>d mozzo</t>
  </si>
  <si>
    <t>l flangia</t>
  </si>
  <si>
    <t>l mozzo</t>
  </si>
  <si>
    <t>d foro</t>
  </si>
  <si>
    <t>d materozza</t>
  </si>
  <si>
    <t>h materozza</t>
  </si>
  <si>
    <t>modulo termico flangia terzi</t>
  </si>
  <si>
    <t>V</t>
  </si>
  <si>
    <t>S</t>
  </si>
  <si>
    <t>M</t>
  </si>
  <si>
    <t xml:space="preserve">V 3 materozze </t>
  </si>
  <si>
    <t>h staffa</t>
  </si>
  <si>
    <t>Canale colata</t>
  </si>
  <si>
    <t>t1</t>
  </si>
  <si>
    <t>t2</t>
  </si>
  <si>
    <t>t3</t>
  </si>
  <si>
    <t>rho(Kg/mm3)</t>
  </si>
  <si>
    <t>peso getto Kg</t>
  </si>
  <si>
    <t>spessore medio mm</t>
  </si>
  <si>
    <t>volume libbre</t>
  </si>
  <si>
    <t>sezione media inch</t>
  </si>
  <si>
    <t>t medio</t>
  </si>
  <si>
    <t>k</t>
  </si>
  <si>
    <t>vstr</t>
  </si>
  <si>
    <t>Volume getto</t>
  </si>
  <si>
    <t>Q mm/s</t>
  </si>
  <si>
    <t>Astr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</si>
</sst>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" workbookViewId="0">
      <selection activeCell="G23" sqref="G23"/>
    </sheetView>
  </sheetViews>
  <sheetFormatPr defaultRowHeight="14.4" x14ac:dyDescent="0.3"/>
  <cols>
    <col min="3" max="3" width="13.88671875" customWidth="1"/>
    <col min="4" max="5" width="9.21875" bestFit="1" customWidth="1"/>
    <col min="6" max="6" width="18" customWidth="1"/>
    <col min="7" max="7" width="10" bestFit="1" customWidth="1"/>
  </cols>
  <sheetData>
    <row r="1" spans="1:5" x14ac:dyDescent="0.3">
      <c r="A1" t="s">
        <v>0</v>
      </c>
      <c r="B1">
        <v>52</v>
      </c>
      <c r="C1" t="s">
        <v>8</v>
      </c>
      <c r="D1">
        <f>B2/B1</f>
        <v>1</v>
      </c>
    </row>
    <row r="2" spans="1:5" x14ac:dyDescent="0.3">
      <c r="A2" t="s">
        <v>1</v>
      </c>
      <c r="B2">
        <v>52</v>
      </c>
      <c r="C2" t="s">
        <v>9</v>
      </c>
      <c r="D2">
        <f>0.16*B1</f>
        <v>8.32</v>
      </c>
    </row>
    <row r="3" spans="1:5" x14ac:dyDescent="0.3">
      <c r="A3" t="s">
        <v>2</v>
      </c>
      <c r="B3">
        <f>(B1*B2)/(4*B2)</f>
        <v>13</v>
      </c>
    </row>
    <row r="4" spans="1:5" x14ac:dyDescent="0.3">
      <c r="A4" t="s">
        <v>3</v>
      </c>
      <c r="B4">
        <f>B3/10.7</f>
        <v>1.2149532710280375</v>
      </c>
    </row>
    <row r="5" spans="1:5" x14ac:dyDescent="0.3">
      <c r="A5" t="s">
        <v>4</v>
      </c>
      <c r="B5">
        <f>B3/10.7</f>
        <v>1.2149532710280375</v>
      </c>
    </row>
    <row r="6" spans="1:5" x14ac:dyDescent="0.3">
      <c r="A6" t="s">
        <v>5</v>
      </c>
      <c r="B6">
        <f>(3.14*B1^2*B2/4)/766000</f>
        <v>0.14409566579634464</v>
      </c>
    </row>
    <row r="7" spans="1:5" x14ac:dyDescent="0.3">
      <c r="A7" t="s">
        <v>6</v>
      </c>
      <c r="B7">
        <f>0.1/(B6-0.07)+1</f>
        <v>2.3496066055314846</v>
      </c>
    </row>
    <row r="8" spans="1:5" x14ac:dyDescent="0.3">
      <c r="A8" t="s">
        <v>7</v>
      </c>
      <c r="B8">
        <f>(3*3.14*B1^2*B2/4)/766000</f>
        <v>0.43228699738903398</v>
      </c>
    </row>
    <row r="9" spans="1:5" x14ac:dyDescent="0.3">
      <c r="A9" t="s">
        <v>6</v>
      </c>
      <c r="B9">
        <f>0.1/(B8-0.07)+1</f>
        <v>1.2760242590009854</v>
      </c>
    </row>
    <row r="13" spans="1:5" x14ac:dyDescent="0.3">
      <c r="A13" t="s">
        <v>10</v>
      </c>
      <c r="B13">
        <v>165</v>
      </c>
      <c r="D13" t="s">
        <v>17</v>
      </c>
    </row>
    <row r="14" spans="1:5" x14ac:dyDescent="0.3">
      <c r="A14" t="s">
        <v>11</v>
      </c>
      <c r="B14">
        <v>87</v>
      </c>
      <c r="D14">
        <f>((3.14*(B13^2-B17^2)/4)*B15)/3</f>
        <v>201705.22666666668</v>
      </c>
      <c r="E14" t="s">
        <v>18</v>
      </c>
    </row>
    <row r="15" spans="1:5" x14ac:dyDescent="0.3">
      <c r="A15" t="s">
        <v>12</v>
      </c>
      <c r="B15">
        <v>32</v>
      </c>
      <c r="D15">
        <f>((3.14*(B13^2-B17^2)/4)+3.14*B13*B15+3.14*B17*B15+3.14*(B13^2-B14^2))/3</f>
        <v>34278.595000000001</v>
      </c>
      <c r="E15" t="s">
        <v>19</v>
      </c>
    </row>
    <row r="16" spans="1:5" x14ac:dyDescent="0.3">
      <c r="A16" t="s">
        <v>13</v>
      </c>
      <c r="B16">
        <v>45</v>
      </c>
      <c r="D16">
        <f>D14/D15</f>
        <v>5.884290959610996</v>
      </c>
      <c r="E16" t="s">
        <v>20</v>
      </c>
    </row>
    <row r="17" spans="1:7" x14ac:dyDescent="0.3">
      <c r="A17" t="s">
        <v>14</v>
      </c>
      <c r="B17">
        <v>56</v>
      </c>
    </row>
    <row r="18" spans="1:7" x14ac:dyDescent="0.3">
      <c r="A18" t="s">
        <v>15</v>
      </c>
      <c r="B18">
        <v>52</v>
      </c>
    </row>
    <row r="19" spans="1:7" x14ac:dyDescent="0.3">
      <c r="A19" t="s">
        <v>16</v>
      </c>
      <c r="B19">
        <v>52</v>
      </c>
    </row>
    <row r="20" spans="1:7" x14ac:dyDescent="0.3">
      <c r="A20" t="s">
        <v>22</v>
      </c>
      <c r="B20">
        <v>63</v>
      </c>
      <c r="D20" t="s">
        <v>23</v>
      </c>
      <c r="F20" t="s">
        <v>27</v>
      </c>
      <c r="G20">
        <v>7.87</v>
      </c>
    </row>
    <row r="21" spans="1:7" x14ac:dyDescent="0.3">
      <c r="D21" t="s">
        <v>24</v>
      </c>
      <c r="E21">
        <f>3.2*G21^(1/2)</f>
        <v>7.8348840498927617</v>
      </c>
      <c r="F21" t="s">
        <v>28</v>
      </c>
      <c r="G21">
        <f>G20*3.14/4*(B13^2*B15+B14^2*B16-B17^2*(B15+B16))/10^6</f>
        <v>5.9946687573499995</v>
      </c>
    </row>
    <row r="22" spans="1:7" x14ac:dyDescent="0.3">
      <c r="A22" t="s">
        <v>21</v>
      </c>
      <c r="D22" t="s">
        <v>25</v>
      </c>
      <c r="E22">
        <f>6.4*G22/10*G21^(0.4)</f>
        <v>83.077237975858409</v>
      </c>
      <c r="F22" t="s">
        <v>29</v>
      </c>
      <c r="G22">
        <f>(B15*(B13-B17)+B16*(B14-B17))/(B15+B16)</f>
        <v>63.415584415584412</v>
      </c>
    </row>
    <row r="23" spans="1:7" x14ac:dyDescent="0.3">
      <c r="A23">
        <f>3.14*B1^2*B2/4*3</f>
        <v>331131.83999999997</v>
      </c>
      <c r="D23" t="s">
        <v>26</v>
      </c>
      <c r="E23">
        <f>0.95+23*G23/(8.88*G24^(1/2))</f>
        <v>14.881013370270326</v>
      </c>
      <c r="F23" t="s">
        <v>31</v>
      </c>
      <c r="G23">
        <f>((B15*(B13^2-B17^2)+B16*(B14^2-B17^2))/(B15+B16))*1550/10^6</f>
        <v>19.532677272727273</v>
      </c>
    </row>
    <row r="24" spans="1:7" x14ac:dyDescent="0.3">
      <c r="A24" t="s">
        <v>35</v>
      </c>
      <c r="B24">
        <v>766000</v>
      </c>
      <c r="F24" t="s">
        <v>30</v>
      </c>
      <c r="G24">
        <f>2.2*G21</f>
        <v>13.18827126617</v>
      </c>
    </row>
    <row r="25" spans="1:7" x14ac:dyDescent="0.3">
      <c r="D25" t="s">
        <v>32</v>
      </c>
      <c r="E25">
        <f>(E23+E22+E21)/3</f>
        <v>35.264378465340499</v>
      </c>
    </row>
    <row r="26" spans="1:7" x14ac:dyDescent="0.3">
      <c r="D26" t="s">
        <v>34</v>
      </c>
      <c r="E26">
        <f>(2*9.81*(B20/10^3)/G26)^(1/2)</f>
        <v>0.64188784067000371</v>
      </c>
      <c r="F26" t="s">
        <v>33</v>
      </c>
      <c r="G26">
        <v>3</v>
      </c>
    </row>
    <row r="27" spans="1:7" x14ac:dyDescent="0.3">
      <c r="D27" t="s">
        <v>36</v>
      </c>
      <c r="E27">
        <f>(B24+A23)/E25</f>
        <v>31111.617097641829</v>
      </c>
    </row>
    <row r="28" spans="1:7" x14ac:dyDescent="0.3">
      <c r="D28" t="s">
        <v>37</v>
      </c>
      <c r="E28">
        <f>E27/(E26*10^3)</f>
        <v>48.468930436768311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Vivaldi</dc:creator>
  <cp:lastModifiedBy>Federico Vivaldi</cp:lastModifiedBy>
  <dcterms:created xsi:type="dcterms:W3CDTF">2016-09-14T16:27:42Z</dcterms:created>
  <dcterms:modified xsi:type="dcterms:W3CDTF">2016-09-20T09:38:14Z</dcterms:modified>
</cp:coreProperties>
</file>