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15" documentId="8_{A1FFB86D-BD30-4F64-8139-7202C835018F}" xr6:coauthVersionLast="47" xr6:coauthVersionMax="47" xr10:uidLastSave="{89B9282A-B4B3-4E6E-BED7-1CB55369628F}"/>
  <bookViews>
    <workbookView xWindow="-1260" yWindow="-16320" windowWidth="29040" windowHeight="15720" activeTab="3" xr2:uid="{00000000-000D-0000-FFFF-FFFF00000000}"/>
  </bookViews>
  <sheets>
    <sheet name="PERFORMANCE" sheetId="8" r:id="rId1"/>
    <sheet name="RECRUITMENT" sheetId="24" r:id="rId2"/>
    <sheet name="GENERAL" sheetId="23" r:id="rId3"/>
    <sheet name="Dashboard" sheetId="27" r:id="rId4"/>
    <sheet name="Calculation" sheetId="26" r:id="rId5"/>
    <sheet name="Data" sheetId="25" r:id="rId6"/>
  </sheets>
  <definedNames>
    <definedName name="Months">Calculation!$F$5:$Q$5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3" l="1"/>
  <c r="D11" i="23"/>
  <c r="D4" i="23"/>
  <c r="D3" i="23"/>
  <c r="L3" i="24"/>
  <c r="L5" i="24"/>
  <c r="L4" i="24"/>
  <c r="D15" i="24"/>
  <c r="D5" i="24"/>
  <c r="D27" i="8"/>
  <c r="D17" i="8"/>
  <c r="D15" i="8"/>
  <c r="I7" i="8"/>
  <c r="D11" i="8"/>
  <c r="D3" i="8"/>
  <c r="O90" i="27"/>
  <c r="N90" i="27"/>
  <c r="M90" i="27"/>
  <c r="L90" i="27"/>
  <c r="K90" i="27"/>
  <c r="J90" i="27"/>
  <c r="I90" i="27"/>
  <c r="H90" i="27"/>
  <c r="G90" i="27"/>
  <c r="F90" i="27"/>
  <c r="E90" i="27"/>
  <c r="D90" i="27"/>
  <c r="C90" i="27"/>
  <c r="D86" i="27"/>
  <c r="D85" i="27"/>
  <c r="D84" i="27"/>
  <c r="D83" i="27"/>
  <c r="D82" i="27"/>
  <c r="P13" i="27"/>
  <c r="L13" i="27"/>
  <c r="B2" i="27"/>
  <c r="O21" i="26"/>
  <c r="N21" i="26"/>
  <c r="L21" i="26"/>
  <c r="K21" i="26"/>
  <c r="G21" i="26"/>
  <c r="F21" i="26"/>
  <c r="C21" i="26"/>
  <c r="T2" i="27" s="1"/>
  <c r="Q20" i="26"/>
  <c r="P20" i="26"/>
  <c r="O20" i="26"/>
  <c r="N20" i="26"/>
  <c r="M20" i="26"/>
  <c r="L20" i="26"/>
  <c r="K20" i="26"/>
  <c r="J20" i="26"/>
  <c r="I20" i="26"/>
  <c r="H20" i="26"/>
  <c r="G20" i="26"/>
  <c r="F20" i="26"/>
  <c r="C20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C19" i="26"/>
  <c r="B19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C18" i="26"/>
  <c r="P2" i="27" s="1"/>
  <c r="Q17" i="26"/>
  <c r="P17" i="26"/>
  <c r="O17" i="26"/>
  <c r="N17" i="26"/>
  <c r="M17" i="26"/>
  <c r="L17" i="26"/>
  <c r="K17" i="26"/>
  <c r="J17" i="26"/>
  <c r="I17" i="26"/>
  <c r="H17" i="26"/>
  <c r="G17" i="26"/>
  <c r="F17" i="26"/>
  <c r="C17" i="26"/>
  <c r="F2" i="27" s="1"/>
  <c r="Q16" i="26"/>
  <c r="P16" i="26"/>
  <c r="O16" i="26"/>
  <c r="N16" i="26"/>
  <c r="M16" i="26"/>
  <c r="L16" i="26"/>
  <c r="K16" i="26"/>
  <c r="J16" i="26"/>
  <c r="I16" i="26"/>
  <c r="H16" i="26"/>
  <c r="G16" i="26"/>
  <c r="F16" i="26"/>
  <c r="C16" i="26"/>
  <c r="B16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C15" i="26"/>
  <c r="T13" i="27" s="1"/>
  <c r="B15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C14" i="26"/>
  <c r="B14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C13" i="26"/>
  <c r="B13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C12" i="26"/>
  <c r="F13" i="27" s="1"/>
  <c r="B12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C11" i="26"/>
  <c r="B13" i="27" s="1"/>
  <c r="B11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C10" i="26"/>
  <c r="T7" i="27" s="1"/>
  <c r="B10" i="26"/>
  <c r="Q9" i="26"/>
  <c r="P9" i="26"/>
  <c r="O9" i="26"/>
  <c r="N9" i="26"/>
  <c r="M9" i="26"/>
  <c r="L9" i="26"/>
  <c r="K9" i="26"/>
  <c r="J9" i="26"/>
  <c r="I9" i="26"/>
  <c r="H9" i="26"/>
  <c r="G9" i="26"/>
  <c r="F9" i="26"/>
  <c r="C9" i="26"/>
  <c r="P7" i="27" s="1"/>
  <c r="B9" i="26"/>
  <c r="Q8" i="26"/>
  <c r="P8" i="26"/>
  <c r="O8" i="26"/>
  <c r="N8" i="26"/>
  <c r="M8" i="26"/>
  <c r="L8" i="26"/>
  <c r="K8" i="26"/>
  <c r="J8" i="26"/>
  <c r="I8" i="26"/>
  <c r="H8" i="26"/>
  <c r="G8" i="26"/>
  <c r="F8" i="26"/>
  <c r="C8" i="26"/>
  <c r="L7" i="27" s="1"/>
  <c r="B8" i="26"/>
  <c r="Q7" i="26"/>
  <c r="P7" i="26"/>
  <c r="O7" i="26"/>
  <c r="N7" i="26"/>
  <c r="M7" i="26"/>
  <c r="L7" i="26"/>
  <c r="K7" i="26"/>
  <c r="J7" i="26"/>
  <c r="I7" i="26"/>
  <c r="H7" i="26"/>
  <c r="G7" i="26"/>
  <c r="F7" i="26"/>
  <c r="C7" i="26"/>
  <c r="F7" i="27" s="1"/>
  <c r="B7" i="26"/>
  <c r="Q6" i="26"/>
  <c r="P6" i="26"/>
  <c r="O6" i="26"/>
  <c r="N6" i="26"/>
  <c r="M6" i="26"/>
  <c r="L6" i="26"/>
  <c r="K6" i="26"/>
  <c r="J6" i="26"/>
  <c r="I6" i="26"/>
  <c r="H6" i="26"/>
  <c r="G6" i="26"/>
  <c r="F6" i="26"/>
  <c r="C6" i="26"/>
  <c r="B6" i="26"/>
  <c r="Q5" i="26"/>
  <c r="P5" i="26"/>
  <c r="O5" i="26"/>
  <c r="N5" i="26"/>
  <c r="M5" i="26"/>
  <c r="L5" i="26"/>
  <c r="K5" i="26"/>
  <c r="J5" i="26"/>
  <c r="I5" i="26"/>
  <c r="H5" i="26"/>
  <c r="G5" i="26"/>
  <c r="F5" i="26"/>
  <c r="C5" i="26"/>
  <c r="B5" i="26"/>
  <c r="T4" i="26"/>
  <c r="X15" i="26" s="1"/>
  <c r="Q21" i="25"/>
  <c r="Q21" i="26" s="1"/>
  <c r="P21" i="25"/>
  <c r="P21" i="26" s="1"/>
  <c r="O21" i="25"/>
  <c r="N21" i="25"/>
  <c r="M21" i="25"/>
  <c r="M21" i="26" s="1"/>
  <c r="L21" i="25"/>
  <c r="K21" i="25"/>
  <c r="J21" i="25"/>
  <c r="J21" i="26" s="1"/>
  <c r="I21" i="25"/>
  <c r="I21" i="26" s="1"/>
  <c r="H21" i="25"/>
  <c r="H21" i="26" s="1"/>
  <c r="G21" i="25"/>
  <c r="F21" i="25"/>
  <c r="T4" i="25"/>
  <c r="T21" i="25" s="1"/>
  <c r="X19" i="26" l="1"/>
  <c r="T14" i="25"/>
  <c r="T8" i="25"/>
  <c r="R7" i="25"/>
  <c r="F8" i="27" s="1"/>
  <c r="R13" i="25"/>
  <c r="R20" i="25"/>
  <c r="R8" i="25"/>
  <c r="L8" i="27" s="1"/>
  <c r="R14" i="25"/>
  <c r="T20" i="25"/>
  <c r="V18" i="26"/>
  <c r="Q26" i="26" s="1"/>
  <c r="Q27" i="26" s="1"/>
  <c r="R9" i="25"/>
  <c r="P8" i="27" s="1"/>
  <c r="R16" i="25"/>
  <c r="R10" i="25"/>
  <c r="T8" i="27" s="1"/>
  <c r="T16" i="25"/>
  <c r="R17" i="25"/>
  <c r="T10" i="25"/>
  <c r="R6" i="25"/>
  <c r="B8" i="27" s="1"/>
  <c r="R12" i="25"/>
  <c r="R18" i="25"/>
  <c r="T6" i="25"/>
  <c r="D87" i="27" s="1"/>
  <c r="T12" i="25"/>
  <c r="T18" i="25"/>
  <c r="X8" i="26"/>
  <c r="X17" i="26"/>
  <c r="V10" i="26"/>
  <c r="X20" i="26"/>
  <c r="X21" i="26"/>
  <c r="T9" i="25"/>
  <c r="T13" i="25"/>
  <c r="T17" i="25"/>
  <c r="X10" i="26"/>
  <c r="V11" i="26"/>
  <c r="M25" i="26"/>
  <c r="X11" i="26"/>
  <c r="X12" i="26"/>
  <c r="R21" i="25"/>
  <c r="V6" i="26"/>
  <c r="X13" i="26"/>
  <c r="V14" i="26"/>
  <c r="V13" i="26"/>
  <c r="R11" i="25"/>
  <c r="R15" i="25"/>
  <c r="R19" i="25"/>
  <c r="T7" i="25"/>
  <c r="T11" i="25"/>
  <c r="T15" i="25"/>
  <c r="T19" i="25"/>
  <c r="X6" i="26"/>
  <c r="V7" i="26"/>
  <c r="X14" i="26"/>
  <c r="V15" i="26"/>
  <c r="T15" i="26" s="1"/>
  <c r="V12" i="26"/>
  <c r="X7" i="26"/>
  <c r="V8" i="26"/>
  <c r="V16" i="26"/>
  <c r="V17" i="26"/>
  <c r="V9" i="26"/>
  <c r="X16" i="26"/>
  <c r="X18" i="26"/>
  <c r="V19" i="26"/>
  <c r="V20" i="26"/>
  <c r="V21" i="26"/>
  <c r="X9" i="26"/>
  <c r="T8" i="26" l="1"/>
  <c r="D75" i="27"/>
  <c r="T10" i="26"/>
  <c r="T13" i="26"/>
  <c r="T9" i="26"/>
  <c r="T7" i="26"/>
  <c r="T21" i="26"/>
  <c r="T12" i="26"/>
  <c r="T6" i="26"/>
  <c r="T18" i="26"/>
  <c r="T19" i="26"/>
  <c r="T26" i="26"/>
  <c r="D76" i="27"/>
  <c r="E74" i="27" s="1"/>
  <c r="T16" i="26"/>
  <c r="E26" i="26"/>
  <c r="E27" i="26" s="1"/>
  <c r="T11" i="26"/>
  <c r="T14" i="26"/>
  <c r="T17" i="26"/>
  <c r="K26" i="26"/>
  <c r="K27" i="26" s="1"/>
  <c r="T20" i="26"/>
  <c r="T27" i="26"/>
  <c r="E75" i="27" l="1"/>
</calcChain>
</file>

<file path=xl/sharedStrings.xml><?xml version="1.0" encoding="utf-8"?>
<sst xmlns="http://schemas.openxmlformats.org/spreadsheetml/2006/main" count="210" uniqueCount="182">
  <si>
    <t>Example</t>
  </si>
  <si>
    <t>Male</t>
  </si>
  <si>
    <t>Female</t>
  </si>
  <si>
    <t>Revenue per employee</t>
  </si>
  <si>
    <t>Revenue per FTE</t>
  </si>
  <si>
    <t>Proﬁt per employee</t>
  </si>
  <si>
    <t>Proﬁt per FTE</t>
  </si>
  <si>
    <t>Overtime per employee</t>
  </si>
  <si>
    <t>Labor cost per employee</t>
  </si>
  <si>
    <t>Labor cost per FTE</t>
  </si>
  <si>
    <t>Labor cost percentage of revenue</t>
  </si>
  <si>
    <t>Labor cost percentage of total expenses</t>
  </si>
  <si>
    <t>Absence rate</t>
  </si>
  <si>
    <t>Absence rate per manager/department</t>
  </si>
  <si>
    <t>Overtime expense per period</t>
  </si>
  <si>
    <t>Training expenses per employee</t>
  </si>
  <si>
    <t>Training efﬁciency</t>
  </si>
  <si>
    <t>Voluntary turnover rate</t>
  </si>
  <si>
    <t>Total revenue / total number of employees</t>
  </si>
  <si>
    <t>Total revenue / total number of FTE</t>
  </si>
  <si>
    <t>Total proﬁt / total number of employees</t>
  </si>
  <si>
    <t>Total proﬁt / total number of FTE</t>
  </si>
  <si>
    <t>Hours of overtime / total number of hours (contractual hours + overtime) per period</t>
  </si>
  <si>
    <t>Total labor cost / total number of employees</t>
  </si>
  <si>
    <t>Total labor cost / FTE</t>
  </si>
  <si>
    <t>Total labor cost / organizational revenue</t>
  </si>
  <si>
    <t>Total labor cost / total organizational expenses</t>
  </si>
  <si>
    <t>Number of absence days per unit / total number of working days per unit</t>
  </si>
  <si>
    <t>Overtime pay / total pay per period</t>
  </si>
  <si>
    <t>Training expenses / number of employees</t>
  </si>
  <si>
    <t>Training expenses per employee / training effectiveness</t>
  </si>
  <si>
    <t># Voluntary Terminates during period / # Employees at the beginning of period (more information)</t>
  </si>
  <si>
    <t>Involuntary turnover rate</t>
  </si>
  <si>
    <t>Turnover rate of talent</t>
  </si>
  <si>
    <t>Turnover rate</t>
  </si>
  <si>
    <t>Turnover rate per manager/department</t>
  </si>
  <si>
    <t>Cost of absenteeism</t>
  </si>
  <si>
    <t>Cost of turnover</t>
  </si>
  <si>
    <t>HR to employee ratio</t>
  </si>
  <si>
    <t>HR cost per FTE</t>
  </si>
  <si>
    <t>Time until promotion</t>
  </si>
  <si>
    <t>Promotion rate</t>
  </si>
  <si>
    <t># Involuntary Terminates during period / # Employees at the beginning of the period (more information)</t>
  </si>
  <si>
    <t># Terminates who qualiﬁed as high potentials during period / # Employees at the beginning of the period (more information)</t>
  </si>
  <si>
    <t># Terminates during period / # Employees at the beginning of period (more information)</t>
  </si>
  <si>
    <t># Terminates per unit during period / # Employees in the unit at the beginning of period (more information)</t>
  </si>
  <si>
    <t>Total cost of absenteeism =
Total employee hours lost to absenteeism * hourly pay (including beneﬁts) + Supervisor hours lost in dealing with absenteeism * hourly pay supervisor (including beneﬁts) + other costs (including temporary staff, training, loss of productivity, quality loss, overtime, etc.)</t>
  </si>
  <si>
    <t>FTE working in HR / total number of FTE</t>
  </si>
  <si>
    <t>Total HR cost / total number of FTE</t>
  </si>
  <si>
    <t>Average time (in months or years) until promotion</t>
  </si>
  <si>
    <t>Number of employees promoted / headcount</t>
  </si>
  <si>
    <t>HR PERFORMANCE METRICS</t>
  </si>
  <si>
    <t>Calculation</t>
  </si>
  <si>
    <t>HR Metric</t>
  </si>
  <si>
    <t>GENERAL METRICS</t>
  </si>
  <si>
    <t>Average age</t>
  </si>
  <si>
    <t>Average length of service</t>
  </si>
  <si>
    <t>Retirement rate</t>
  </si>
  <si>
    <t>Average distance from home</t>
  </si>
  <si>
    <t>Engagement rate</t>
  </si>
  <si>
    <t>Satisfaction rate</t>
  </si>
  <si>
    <t>Salary hike since last year</t>
  </si>
  <si>
    <t>Average age | Sum of age of all headcount / headcount</t>
  </si>
  <si>
    <t>Average length of service | Length of service of all headcount / headcount</t>
  </si>
  <si>
    <t># Employees retired in period / headcount at beginning of period</t>
  </si>
  <si>
    <t>Average distance in miles (or km) from home</t>
  </si>
  <si>
    <t># Employees above the engagement norm in period / headcount at beginning of period</t>
  </si>
  <si>
    <t>Number of people who report being satisﬁed in their job / total number of people</t>
  </si>
  <si>
    <t>(Current salary - salary previous year) / salary previous year</t>
  </si>
  <si>
    <t>Time to ﬁll</t>
  </si>
  <si>
    <t>Number of days between publishing a job opening and hiring the candidate</t>
  </si>
  <si>
    <t>Time to hire</t>
  </si>
  <si>
    <t>Number of days between the moment a candidate is approached and the moment the candidate accepts the job</t>
  </si>
  <si>
    <t>Cost per hire</t>
  </si>
  <si>
    <t>Total cost of hiring / the number of new hires</t>
  </si>
  <si>
    <t>Source of hire</t>
  </si>
  <si>
    <t>Sourcing channel used to attract the hire</t>
  </si>
  <si>
    <t>First-year resignation rate</t>
  </si>
  <si>
    <t>Employees who left the organization within 1 year / headcount
Note: this number should be 0, just like metrics no. 38, 39 and 40. A percentage higher than zero will be very costly and indicates a bad ﬁt with new recruits and the organization. Organizations should use better selection tools and procedures to prevent this.</t>
  </si>
  <si>
    <t>First-year turnover rate</t>
  </si>
  <si>
    <t>Employees who left the organization within 1 year / total number of recruits</t>
  </si>
  <si>
    <t>First-month turnover rate</t>
  </si>
  <si>
    <t>Employees who left the organization within 1 month / total number of recruits</t>
  </si>
  <si>
    <t>Hiring manager satisfaction</t>
  </si>
  <si>
    <t>Number of hires who perform well / total number of hires</t>
  </si>
  <si>
    <t>Candidate job satisfaction</t>
  </si>
  <si>
    <t>Number of hires who rate themselves as satisﬁed in their new job / total number of hires</t>
  </si>
  <si>
    <t>Applicants per opening</t>
  </si>
  <si>
    <t>Total number of applicants / number of job openings</t>
  </si>
  <si>
    <t>Selection ratio</t>
  </si>
  <si>
    <t>Number of hired candidates / total number of candidates</t>
  </si>
  <si>
    <t>Offer acceptance rate</t>
  </si>
  <si>
    <t>Number of applicants presented with a job offer / number of applicants who accepted a job offer</t>
  </si>
  <si>
    <t>Vacancy rate</t>
  </si>
  <si>
    <t>Total number of open positions / total number of positions in organization</t>
  </si>
  <si>
    <t>Application completion rate</t>
  </si>
  <si>
    <t>Total number of people who completed the application / total number of people who started with the application</t>
  </si>
  <si>
    <t>Yield ratio</t>
  </si>
  <si>
    <t>Number of applicants who successfully completed the stage / total number of applicants who entered the stage. For example:
●      15:1 (750 applicants apply, 50 CVs are screened)
●      5:1 (50 screened CVs lead to 10 candidates submitted to the hiring manager)
●      2:1 (10 candidate submissions lead to 5 hiring manager acceptances)
●      5:2 (5 ﬁrst interviews lead to 2 ﬁnal interviews)
●      2:1 (2 ﬁnal interviews lead to 1 offer)
●      1:1 (1 offer to 1 hire)</t>
  </si>
  <si>
    <t>Sourcing channel effectiveness</t>
  </si>
  <si>
    <t>Total number of impressions of the channel / number of applications of the channel</t>
  </si>
  <si>
    <t>Sourcing channel cost</t>
  </si>
  <si>
    <t>Advertisement spending per channel / number of successful applicants per platform</t>
  </si>
  <si>
    <t>Actual</t>
  </si>
  <si>
    <t>ID</t>
  </si>
  <si>
    <t>KPI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</si>
  <si>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</si>
  <si>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</si>
  <si>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</si>
  <si>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</si>
  <si>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</si>
  <si>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</si>
  <si>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</si>
  <si>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</si>
  <si>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</si>
  <si>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</si>
  <si>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</si>
  <si>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</si>
  <si>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Selected Month</t>
  </si>
  <si>
    <t>Absence cost</t>
  </si>
  <si>
    <t>Benefits satisfaction</t>
  </si>
  <si>
    <t>Productivity rate</t>
  </si>
  <si>
    <t>Satisfaction index</t>
  </si>
  <si>
    <t>Engagement index</t>
  </si>
  <si>
    <t>Internal promotion rate</t>
  </si>
  <si>
    <t>Net Promoter Score</t>
  </si>
  <si>
    <t>Quality of hire</t>
  </si>
  <si>
    <t>Progress Chart</t>
  </si>
  <si>
    <t>90-day quit rate (%)</t>
  </si>
  <si>
    <t>Training effectiveness (%)</t>
  </si>
  <si>
    <t>Acceptance Ratio (%)</t>
  </si>
  <si>
    <t>Chart</t>
  </si>
  <si>
    <t>Headcount</t>
  </si>
  <si>
    <t>Variance (T-1)</t>
  </si>
  <si>
    <t>Actual value</t>
  </si>
  <si>
    <t>T-1 Value</t>
  </si>
  <si>
    <t>Calculation for progress charts</t>
  </si>
  <si>
    <t>Reminder</t>
  </si>
  <si>
    <t xml:space="preserve"> </t>
  </si>
  <si>
    <t xml:space="preserve">M </t>
  </si>
  <si>
    <t>F</t>
  </si>
  <si>
    <t>Total</t>
  </si>
  <si>
    <t>Temporary/contract</t>
  </si>
  <si>
    <t>Permanent</t>
  </si>
  <si>
    <t>Student</t>
  </si>
  <si>
    <t>Full Time</t>
  </si>
  <si>
    <t>Part Time</t>
  </si>
  <si>
    <t>Employer Net Promoter Score</t>
  </si>
  <si>
    <t>eNPS = percentage of Promoters minus percentage of Detractors.</t>
  </si>
  <si>
    <t>Total Revenue</t>
  </si>
  <si>
    <t>Number of employees</t>
  </si>
  <si>
    <t>Labor Costs</t>
  </si>
  <si>
    <t>Expenses</t>
  </si>
  <si>
    <t>Absent days</t>
  </si>
  <si>
    <t>Number of Absent Days / Total Number of employees for that period</t>
  </si>
  <si>
    <t>Category</t>
  </si>
  <si>
    <t>Measurement</t>
  </si>
  <si>
    <t>General</t>
  </si>
  <si>
    <t>Training</t>
  </si>
  <si>
    <t>Moderators</t>
  </si>
  <si>
    <t>Material</t>
  </si>
  <si>
    <t>Location</t>
  </si>
  <si>
    <t>Month</t>
  </si>
  <si>
    <t>July</t>
  </si>
  <si>
    <t>Voluntary resignation</t>
  </si>
  <si>
    <t>Employees promoted during July</t>
  </si>
  <si>
    <t>New hires</t>
  </si>
  <si>
    <t>Cost of hiring new hires</t>
  </si>
  <si>
    <t>Positions in the organization</t>
  </si>
  <si>
    <t>Vacancies</t>
  </si>
  <si>
    <t>Employee Age</t>
  </si>
  <si>
    <t>Length of service</t>
  </si>
  <si>
    <t>Satisfcation Rate
Greater than 8 = engaged</t>
  </si>
  <si>
    <t>Total cost of turnover</t>
  </si>
  <si>
    <t>Advertisig Channels</t>
  </si>
  <si>
    <t>Twitter</t>
  </si>
  <si>
    <t>Google</t>
  </si>
  <si>
    <t>Money Spent</t>
  </si>
  <si>
    <t xml:space="preserve">No. of hires </t>
  </si>
  <si>
    <t>Sourcing Channel Cost</t>
  </si>
  <si>
    <t>Recruitment metrics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</si>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</sst>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[&lt;=9999999]###\-####;\(###\)\ ###\-####"/>
    <numFmt numFmtId="165" formatCode="0.0%"/>
    <numFmt numFmtId="166" formatCode="&quot;$&quot;#,##0"/>
    <numFmt numFmtId="167" formatCode="[h]:mm:ss;@"/>
    <numFmt numFmtId="168" formatCode="_ * #,##0.00_)\ _$_ ;_ * \(#,##0.00\)\ _$_ ;_ * &quot;-&quot;??_)\ _$_ ;_ @_ "/>
    <numFmt numFmtId="169" formatCode="[$$-409]#,##0.00"/>
    <numFmt numFmtId="170" formatCode="0.0"/>
  </numFmts>
  <fonts count="56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4" tint="-0.499984740745262"/>
      <name val="Calibri"/>
      <family val="2"/>
      <scheme val="minor"/>
    </font>
    <font>
      <b/>
      <sz val="20"/>
      <color theme="8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1"/>
      <name val="Calibri"/>
      <family val="2"/>
      <scheme val="minor"/>
    </font>
    <font>
      <b/>
      <sz val="20"/>
      <color rgb="FF0070C0"/>
      <name val="Calibri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70C0"/>
      <name val="Calibri"/>
      <family val="2"/>
      <scheme val="major"/>
    </font>
    <font>
      <sz val="14"/>
      <color theme="1" tint="0.24994659260841701"/>
      <name val="Calibri"/>
      <family val="2"/>
      <scheme val="maj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 tint="0.249977111117893"/>
      <name val="Segoe UI"/>
      <family val="2"/>
    </font>
    <font>
      <b/>
      <i/>
      <sz val="10"/>
      <color theme="1" tint="0.249977111117893"/>
      <name val="Segoe UI"/>
      <family val="2"/>
    </font>
    <font>
      <b/>
      <i/>
      <sz val="10"/>
      <color theme="0"/>
      <name val="Segoe UI"/>
      <family val="2"/>
    </font>
    <font>
      <b/>
      <i/>
      <sz val="10"/>
      <color theme="1" tint="0.499984740745262"/>
      <name val="Segoe UI"/>
      <family val="2"/>
    </font>
    <font>
      <b/>
      <i/>
      <sz val="10"/>
      <color rgb="FFFF0000"/>
      <name val="Segoe UI"/>
      <family val="2"/>
    </font>
    <font>
      <i/>
      <sz val="10"/>
      <color theme="1" tint="0.34998626667073579"/>
      <name val="Segoe UI"/>
      <family val="2"/>
    </font>
    <font>
      <b/>
      <i/>
      <sz val="10"/>
      <color theme="1" tint="0.34998626667073579"/>
      <name val="Segoe UI"/>
      <family val="2"/>
    </font>
    <font>
      <i/>
      <sz val="9"/>
      <color theme="1" tint="0.249977111117893"/>
      <name val="Segoe UI"/>
      <family val="2"/>
    </font>
    <font>
      <i/>
      <sz val="9"/>
      <color theme="1" tint="0.499984740745262"/>
      <name val="Segoe UI"/>
      <family val="2"/>
    </font>
    <font>
      <i/>
      <sz val="9"/>
      <color rgb="FFFF0000"/>
      <name val="Segoe UI"/>
      <family val="2"/>
    </font>
    <font>
      <b/>
      <i/>
      <sz val="9"/>
      <color theme="1" tint="0.249977111117893"/>
      <name val="Segoe UI"/>
      <family val="2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 tint="0.34998626667073579"/>
      <name val="Segoe UI"/>
      <family val="2"/>
    </font>
    <font>
      <b/>
      <sz val="18"/>
      <color theme="1"/>
      <name val="Calibri"/>
      <family val="2"/>
      <scheme val="minor"/>
    </font>
    <font>
      <sz val="10"/>
      <color theme="1" tint="0.249977111117893"/>
      <name val="Arial"/>
      <family val="2"/>
    </font>
    <font>
      <b/>
      <sz val="10"/>
      <color theme="1" tint="0.499984740745262"/>
      <name val="Segoe UI"/>
      <family val="2"/>
    </font>
    <font>
      <b/>
      <sz val="10"/>
      <color theme="1" tint="0.249977111117893"/>
      <name val="Segoe UI"/>
      <family val="2"/>
    </font>
    <font>
      <sz val="11"/>
      <color theme="1" tint="0.249977111117893"/>
      <name val="Segoe UI"/>
      <family val="2"/>
    </font>
    <font>
      <sz val="11"/>
      <color theme="1" tint="0.499984740745262"/>
      <name val="Segoe UI"/>
      <family val="2"/>
    </font>
    <font>
      <b/>
      <sz val="20"/>
      <color theme="1" tint="0.499984740745262"/>
      <name val="Berlin Sans FB Demi"/>
      <family val="2"/>
    </font>
    <font>
      <sz val="20"/>
      <color theme="1"/>
      <name val="Segoe UI"/>
      <family val="2"/>
    </font>
    <font>
      <sz val="20"/>
      <color theme="1"/>
      <name val="Calibri"/>
      <family val="2"/>
      <scheme val="minor"/>
    </font>
    <font>
      <b/>
      <sz val="24"/>
      <color theme="1" tint="0.249977111117893"/>
      <name val="Segoe UI"/>
      <family val="2"/>
    </font>
    <font>
      <sz val="11"/>
      <color theme="1"/>
      <name val="Segoe UI"/>
      <family val="2"/>
    </font>
    <font>
      <sz val="12"/>
      <color theme="1" tint="0.249977111117893"/>
      <name val="Segoe UI"/>
      <family val="2"/>
    </font>
    <font>
      <sz val="11"/>
      <color rgb="FFFF0000"/>
      <name val="Segoe UI"/>
      <family val="2"/>
    </font>
    <font>
      <sz val="11"/>
      <color theme="1" tint="0.499984740745262"/>
      <name val="Calibri"/>
      <family val="2"/>
      <scheme val="minor"/>
    </font>
    <font>
      <sz val="11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 tint="0.24994659260841701"/>
      <name val="Calibri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24994659260841701"/>
      </bottom>
      <diagonal/>
    </border>
    <border>
      <left style="thin">
        <color theme="0" tint="-0.24994659260841701"/>
      </left>
      <right/>
      <top/>
      <bottom style="medium">
        <color theme="1" tint="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DashDot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DashDot">
        <color indexed="64"/>
      </bottom>
      <diagonal/>
    </border>
    <border>
      <left/>
      <right/>
      <top style="thin">
        <color theme="0" tint="-0.24994659260841701"/>
      </top>
      <bottom style="mediumDashDot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DashDot">
        <color indexed="64"/>
      </bottom>
      <diagonal/>
    </border>
    <border>
      <left style="thin">
        <color rgb="FF5C6769"/>
      </left>
      <right style="thin">
        <color rgb="FF5C6769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rgb="FF5C6769"/>
      </left>
      <right style="thin">
        <color rgb="FF5C6769"/>
      </right>
      <top/>
      <bottom style="mediumDashDot">
        <color indexed="64"/>
      </bottom>
      <diagonal/>
    </border>
    <border>
      <left style="thin">
        <color rgb="FF5C6769"/>
      </left>
      <right style="thin">
        <color rgb="FF5C6769"/>
      </right>
      <top/>
      <bottom style="thin">
        <color rgb="FF5C6769"/>
      </bottom>
      <diagonal/>
    </border>
    <border>
      <left style="dashDot">
        <color theme="0" tint="-0.499984740745262"/>
      </left>
      <right style="dashDot">
        <color theme="0" tint="-0.499984740745262"/>
      </right>
      <top style="dashDot">
        <color theme="0" tint="-0.499984740745262"/>
      </top>
      <bottom/>
      <diagonal/>
    </border>
    <border>
      <left style="dashDot">
        <color theme="0" tint="-0.499984740745262"/>
      </left>
      <right style="dashDot">
        <color theme="0" tint="-0.499984740745262"/>
      </right>
      <top/>
      <bottom/>
      <diagonal/>
    </border>
    <border>
      <left style="dashDot">
        <color theme="0" tint="-0.499984740745262"/>
      </left>
      <right style="dashDot">
        <color theme="0" tint="-0.499984740745262"/>
      </right>
      <top/>
      <bottom style="dashDot">
        <color theme="0" tint="-0.499984740745262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12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4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53" fillId="0" borderId="0" applyFont="0" applyFill="0" applyBorder="0" applyAlignment="0" applyProtection="0"/>
  </cellStyleXfs>
  <cellXfs count="203">
    <xf numFmtId="0" fontId="0" fillId="0" borderId="0" xfId="0"/>
    <xf numFmtId="0" fontId="2" fillId="0" borderId="0" xfId="0" applyFont="1"/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0" fillId="0" borderId="0" xfId="0" applyFont="1"/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4" xfId="0" applyFont="1" applyBorder="1" applyAlignment="1">
      <alignment wrapText="1"/>
    </xf>
    <xf numFmtId="0" fontId="11" fillId="0" borderId="4" xfId="0" applyFont="1" applyBorder="1"/>
    <xf numFmtId="0" fontId="16" fillId="0" borderId="0" xfId="0" applyFont="1" applyAlignment="1">
      <alignment horizontal="center" vertical="center"/>
    </xf>
    <xf numFmtId="0" fontId="7" fillId="3" borderId="0" xfId="2" applyFont="1" applyFill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2" fillId="4" borderId="0" xfId="0" applyFont="1" applyFill="1"/>
    <xf numFmtId="0" fontId="0" fillId="4" borderId="0" xfId="0" applyFill="1"/>
    <xf numFmtId="0" fontId="10" fillId="4" borderId="0" xfId="0" applyFont="1" applyFill="1"/>
    <xf numFmtId="0" fontId="1" fillId="0" borderId="0" xfId="7" applyAlignment="1">
      <alignment vertical="center"/>
    </xf>
    <xf numFmtId="0" fontId="15" fillId="0" borderId="0" xfId="7" applyFont="1" applyAlignment="1">
      <alignment vertical="center"/>
    </xf>
    <xf numFmtId="0" fontId="12" fillId="0" borderId="0" xfId="7" applyFont="1" applyAlignment="1">
      <alignment vertical="center"/>
    </xf>
    <xf numFmtId="0" fontId="1" fillId="0" borderId="0" xfId="7" applyAlignment="1">
      <alignment horizontal="center" vertical="center"/>
    </xf>
    <xf numFmtId="0" fontId="15" fillId="0" borderId="0" xfId="7" applyFont="1" applyAlignment="1">
      <alignment horizontal="center" vertical="center"/>
    </xf>
    <xf numFmtId="0" fontId="19" fillId="0" borderId="0" xfId="8"/>
    <xf numFmtId="165" fontId="0" fillId="0" borderId="0" xfId="9" applyNumberFormat="1" applyFont="1" applyFill="1" applyAlignment="1">
      <alignment horizontal="center" vertical="center"/>
    </xf>
    <xf numFmtId="0" fontId="1" fillId="5" borderId="0" xfId="7" applyFill="1" applyAlignment="1">
      <alignment vertical="center"/>
    </xf>
    <xf numFmtId="0" fontId="1" fillId="0" borderId="11" xfId="7" applyBorder="1" applyAlignment="1">
      <alignment vertical="center"/>
    </xf>
    <xf numFmtId="0" fontId="20" fillId="3" borderId="12" xfId="6" applyFont="1" applyFill="1" applyBorder="1" applyAlignment="1">
      <alignment horizontal="center" vertical="center"/>
    </xf>
    <xf numFmtId="0" fontId="21" fillId="5" borderId="13" xfId="6" applyFont="1" applyFill="1" applyBorder="1" applyAlignment="1">
      <alignment horizontal="center" vertical="center"/>
    </xf>
    <xf numFmtId="0" fontId="21" fillId="5" borderId="14" xfId="6" applyFont="1" applyFill="1" applyBorder="1" applyAlignment="1">
      <alignment horizontal="center" vertical="center"/>
    </xf>
    <xf numFmtId="0" fontId="22" fillId="0" borderId="0" xfId="6" applyFont="1" applyFill="1" applyBorder="1" applyAlignment="1">
      <alignment horizontal="center" vertical="center"/>
    </xf>
    <xf numFmtId="0" fontId="23" fillId="0" borderId="0" xfId="6" applyFont="1" applyFill="1" applyBorder="1" applyAlignment="1">
      <alignment horizontal="center" vertical="center"/>
    </xf>
    <xf numFmtId="0" fontId="24" fillId="0" borderId="0" xfId="6" applyFont="1" applyFill="1" applyBorder="1" applyAlignment="1">
      <alignment horizontal="center" vertical="center"/>
    </xf>
    <xf numFmtId="0" fontId="25" fillId="2" borderId="15" xfId="6" applyFont="1" applyFill="1" applyBorder="1" applyAlignment="1" applyProtection="1">
      <alignment horizontal="center" vertical="center"/>
    </xf>
    <xf numFmtId="9" fontId="27" fillId="2" borderId="16" xfId="6" applyNumberFormat="1" applyFont="1" applyFill="1" applyBorder="1" applyAlignment="1" applyProtection="1">
      <alignment horizontal="center" vertical="center"/>
      <protection hidden="1"/>
    </xf>
    <xf numFmtId="9" fontId="27" fillId="2" borderId="17" xfId="6" applyNumberFormat="1" applyFont="1" applyFill="1" applyBorder="1" applyAlignment="1" applyProtection="1">
      <alignment horizontal="center" vertical="center"/>
      <protection hidden="1"/>
    </xf>
    <xf numFmtId="165" fontId="27" fillId="0" borderId="0" xfId="6" applyNumberFormat="1" applyFont="1" applyFill="1" applyBorder="1" applyAlignment="1" applyProtection="1">
      <alignment horizontal="center" vertical="center"/>
      <protection hidden="1"/>
    </xf>
    <xf numFmtId="9" fontId="28" fillId="0" borderId="0" xfId="6" applyNumberFormat="1" applyFont="1" applyFill="1" applyBorder="1" applyAlignment="1" applyProtection="1">
      <alignment horizontal="center" vertical="center"/>
      <protection hidden="1"/>
    </xf>
    <xf numFmtId="165" fontId="29" fillId="0" borderId="0" xfId="6" applyNumberFormat="1" applyFont="1" applyFill="1" applyBorder="1" applyAlignment="1" applyProtection="1">
      <alignment horizontal="center" vertical="center"/>
      <protection hidden="1"/>
    </xf>
    <xf numFmtId="9" fontId="0" fillId="0" borderId="0" xfId="9" applyFont="1" applyFill="1" applyAlignment="1">
      <alignment vertical="center"/>
    </xf>
    <xf numFmtId="0" fontId="25" fillId="2" borderId="16" xfId="6" applyFont="1" applyFill="1" applyBorder="1" applyAlignment="1" applyProtection="1">
      <alignment horizontal="center" vertical="center"/>
      <protection hidden="1"/>
    </xf>
    <xf numFmtId="1" fontId="27" fillId="2" borderId="16" xfId="6" applyNumberFormat="1" applyFont="1" applyFill="1" applyBorder="1" applyAlignment="1" applyProtection="1">
      <alignment horizontal="center" vertical="center"/>
      <protection hidden="1"/>
    </xf>
    <xf numFmtId="1" fontId="30" fillId="2" borderId="16" xfId="6" applyNumberFormat="1" applyFont="1" applyFill="1" applyBorder="1" applyAlignment="1" applyProtection="1">
      <alignment horizontal="center" vertical="center"/>
      <protection hidden="1"/>
    </xf>
    <xf numFmtId="1" fontId="30" fillId="2" borderId="17" xfId="6" applyNumberFormat="1" applyFont="1" applyFill="1" applyBorder="1" applyAlignment="1" applyProtection="1">
      <alignment horizontal="center" vertical="center"/>
      <protection hidden="1"/>
    </xf>
    <xf numFmtId="1" fontId="27" fillId="0" borderId="0" xfId="6" applyNumberFormat="1" applyFont="1" applyFill="1" applyBorder="1" applyAlignment="1" applyProtection="1">
      <alignment horizontal="center" vertical="center"/>
      <protection hidden="1"/>
    </xf>
    <xf numFmtId="1" fontId="28" fillId="0" borderId="0" xfId="6" applyNumberFormat="1" applyFont="1" applyFill="1" applyBorder="1" applyAlignment="1" applyProtection="1">
      <alignment horizontal="center" vertical="center"/>
      <protection hidden="1"/>
    </xf>
    <xf numFmtId="9" fontId="27" fillId="2" borderId="16" xfId="9" applyFont="1" applyFill="1" applyBorder="1" applyAlignment="1" applyProtection="1">
      <alignment horizontal="center" vertical="center"/>
      <protection hidden="1"/>
    </xf>
    <xf numFmtId="9" fontId="27" fillId="2" borderId="17" xfId="9" applyFont="1" applyFill="1" applyBorder="1" applyAlignment="1" applyProtection="1">
      <alignment horizontal="center" vertical="center"/>
      <protection hidden="1"/>
    </xf>
    <xf numFmtId="9" fontId="28" fillId="0" borderId="0" xfId="9" applyFont="1" applyFill="1" applyBorder="1" applyAlignment="1" applyProtection="1">
      <alignment horizontal="center" vertical="center"/>
      <protection hidden="1"/>
    </xf>
    <xf numFmtId="3" fontId="27" fillId="2" borderId="16" xfId="6" applyNumberFormat="1" applyFont="1" applyFill="1" applyBorder="1" applyAlignment="1" applyProtection="1">
      <alignment horizontal="center" vertical="center"/>
      <protection hidden="1"/>
    </xf>
    <xf numFmtId="3" fontId="27" fillId="2" borderId="17" xfId="6" applyNumberFormat="1" applyFont="1" applyFill="1" applyBorder="1" applyAlignment="1" applyProtection="1">
      <alignment horizontal="center" vertical="center"/>
      <protection hidden="1"/>
    </xf>
    <xf numFmtId="0" fontId="25" fillId="2" borderId="20" xfId="6" applyFont="1" applyFill="1" applyBorder="1" applyAlignment="1" applyProtection="1">
      <alignment horizontal="center" vertical="center"/>
      <protection hidden="1"/>
    </xf>
    <xf numFmtId="9" fontId="27" fillId="2" borderId="20" xfId="9" applyFont="1" applyFill="1" applyBorder="1" applyAlignment="1" applyProtection="1">
      <alignment horizontal="center" vertical="center"/>
      <protection hidden="1"/>
    </xf>
    <xf numFmtId="9" fontId="27" fillId="2" borderId="21" xfId="9" applyFont="1" applyFill="1" applyBorder="1" applyAlignment="1" applyProtection="1">
      <alignment horizontal="center" vertical="center"/>
      <protection hidden="1"/>
    </xf>
    <xf numFmtId="9" fontId="27" fillId="6" borderId="15" xfId="9" applyFont="1" applyFill="1" applyBorder="1" applyAlignment="1" applyProtection="1">
      <alignment horizontal="center" vertical="center"/>
      <protection hidden="1"/>
    </xf>
    <xf numFmtId="9" fontId="27" fillId="6" borderId="27" xfId="9" applyFont="1" applyFill="1" applyBorder="1" applyAlignment="1" applyProtection="1">
      <alignment horizontal="center" vertical="center"/>
      <protection hidden="1"/>
    </xf>
    <xf numFmtId="9" fontId="27" fillId="6" borderId="16" xfId="9" applyFont="1" applyFill="1" applyBorder="1" applyAlignment="1" applyProtection="1">
      <alignment horizontal="center" vertical="center"/>
      <protection hidden="1"/>
    </xf>
    <xf numFmtId="9" fontId="27" fillId="6" borderId="17" xfId="9" applyFont="1" applyFill="1" applyBorder="1" applyAlignment="1" applyProtection="1">
      <alignment horizontal="center" vertical="center"/>
      <protection hidden="1"/>
    </xf>
    <xf numFmtId="9" fontId="27" fillId="6" borderId="20" xfId="9" applyFont="1" applyFill="1" applyBorder="1" applyAlignment="1" applyProtection="1">
      <alignment horizontal="center" vertical="center"/>
      <protection hidden="1"/>
    </xf>
    <xf numFmtId="9" fontId="27" fillId="6" borderId="21" xfId="9" applyFont="1" applyFill="1" applyBorder="1" applyAlignment="1" applyProtection="1">
      <alignment horizontal="center" vertical="center"/>
      <protection hidden="1"/>
    </xf>
    <xf numFmtId="3" fontId="27" fillId="5" borderId="15" xfId="6" applyNumberFormat="1" applyFont="1" applyFill="1" applyBorder="1" applyAlignment="1" applyProtection="1">
      <alignment horizontal="center" vertical="center"/>
      <protection hidden="1"/>
    </xf>
    <xf numFmtId="3" fontId="27" fillId="5" borderId="27" xfId="6" applyNumberFormat="1" applyFont="1" applyFill="1" applyBorder="1" applyAlignment="1" applyProtection="1">
      <alignment horizontal="center" vertical="center"/>
      <protection hidden="1"/>
    </xf>
    <xf numFmtId="3" fontId="27" fillId="5" borderId="16" xfId="6" applyNumberFormat="1" applyFont="1" applyFill="1" applyBorder="1" applyAlignment="1" applyProtection="1">
      <alignment horizontal="center" vertical="center"/>
      <protection hidden="1"/>
    </xf>
    <xf numFmtId="3" fontId="27" fillId="5" borderId="17" xfId="6" applyNumberFormat="1" applyFont="1" applyFill="1" applyBorder="1" applyAlignment="1" applyProtection="1">
      <alignment horizontal="center" vertical="center"/>
      <protection hidden="1"/>
    </xf>
    <xf numFmtId="0" fontId="1" fillId="0" borderId="0" xfId="7" applyAlignment="1">
      <alignment horizontal="left" vertical="center"/>
    </xf>
    <xf numFmtId="0" fontId="1" fillId="0" borderId="0" xfId="7"/>
    <xf numFmtId="0" fontId="14" fillId="6" borderId="0" xfId="7" applyFont="1" applyFill="1" applyAlignment="1">
      <alignment horizontal="center" vertical="center"/>
    </xf>
    <xf numFmtId="0" fontId="14" fillId="2" borderId="0" xfId="7" applyFont="1" applyFill="1" applyAlignment="1">
      <alignment horizontal="center" vertical="center"/>
    </xf>
    <xf numFmtId="0" fontId="21" fillId="5" borderId="0" xfId="6" applyFont="1" applyFill="1" applyBorder="1" applyAlignment="1">
      <alignment horizontal="center" vertical="center"/>
    </xf>
    <xf numFmtId="0" fontId="21" fillId="2" borderId="0" xfId="6" applyFont="1" applyFill="1" applyBorder="1" applyAlignment="1">
      <alignment horizontal="center" vertical="center"/>
    </xf>
    <xf numFmtId="0" fontId="21" fillId="3" borderId="0" xfId="6" applyFont="1" applyFill="1" applyBorder="1" applyAlignment="1">
      <alignment horizontal="center" vertical="center"/>
    </xf>
    <xf numFmtId="165" fontId="31" fillId="0" borderId="0" xfId="7" applyNumberFormat="1" applyFont="1"/>
    <xf numFmtId="165" fontId="32" fillId="0" borderId="0" xfId="7" applyNumberFormat="1" applyFont="1"/>
    <xf numFmtId="9" fontId="32" fillId="0" borderId="0" xfId="7" applyNumberFormat="1" applyFont="1"/>
    <xf numFmtId="1" fontId="32" fillId="0" borderId="0" xfId="7" applyNumberFormat="1" applyFont="1"/>
    <xf numFmtId="165" fontId="33" fillId="0" borderId="0" xfId="7" applyNumberFormat="1" applyFont="1"/>
    <xf numFmtId="9" fontId="32" fillId="3" borderId="30" xfId="7" applyNumberFormat="1" applyFont="1" applyFill="1" applyBorder="1"/>
    <xf numFmtId="9" fontId="32" fillId="0" borderId="31" xfId="7" applyNumberFormat="1" applyFont="1" applyBorder="1"/>
    <xf numFmtId="9" fontId="32" fillId="0" borderId="32" xfId="7" applyNumberFormat="1" applyFont="1" applyBorder="1"/>
    <xf numFmtId="0" fontId="34" fillId="0" borderId="0" xfId="7" applyFont="1"/>
    <xf numFmtId="0" fontId="35" fillId="7" borderId="33" xfId="6" applyFont="1" applyFill="1" applyBorder="1" applyAlignment="1" applyProtection="1">
      <alignment vertical="center"/>
      <protection hidden="1"/>
    </xf>
    <xf numFmtId="0" fontId="35" fillId="0" borderId="8" xfId="6" applyFont="1" applyFill="1" applyBorder="1" applyAlignment="1" applyProtection="1">
      <alignment vertical="center"/>
      <protection hidden="1"/>
    </xf>
    <xf numFmtId="0" fontId="35" fillId="0" borderId="0" xfId="6" applyFont="1" applyFill="1" applyBorder="1" applyAlignment="1" applyProtection="1">
      <alignment vertical="center"/>
      <protection hidden="1"/>
    </xf>
    <xf numFmtId="0" fontId="35" fillId="6" borderId="17" xfId="6" applyFont="1" applyFill="1" applyBorder="1" applyAlignment="1" applyProtection="1">
      <alignment vertical="center"/>
      <protection hidden="1"/>
    </xf>
    <xf numFmtId="0" fontId="35" fillId="6" borderId="18" xfId="6" applyFont="1" applyFill="1" applyBorder="1" applyAlignment="1" applyProtection="1">
      <alignment vertical="center"/>
      <protection hidden="1"/>
    </xf>
    <xf numFmtId="0" fontId="35" fillId="6" borderId="19" xfId="6" applyFont="1" applyFill="1" applyBorder="1" applyAlignment="1" applyProtection="1">
      <alignment vertical="center"/>
      <protection hidden="1"/>
    </xf>
    <xf numFmtId="0" fontId="18" fillId="5" borderId="0" xfId="7" applyFont="1" applyFill="1" applyAlignment="1">
      <alignment vertical="center"/>
    </xf>
    <xf numFmtId="0" fontId="36" fillId="0" borderId="0" xfId="7" applyFont="1" applyAlignment="1">
      <alignment vertical="center"/>
    </xf>
    <xf numFmtId="0" fontId="1" fillId="2" borderId="0" xfId="7" applyFill="1" applyAlignment="1">
      <alignment vertical="center"/>
    </xf>
    <xf numFmtId="0" fontId="39" fillId="2" borderId="35" xfId="7" applyFont="1" applyFill="1" applyBorder="1" applyAlignment="1">
      <alignment vertical="center"/>
    </xf>
    <xf numFmtId="0" fontId="12" fillId="2" borderId="0" xfId="7" applyFont="1" applyFill="1" applyAlignment="1">
      <alignment vertical="center"/>
    </xf>
    <xf numFmtId="0" fontId="1" fillId="5" borderId="0" xfId="7" applyFill="1" applyAlignment="1">
      <alignment horizontal="center" vertical="center"/>
    </xf>
    <xf numFmtId="0" fontId="40" fillId="5" borderId="0" xfId="7" applyFont="1" applyFill="1" applyAlignment="1">
      <alignment vertical="center"/>
    </xf>
    <xf numFmtId="0" fontId="41" fillId="5" borderId="0" xfId="7" applyFont="1" applyFill="1" applyAlignment="1">
      <alignment vertical="center"/>
    </xf>
    <xf numFmtId="0" fontId="43" fillId="5" borderId="0" xfId="7" applyFont="1" applyFill="1" applyAlignment="1">
      <alignment vertical="center"/>
    </xf>
    <xf numFmtId="0" fontId="44" fillId="5" borderId="0" xfId="7" applyFont="1" applyFill="1" applyAlignment="1">
      <alignment vertical="center"/>
    </xf>
    <xf numFmtId="167" fontId="45" fillId="0" borderId="0" xfId="7" applyNumberFormat="1" applyFont="1" applyAlignment="1">
      <alignment horizontal="center" vertical="center"/>
    </xf>
    <xf numFmtId="0" fontId="46" fillId="5" borderId="0" xfId="7" applyFont="1" applyFill="1" applyAlignment="1">
      <alignment vertical="center"/>
    </xf>
    <xf numFmtId="3" fontId="45" fillId="0" borderId="0" xfId="7" applyNumberFormat="1" applyFont="1" applyAlignment="1">
      <alignment horizontal="center" vertical="center"/>
    </xf>
    <xf numFmtId="10" fontId="45" fillId="0" borderId="0" xfId="9" applyNumberFormat="1" applyFont="1" applyBorder="1" applyAlignment="1">
      <alignment horizontal="center" vertical="center"/>
    </xf>
    <xf numFmtId="3" fontId="45" fillId="0" borderId="0" xfId="7" applyNumberFormat="1" applyFont="1" applyAlignment="1">
      <alignment vertical="center"/>
    </xf>
    <xf numFmtId="0" fontId="48" fillId="5" borderId="0" xfId="7" applyFont="1" applyFill="1" applyAlignment="1">
      <alignment vertical="center"/>
    </xf>
    <xf numFmtId="0" fontId="49" fillId="5" borderId="0" xfId="7" applyFont="1" applyFill="1" applyAlignment="1">
      <alignment vertical="center"/>
    </xf>
    <xf numFmtId="1" fontId="45" fillId="0" borderId="0" xfId="7" applyNumberFormat="1" applyFont="1" applyAlignment="1">
      <alignment vertical="center"/>
    </xf>
    <xf numFmtId="165" fontId="45" fillId="0" borderId="0" xfId="9" applyNumberFormat="1" applyFont="1" applyBorder="1" applyAlignment="1">
      <alignment vertical="center"/>
    </xf>
    <xf numFmtId="0" fontId="12" fillId="5" borderId="0" xfId="7" applyFont="1" applyFill="1" applyAlignment="1">
      <alignment vertical="center"/>
    </xf>
    <xf numFmtId="0" fontId="50" fillId="5" borderId="0" xfId="7" applyFont="1" applyFill="1" applyAlignment="1">
      <alignment vertical="center"/>
    </xf>
    <xf numFmtId="0" fontId="12" fillId="2" borderId="0" xfId="7" applyFont="1" applyFill="1" applyAlignment="1" applyProtection="1">
      <alignment horizontal="left" vertical="center"/>
      <protection hidden="1"/>
    </xf>
    <xf numFmtId="37" fontId="12" fillId="2" borderId="0" xfId="10" applyNumberFormat="1" applyFont="1" applyFill="1" applyAlignment="1" applyProtection="1">
      <alignment vertical="center"/>
      <protection hidden="1"/>
    </xf>
    <xf numFmtId="9" fontId="12" fillId="2" borderId="0" xfId="9" applyFont="1" applyFill="1" applyAlignment="1" applyProtection="1">
      <alignment vertical="center"/>
      <protection hidden="1"/>
    </xf>
    <xf numFmtId="0" fontId="12" fillId="2" borderId="0" xfId="7" applyFont="1" applyFill="1" applyAlignment="1" applyProtection="1">
      <alignment vertical="center"/>
      <protection hidden="1"/>
    </xf>
    <xf numFmtId="165" fontId="51" fillId="2" borderId="0" xfId="7" applyNumberFormat="1" applyFont="1" applyFill="1" applyAlignment="1">
      <alignment horizontal="center" vertical="center"/>
    </xf>
    <xf numFmtId="0" fontId="52" fillId="5" borderId="0" xfId="7" applyFont="1" applyFill="1" applyAlignment="1">
      <alignment vertical="center"/>
    </xf>
    <xf numFmtId="0" fontId="52" fillId="0" borderId="0" xfId="7" applyFont="1" applyAlignment="1">
      <alignment vertical="center"/>
    </xf>
    <xf numFmtId="0" fontId="52" fillId="0" borderId="0" xfId="7" applyFont="1" applyAlignment="1" applyProtection="1">
      <alignment vertical="center"/>
      <protection locked="0"/>
    </xf>
    <xf numFmtId="0" fontId="52" fillId="5" borderId="0" xfId="7" applyFont="1" applyFill="1" applyAlignment="1" applyProtection="1">
      <alignment vertical="center"/>
      <protection locked="0"/>
    </xf>
    <xf numFmtId="0" fontId="17" fillId="0" borderId="4" xfId="0" applyFont="1" applyBorder="1" applyAlignment="1">
      <alignment horizontal="left" wrapText="1"/>
    </xf>
    <xf numFmtId="9" fontId="10" fillId="0" borderId="0" xfId="11" applyFont="1"/>
    <xf numFmtId="0" fontId="0" fillId="0" borderId="4" xfId="0" applyBorder="1" applyAlignment="1">
      <alignment wrapText="1"/>
    </xf>
    <xf numFmtId="0" fontId="55" fillId="3" borderId="4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 wrapText="1"/>
    </xf>
    <xf numFmtId="9" fontId="10" fillId="0" borderId="4" xfId="11" applyFont="1" applyBorder="1" applyAlignment="1">
      <alignment horizontal="left" wrapText="1"/>
    </xf>
    <xf numFmtId="0" fontId="10" fillId="0" borderId="4" xfId="0" applyFont="1" applyBorder="1" applyAlignment="1">
      <alignment horizontal="left"/>
    </xf>
    <xf numFmtId="9" fontId="10" fillId="0" borderId="0" xfId="11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5" fillId="3" borderId="4" xfId="0" applyFont="1" applyFill="1" applyBorder="1" applyAlignment="1">
      <alignment horizontal="left" vertical="center" wrapText="1"/>
    </xf>
    <xf numFmtId="0" fontId="54" fillId="8" borderId="4" xfId="0" applyFont="1" applyFill="1" applyBorder="1" applyAlignment="1">
      <alignment wrapText="1"/>
    </xf>
    <xf numFmtId="0" fontId="11" fillId="8" borderId="4" xfId="0" applyFont="1" applyFill="1" applyBorder="1" applyAlignment="1">
      <alignment wrapText="1"/>
    </xf>
    <xf numFmtId="169" fontId="17" fillId="0" borderId="4" xfId="0" applyNumberFormat="1" applyFont="1" applyBorder="1" applyAlignment="1">
      <alignment horizontal="left" wrapText="1"/>
    </xf>
    <xf numFmtId="169" fontId="10" fillId="0" borderId="4" xfId="0" applyNumberFormat="1" applyFont="1" applyBorder="1" applyAlignment="1">
      <alignment horizontal="left" wrapText="1"/>
    </xf>
    <xf numFmtId="0" fontId="55" fillId="0" borderId="4" xfId="0" applyFont="1" applyBorder="1" applyAlignment="1">
      <alignment horizontal="left" wrapText="1"/>
    </xf>
    <xf numFmtId="0" fontId="11" fillId="0" borderId="4" xfId="0" applyFont="1" applyBorder="1" applyAlignment="1">
      <alignment horizontal="left" wrapText="1"/>
    </xf>
    <xf numFmtId="9" fontId="11" fillId="0" borderId="4" xfId="11" applyFont="1" applyBorder="1" applyAlignment="1">
      <alignment horizontal="left" wrapText="1"/>
    </xf>
    <xf numFmtId="169" fontId="10" fillId="0" borderId="0" xfId="0" applyNumberFormat="1" applyFont="1" applyAlignment="1">
      <alignment wrapText="1"/>
    </xf>
    <xf numFmtId="169" fontId="10" fillId="0" borderId="0" xfId="0" applyNumberFormat="1" applyFont="1"/>
    <xf numFmtId="10" fontId="10" fillId="0" borderId="0" xfId="11" applyNumberFormat="1" applyFont="1"/>
    <xf numFmtId="0" fontId="11" fillId="8" borderId="0" xfId="0" applyFont="1" applyFill="1"/>
    <xf numFmtId="0" fontId="11" fillId="8" borderId="0" xfId="0" applyFont="1" applyFill="1" applyAlignment="1">
      <alignment wrapText="1"/>
    </xf>
    <xf numFmtId="169" fontId="17" fillId="0" borderId="4" xfId="0" applyNumberFormat="1" applyFont="1" applyBorder="1" applyAlignment="1">
      <alignment wrapText="1"/>
    </xf>
    <xf numFmtId="0" fontId="9" fillId="3" borderId="0" xfId="0" applyFont="1" applyFill="1" applyAlignment="1">
      <alignment horizontal="center" vertical="center" wrapText="1"/>
    </xf>
    <xf numFmtId="2" fontId="10" fillId="0" borderId="0" xfId="0" applyNumberFormat="1" applyFont="1"/>
    <xf numFmtId="170" fontId="10" fillId="0" borderId="0" xfId="0" applyNumberFormat="1" applyFont="1"/>
    <xf numFmtId="0" fontId="7" fillId="3" borderId="0" xfId="2" applyFont="1" applyFill="1" applyBorder="1" applyAlignment="1">
      <alignment horizontal="center" vertical="center"/>
    </xf>
    <xf numFmtId="0" fontId="7" fillId="3" borderId="10" xfId="2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7" fillId="3" borderId="0" xfId="2" applyFont="1" applyFill="1" applyBorder="1" applyAlignment="1">
      <alignment horizontal="center" vertical="center" wrapText="1"/>
    </xf>
    <xf numFmtId="0" fontId="7" fillId="3" borderId="10" xfId="2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9" fontId="42" fillId="0" borderId="36" xfId="9" applyFont="1" applyBorder="1" applyAlignment="1">
      <alignment horizontal="center" vertical="center"/>
    </xf>
    <xf numFmtId="9" fontId="42" fillId="0" borderId="0" xfId="9" applyFont="1" applyBorder="1" applyAlignment="1">
      <alignment horizontal="center" vertical="center"/>
    </xf>
    <xf numFmtId="1" fontId="42" fillId="0" borderId="36" xfId="9" applyNumberFormat="1" applyFont="1" applyBorder="1" applyAlignment="1">
      <alignment horizontal="center" vertical="center"/>
    </xf>
    <xf numFmtId="1" fontId="42" fillId="0" borderId="0" xfId="9" applyNumberFormat="1" applyFont="1" applyBorder="1" applyAlignment="1">
      <alignment horizontal="center" vertical="center"/>
    </xf>
    <xf numFmtId="10" fontId="47" fillId="0" borderId="0" xfId="9" applyNumberFormat="1" applyFont="1" applyBorder="1" applyAlignment="1">
      <alignment horizontal="center" vertical="top"/>
    </xf>
    <xf numFmtId="9" fontId="47" fillId="0" borderId="0" xfId="7" applyNumberFormat="1" applyFont="1" applyAlignment="1">
      <alignment horizontal="center" vertical="top"/>
    </xf>
    <xf numFmtId="0" fontId="47" fillId="0" borderId="0" xfId="7" applyFont="1" applyAlignment="1">
      <alignment horizontal="center" vertical="top"/>
    </xf>
    <xf numFmtId="9" fontId="40" fillId="0" borderId="0" xfId="7" applyNumberFormat="1" applyFont="1" applyAlignment="1">
      <alignment horizontal="center" vertical="top"/>
    </xf>
    <xf numFmtId="0" fontId="38" fillId="2" borderId="35" xfId="7" applyFont="1" applyFill="1" applyBorder="1" applyAlignment="1">
      <alignment horizontal="center" vertical="center"/>
    </xf>
    <xf numFmtId="166" fontId="42" fillId="0" borderId="0" xfId="7" applyNumberFormat="1" applyFont="1" applyAlignment="1">
      <alignment horizontal="center" vertical="center"/>
    </xf>
    <xf numFmtId="0" fontId="36" fillId="5" borderId="0" xfId="7" applyFont="1" applyFill="1" applyAlignment="1">
      <alignment horizontal="left" vertical="center"/>
    </xf>
    <xf numFmtId="0" fontId="37" fillId="5" borderId="0" xfId="7" applyFont="1" applyFill="1" applyAlignment="1">
      <alignment horizontal="right" vertical="center"/>
    </xf>
    <xf numFmtId="0" fontId="35" fillId="7" borderId="33" xfId="6" applyFont="1" applyFill="1" applyBorder="1" applyAlignment="1" applyProtection="1">
      <alignment horizontal="left" vertical="center"/>
      <protection hidden="1"/>
    </xf>
    <xf numFmtId="0" fontId="35" fillId="7" borderId="8" xfId="6" applyFont="1" applyFill="1" applyBorder="1" applyAlignment="1" applyProtection="1">
      <alignment horizontal="left" vertical="center"/>
      <protection hidden="1"/>
    </xf>
    <xf numFmtId="0" fontId="35" fillId="6" borderId="34" xfId="6" applyFont="1" applyFill="1" applyBorder="1" applyAlignment="1" applyProtection="1">
      <alignment horizontal="left" vertical="center"/>
      <protection hidden="1"/>
    </xf>
    <xf numFmtId="0" fontId="35" fillId="6" borderId="0" xfId="6" applyFont="1" applyFill="1" applyBorder="1" applyAlignment="1" applyProtection="1">
      <alignment horizontal="left" vertical="center"/>
      <protection hidden="1"/>
    </xf>
    <xf numFmtId="0" fontId="26" fillId="2" borderId="16" xfId="6" applyFont="1" applyFill="1" applyBorder="1" applyAlignment="1" applyProtection="1">
      <alignment horizontal="left" vertical="center"/>
      <protection hidden="1"/>
    </xf>
    <xf numFmtId="0" fontId="25" fillId="6" borderId="24" xfId="6" applyFont="1" applyFill="1" applyBorder="1" applyAlignment="1" applyProtection="1">
      <alignment horizontal="center" vertical="center" wrapText="1"/>
      <protection hidden="1"/>
    </xf>
    <xf numFmtId="0" fontId="25" fillId="6" borderId="28" xfId="6" applyFont="1" applyFill="1" applyBorder="1" applyAlignment="1" applyProtection="1">
      <alignment horizontal="center" vertical="center" wrapText="1"/>
      <protection hidden="1"/>
    </xf>
    <xf numFmtId="0" fontId="26" fillId="6" borderId="16" xfId="6" applyFont="1" applyFill="1" applyBorder="1" applyAlignment="1" applyProtection="1">
      <alignment horizontal="left" vertical="center"/>
      <protection hidden="1"/>
    </xf>
    <xf numFmtId="0" fontId="25" fillId="5" borderId="24" xfId="6" applyFont="1" applyFill="1" applyBorder="1" applyAlignment="1" applyProtection="1">
      <alignment horizontal="center" vertical="center" wrapText="1"/>
      <protection hidden="1"/>
    </xf>
    <xf numFmtId="0" fontId="25" fillId="5" borderId="29" xfId="6" applyFont="1" applyFill="1" applyBorder="1" applyAlignment="1" applyProtection="1">
      <alignment horizontal="center" vertical="center" wrapText="1"/>
      <protection hidden="1"/>
    </xf>
    <xf numFmtId="0" fontId="26" fillId="5" borderId="16" xfId="6" applyFont="1" applyFill="1" applyBorder="1" applyAlignment="1" applyProtection="1">
      <alignment horizontal="left" vertical="center"/>
      <protection hidden="1"/>
    </xf>
    <xf numFmtId="0" fontId="30" fillId="7" borderId="27" xfId="6" applyFont="1" applyFill="1" applyBorder="1" applyAlignment="1">
      <alignment horizontal="left" vertical="center"/>
    </xf>
    <xf numFmtId="0" fontId="30" fillId="7" borderId="25" xfId="6" applyFont="1" applyFill="1" applyBorder="1" applyAlignment="1">
      <alignment horizontal="left" vertical="center"/>
    </xf>
    <xf numFmtId="0" fontId="21" fillId="5" borderId="13" xfId="6" applyFont="1" applyFill="1" applyBorder="1" applyAlignment="1">
      <alignment horizontal="left" vertical="center"/>
    </xf>
    <xf numFmtId="0" fontId="26" fillId="5" borderId="27" xfId="6" applyFont="1" applyFill="1" applyBorder="1" applyAlignment="1" applyProtection="1">
      <alignment horizontal="left" vertical="center"/>
      <protection hidden="1"/>
    </xf>
    <xf numFmtId="0" fontId="26" fillId="5" borderId="25" xfId="6" applyFont="1" applyFill="1" applyBorder="1" applyAlignment="1" applyProtection="1">
      <alignment horizontal="left" vertical="center"/>
      <protection hidden="1"/>
    </xf>
    <xf numFmtId="0" fontId="26" fillId="5" borderId="26" xfId="6" applyFont="1" applyFill="1" applyBorder="1" applyAlignment="1" applyProtection="1">
      <alignment horizontal="left" vertical="center"/>
      <protection hidden="1"/>
    </xf>
    <xf numFmtId="0" fontId="26" fillId="5" borderId="17" xfId="6" applyFont="1" applyFill="1" applyBorder="1" applyAlignment="1" applyProtection="1">
      <alignment horizontal="left" vertical="center"/>
      <protection hidden="1"/>
    </xf>
    <xf numFmtId="0" fontId="26" fillId="5" borderId="18" xfId="6" applyFont="1" applyFill="1" applyBorder="1" applyAlignment="1" applyProtection="1">
      <alignment horizontal="left" vertical="center"/>
      <protection hidden="1"/>
    </xf>
    <xf numFmtId="0" fontId="26" fillId="5" borderId="19" xfId="6" applyFont="1" applyFill="1" applyBorder="1" applyAlignment="1" applyProtection="1">
      <alignment horizontal="left" vertical="center"/>
      <protection hidden="1"/>
    </xf>
    <xf numFmtId="0" fontId="26" fillId="2" borderId="17" xfId="6" applyFont="1" applyFill="1" applyBorder="1" applyAlignment="1" applyProtection="1">
      <alignment horizontal="left" vertical="center"/>
      <protection hidden="1"/>
    </xf>
    <xf numFmtId="0" fontId="26" fillId="2" borderId="18" xfId="6" applyFont="1" applyFill="1" applyBorder="1" applyAlignment="1" applyProtection="1">
      <alignment horizontal="left" vertical="center"/>
      <protection hidden="1"/>
    </xf>
    <xf numFmtId="0" fontId="26" fillId="2" borderId="19" xfId="6" applyFont="1" applyFill="1" applyBorder="1" applyAlignment="1" applyProtection="1">
      <alignment horizontal="left" vertical="center"/>
      <protection hidden="1"/>
    </xf>
    <xf numFmtId="0" fontId="26" fillId="2" borderId="21" xfId="6" applyFont="1" applyFill="1" applyBorder="1" applyAlignment="1" applyProtection="1">
      <alignment horizontal="left" vertical="center"/>
      <protection hidden="1"/>
    </xf>
    <xf numFmtId="0" fontId="26" fillId="2" borderId="22" xfId="6" applyFont="1" applyFill="1" applyBorder="1" applyAlignment="1" applyProtection="1">
      <alignment horizontal="left" vertical="center"/>
      <protection hidden="1"/>
    </xf>
    <xf numFmtId="0" fontId="26" fillId="2" borderId="23" xfId="6" applyFont="1" applyFill="1" applyBorder="1" applyAlignment="1" applyProtection="1">
      <alignment horizontal="left" vertical="center"/>
      <protection hidden="1"/>
    </xf>
    <xf numFmtId="0" fontId="26" fillId="6" borderId="25" xfId="6" applyFont="1" applyFill="1" applyBorder="1" applyAlignment="1" applyProtection="1">
      <alignment horizontal="left" vertical="center"/>
      <protection hidden="1"/>
    </xf>
    <xf numFmtId="0" fontId="26" fillId="6" borderId="26" xfId="6" applyFont="1" applyFill="1" applyBorder="1" applyAlignment="1" applyProtection="1">
      <alignment horizontal="left" vertical="center"/>
      <protection hidden="1"/>
    </xf>
    <xf numFmtId="0" fontId="26" fillId="6" borderId="18" xfId="6" applyFont="1" applyFill="1" applyBorder="1" applyAlignment="1" applyProtection="1">
      <alignment horizontal="left" vertical="center"/>
      <protection hidden="1"/>
    </xf>
    <xf numFmtId="0" fontId="26" fillId="6" borderId="19" xfId="6" applyFont="1" applyFill="1" applyBorder="1" applyAlignment="1" applyProtection="1">
      <alignment horizontal="left" vertical="center"/>
      <protection hidden="1"/>
    </xf>
    <xf numFmtId="0" fontId="26" fillId="6" borderId="22" xfId="6" applyFont="1" applyFill="1" applyBorder="1" applyAlignment="1" applyProtection="1">
      <alignment horizontal="left" vertical="center"/>
      <protection hidden="1"/>
    </xf>
    <xf numFmtId="0" fontId="26" fillId="6" borderId="23" xfId="6" applyFont="1" applyFill="1" applyBorder="1" applyAlignment="1" applyProtection="1">
      <alignment horizontal="left" vertical="center"/>
      <protection hidden="1"/>
    </xf>
    <xf numFmtId="0" fontId="18" fillId="0" borderId="0" xfId="7" applyFont="1" applyAlignment="1">
      <alignment horizontal="left" vertical="center"/>
    </xf>
    <xf numFmtId="0" fontId="8" fillId="0" borderId="11" xfId="7" applyFont="1" applyBorder="1" applyAlignment="1">
      <alignment horizontal="left" vertical="center"/>
    </xf>
  </cellXfs>
  <cellStyles count="12">
    <cellStyle name="Comma 2" xfId="10" xr:uid="{7D1547EE-E941-42E6-8C62-48BDC16CAD0A}"/>
    <cellStyle name="Date" xfId="5" xr:uid="{FE33F3B2-B201-45AD-A81E-81BCB12ED9D2}"/>
    <cellStyle name="Explanatory Text" xfId="6" builtinId="53"/>
    <cellStyle name="Heading 1" xfId="1" builtinId="16" customBuiltin="1"/>
    <cellStyle name="Heading 2" xfId="2" builtinId="17" customBuiltin="1"/>
    <cellStyle name="Heading 3" xfId="3" builtinId="18" customBuiltin="1"/>
    <cellStyle name="Hyperlink 2" xfId="8" xr:uid="{8272055E-6B5D-4CE0-8E11-4731085BB9B1}"/>
    <cellStyle name="Normal" xfId="0" builtinId="0" customBuiltin="1"/>
    <cellStyle name="Normal 2" xfId="7" xr:uid="{E9F6EBDB-F1D4-4DF7-8570-36ABC121C846}"/>
    <cellStyle name="Percent" xfId="11" builtinId="5"/>
    <cellStyle name="Percent 2" xfId="9" xr:uid="{C6B871DC-9CC9-4761-A78B-575E717BDA8D}"/>
    <cellStyle name="Phone" xfId="4" xr:uid="{70E46558-98AC-446F-861A-54F270CBD905}"/>
  </cellStyles>
  <dxfs count="50">
    <dxf>
      <font>
        <color rgb="FFFB5A56"/>
      </font>
    </dxf>
    <dxf>
      <font>
        <color rgb="FF01B1A3"/>
      </font>
    </dxf>
    <dxf>
      <font>
        <b/>
        <i/>
        <color theme="1" tint="0.499984740745262"/>
      </font>
    </dxf>
    <dxf>
      <font>
        <color rgb="FFFB5A56"/>
      </font>
    </dxf>
    <dxf>
      <font>
        <color rgb="FF01B1A3"/>
      </font>
    </dxf>
    <dxf>
      <font>
        <b/>
        <i/>
        <color theme="1" tint="0.499984740745262"/>
      </font>
    </dxf>
    <dxf>
      <font>
        <b/>
        <i/>
        <color rgb="FF01B1A3"/>
      </font>
    </dxf>
    <dxf>
      <font>
        <b/>
        <i/>
        <color rgb="FFFB5A56"/>
      </font>
    </dxf>
    <dxf>
      <font>
        <b/>
        <i/>
        <color rgb="FF5C6769"/>
      </font>
    </dxf>
    <dxf>
      <font>
        <b/>
        <i/>
        <color rgb="FF01B1A3"/>
      </font>
    </dxf>
    <dxf>
      <font>
        <b/>
        <i/>
        <color rgb="FFFB5A56"/>
      </font>
    </dxf>
    <dxf>
      <font>
        <b/>
        <i/>
        <color rgb="FF5C6769"/>
      </font>
    </dxf>
    <dxf>
      <font>
        <b/>
        <i/>
        <color rgb="FF01B1A3"/>
      </font>
    </dxf>
    <dxf>
      <font>
        <b/>
        <i/>
        <color rgb="FFFB5A56"/>
      </font>
    </dxf>
    <dxf>
      <font>
        <b/>
        <i/>
        <color rgb="FF5C6769"/>
      </font>
    </dxf>
    <dxf>
      <font>
        <b/>
        <i/>
        <color rgb="FF01B1A3"/>
      </font>
    </dxf>
    <dxf>
      <font>
        <b/>
        <i/>
        <color rgb="FFFB5A56"/>
      </font>
    </dxf>
    <dxf>
      <font>
        <b/>
        <i/>
        <color rgb="FF5C6769"/>
      </font>
    </dxf>
    <dxf>
      <font>
        <b/>
        <i/>
        <color rgb="FF01B1A3"/>
      </font>
    </dxf>
    <dxf>
      <font>
        <b/>
        <i/>
        <color rgb="FFFB5A56"/>
      </font>
    </dxf>
    <dxf>
      <font>
        <b/>
        <i/>
        <color rgb="FF5C6769"/>
      </font>
    </dxf>
    <dxf>
      <font>
        <b/>
        <i/>
        <color rgb="FF01B1A3"/>
      </font>
    </dxf>
    <dxf>
      <font>
        <b/>
        <i/>
        <color rgb="FFFB5A56"/>
      </font>
    </dxf>
    <dxf>
      <font>
        <b/>
        <i/>
        <color rgb="FF5C6769"/>
      </font>
    </dxf>
    <dxf>
      <font>
        <b/>
        <i/>
        <color rgb="FFFB5A56"/>
      </font>
    </dxf>
    <dxf>
      <font>
        <b/>
        <i/>
        <color rgb="FF01B1A3"/>
      </font>
    </dxf>
    <dxf>
      <font>
        <b/>
        <i/>
        <color rgb="FF5C6769"/>
      </font>
    </dxf>
    <dxf>
      <font>
        <color rgb="FFFB5A56"/>
      </font>
    </dxf>
    <dxf>
      <font>
        <color rgb="FF01B1A3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4"/>
        <name val="Calibri"/>
        <family val="2"/>
        <scheme val="maj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4"/>
        <name val="Calibri"/>
        <family val="2"/>
        <scheme val="maj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4"/>
        <name val="Calibri"/>
        <family val="2"/>
        <scheme val="maj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Address Book" pivot="0" count="5" xr9:uid="{00000000-0011-0000-FFFF-FFFF00000000}">
      <tableStyleElement type="wholeTable" dxfId="49"/>
      <tableStyleElement type="headerRow" dxfId="48"/>
      <tableStyleElement type="totalRow" dxfId="47"/>
      <tableStyleElement type="firstRowStripe" dxfId="46"/>
      <tableStyleElement type="secondRowStripe" dxfId="45"/>
    </tableStyle>
    <tableStyle name="Personal monthly budget" pivot="0" count="7" xr9:uid="{DF2684C2-C435-47FA-9646-E632C3AE8948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firstRowStripe" dxfId="39"/>
      <tableStyleElement type="firstColumnStripe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rgbClr val="4F83BD"/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Data!$F$6:$Q$6</c:f>
              <c:numCache>
                <c:formatCode>0%</c:formatCode>
                <c:ptCount val="12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7.5499999999999998E-2</c:v>
                </c:pt>
                <c:pt idx="4">
                  <c:v>4.9799999999999997E-2</c:v>
                </c:pt>
                <c:pt idx="5">
                  <c:v>0.12</c:v>
                </c:pt>
                <c:pt idx="6">
                  <c:v>0.13</c:v>
                </c:pt>
                <c:pt idx="7">
                  <c:v>4.99E-2</c:v>
                </c:pt>
                <c:pt idx="8">
                  <c:v>7.0000000000000007E-2</c:v>
                </c:pt>
                <c:pt idx="9">
                  <c:v>8.5500000000000007E-2</c:v>
                </c:pt>
                <c:pt idx="10">
                  <c:v>0.12</c:v>
                </c:pt>
                <c:pt idx="11">
                  <c:v>0.17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AEA-4016-9CD2-E0E5FF26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rgbClr val="4F83BD"/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Data!$F$11:$Q$11</c:f>
              <c:numCache>
                <c:formatCode>0%</c:formatCode>
                <c:ptCount val="12"/>
                <c:pt idx="0">
                  <c:v>0.45</c:v>
                </c:pt>
                <c:pt idx="1">
                  <c:v>0.87</c:v>
                </c:pt>
                <c:pt idx="2">
                  <c:v>0.64</c:v>
                </c:pt>
                <c:pt idx="3">
                  <c:v>0.25</c:v>
                </c:pt>
                <c:pt idx="4">
                  <c:v>0.33</c:v>
                </c:pt>
                <c:pt idx="5">
                  <c:v>0.49</c:v>
                </c:pt>
                <c:pt idx="6">
                  <c:v>0.68</c:v>
                </c:pt>
                <c:pt idx="7">
                  <c:v>0.38</c:v>
                </c:pt>
                <c:pt idx="8">
                  <c:v>0.42</c:v>
                </c:pt>
                <c:pt idx="9">
                  <c:v>0.52</c:v>
                </c:pt>
                <c:pt idx="10">
                  <c:v>0.61</c:v>
                </c:pt>
                <c:pt idx="11">
                  <c:v>0.72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18-435B-B193-EB96A29EA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725A-453C-AC06-8C133336AE59}"/>
              </c:ext>
            </c:extLst>
          </c:dPt>
          <c:dPt>
            <c:idx val="1"/>
            <c:bubble3D val="0"/>
            <c:spPr>
              <a:solidFill>
                <a:srgbClr val="5C6769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5A-453C-AC06-8C133336AE59}"/>
              </c:ext>
            </c:extLst>
          </c:dPt>
          <c:val>
            <c:numRef>
              <c:f>Calculation!$E$26:$E$27</c:f>
              <c:numCache>
                <c:formatCode>0%</c:formatCode>
                <c:ptCount val="2"/>
                <c:pt idx="0">
                  <c:v>0.08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5A-453C-AC06-8C133336AE59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rgbClr val="4F83BD"/>
              </a:solidFill>
              <a:ln w="1905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25A-453C-AC06-8C133336AE5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25A-453C-AC06-8C133336AE59}"/>
              </c:ext>
            </c:extLst>
          </c:dPt>
          <c:val>
            <c:numRef>
              <c:f>Calculation!$E$26:$E$27</c:f>
              <c:numCache>
                <c:formatCode>0%</c:formatCode>
                <c:ptCount val="2"/>
                <c:pt idx="0">
                  <c:v>0.08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5A-453C-AC06-8C133336A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dPt>
            <c:idx val="0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A9-453B-A6B8-44B5B9144904}"/>
              </c:ext>
            </c:extLst>
          </c:dPt>
          <c:dPt>
            <c:idx val="1"/>
            <c:bubble3D val="0"/>
            <c:spPr>
              <a:solidFill>
                <a:srgbClr val="5C6769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A9-453B-A6B8-44B5B9144904}"/>
              </c:ext>
            </c:extLst>
          </c:dPt>
          <c:val>
            <c:numRef>
              <c:f>Calculation!$K$26:$K$27</c:f>
              <c:numCache>
                <c:formatCode>0%</c:formatCode>
                <c:ptCount val="2"/>
                <c:pt idx="0">
                  <c:v>0.45760000000000001</c:v>
                </c:pt>
                <c:pt idx="1">
                  <c:v>0.54239999999999999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A9-453B-A6B8-44B5B9144904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EA9-453B-A6B8-44B5B9144904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EA9-453B-A6B8-44B5B9144904}"/>
              </c:ext>
            </c:extLst>
          </c:dPt>
          <c:val>
            <c:numRef>
              <c:f>Calculation!$K$26:$K$27</c:f>
              <c:numCache>
                <c:formatCode>0%</c:formatCode>
                <c:ptCount val="2"/>
                <c:pt idx="0">
                  <c:v>0.45760000000000001</c:v>
                </c:pt>
                <c:pt idx="1">
                  <c:v>0.54239999999999999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A9-453B-A6B8-44B5B914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046-4961-A620-F042BEEBCB23}"/>
              </c:ext>
            </c:extLst>
          </c:dPt>
          <c:dPt>
            <c:idx val="1"/>
            <c:bubble3D val="0"/>
            <c:spPr>
              <a:solidFill>
                <a:srgbClr val="5C6769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46-4961-A620-F042BEEBCB23}"/>
              </c:ext>
            </c:extLst>
          </c:dPt>
          <c:val>
            <c:numRef>
              <c:f>Calculation!$Q$26:$Q$27</c:f>
              <c:numCache>
                <c:formatCode>0%</c:formatCode>
                <c:ptCount val="2"/>
                <c:pt idx="0">
                  <c:v>0.38</c:v>
                </c:pt>
                <c:pt idx="1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46-4961-A620-F042BEEBCB23}"/>
            </c:ext>
          </c:extLst>
        </c:ser>
        <c:ser>
          <c:idx val="0"/>
          <c:order val="1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046-4961-A620-F042BEEBCB23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046-4961-A620-F042BEEBCB23}"/>
              </c:ext>
            </c:extLst>
          </c:dPt>
          <c:val>
            <c:numRef>
              <c:f>Calculation!$Q$26:$Q$27</c:f>
              <c:numCache>
                <c:formatCode>0%</c:formatCode>
                <c:ptCount val="2"/>
                <c:pt idx="0">
                  <c:v>0.38</c:v>
                </c:pt>
                <c:pt idx="1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46-4961-A620-F042BEEB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CB-4AEF-8A60-D9914B3C2715}"/>
              </c:ext>
            </c:extLst>
          </c:dPt>
          <c:dPt>
            <c:idx val="1"/>
            <c:bubble3D val="0"/>
            <c:spPr>
              <a:solidFill>
                <a:srgbClr val="5C6769"/>
              </a:solidFill>
              <a:ln w="1905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CB-4AEF-8A60-D9914B3C2715}"/>
              </c:ext>
            </c:extLst>
          </c:dPt>
          <c:val>
            <c:numRef>
              <c:f>Calculation!$T$26:$T$27</c:f>
              <c:numCache>
                <c:formatCode>#,##0</c:formatCode>
                <c:ptCount val="2"/>
                <c:pt idx="0">
                  <c:v>18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CB-4AEF-8A60-D9914B3C2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4F83BD"/>
              </a:solidFill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Data!$F$7:$Q$7</c:f>
              <c:numCache>
                <c:formatCode>0</c:formatCode>
                <c:ptCount val="12"/>
                <c:pt idx="0">
                  <c:v>1530</c:v>
                </c:pt>
                <c:pt idx="1">
                  <c:v>1413</c:v>
                </c:pt>
                <c:pt idx="2">
                  <c:v>1052</c:v>
                </c:pt>
                <c:pt idx="3">
                  <c:v>1405</c:v>
                </c:pt>
                <c:pt idx="4">
                  <c:v>1207</c:v>
                </c:pt>
                <c:pt idx="5">
                  <c:v>1180</c:v>
                </c:pt>
                <c:pt idx="6">
                  <c:v>1349</c:v>
                </c:pt>
                <c:pt idx="7">
                  <c:v>1288</c:v>
                </c:pt>
                <c:pt idx="8">
                  <c:v>1545</c:v>
                </c:pt>
                <c:pt idx="9">
                  <c:v>1336</c:v>
                </c:pt>
                <c:pt idx="10">
                  <c:v>1000</c:v>
                </c:pt>
                <c:pt idx="11">
                  <c:v>1400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09F-4257-AC9E-5B15E0150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4F83BD"/>
              </a:solidFill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Data!$F$8:$Q$8</c:f>
              <c:numCache>
                <c:formatCode>0%</c:formatCode>
                <c:ptCount val="12"/>
                <c:pt idx="0">
                  <c:v>0.56000000000000005</c:v>
                </c:pt>
                <c:pt idx="1">
                  <c:v>0.57999999999999996</c:v>
                </c:pt>
                <c:pt idx="2">
                  <c:v>0.41</c:v>
                </c:pt>
                <c:pt idx="3">
                  <c:v>0.84</c:v>
                </c:pt>
                <c:pt idx="4">
                  <c:v>0.74</c:v>
                </c:pt>
                <c:pt idx="5">
                  <c:v>0.77</c:v>
                </c:pt>
                <c:pt idx="6">
                  <c:v>0.71</c:v>
                </c:pt>
                <c:pt idx="7">
                  <c:v>0.79</c:v>
                </c:pt>
                <c:pt idx="8">
                  <c:v>0.31</c:v>
                </c:pt>
                <c:pt idx="9">
                  <c:v>0.43</c:v>
                </c:pt>
                <c:pt idx="10">
                  <c:v>0.68</c:v>
                </c:pt>
                <c:pt idx="11">
                  <c:v>0.38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35-4D83-806E-3EF40EDA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4F83BD"/>
              </a:solidFill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Data!$F$9:$Q$9</c:f>
              <c:numCache>
                <c:formatCode>0%</c:formatCode>
                <c:ptCount val="12"/>
                <c:pt idx="0">
                  <c:v>0.76</c:v>
                </c:pt>
                <c:pt idx="1">
                  <c:v>0.7</c:v>
                </c:pt>
                <c:pt idx="2">
                  <c:v>0.64</c:v>
                </c:pt>
                <c:pt idx="3">
                  <c:v>0.68</c:v>
                </c:pt>
                <c:pt idx="4">
                  <c:v>0.69</c:v>
                </c:pt>
                <c:pt idx="5">
                  <c:v>0.74</c:v>
                </c:pt>
                <c:pt idx="6">
                  <c:v>0.85</c:v>
                </c:pt>
                <c:pt idx="7">
                  <c:v>0.8</c:v>
                </c:pt>
                <c:pt idx="8">
                  <c:v>0.84</c:v>
                </c:pt>
                <c:pt idx="9">
                  <c:v>0.74</c:v>
                </c:pt>
                <c:pt idx="10">
                  <c:v>0.65</c:v>
                </c:pt>
                <c:pt idx="11">
                  <c:v>0.8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1CE-4324-AFC7-4BFF20FC5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4F83BD"/>
              </a:solidFill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Data!$F$10:$Q$10</c:f>
              <c:numCache>
                <c:formatCode>0%</c:formatCode>
                <c:ptCount val="12"/>
                <c:pt idx="0">
                  <c:v>0.78</c:v>
                </c:pt>
                <c:pt idx="1">
                  <c:v>0.74</c:v>
                </c:pt>
                <c:pt idx="2">
                  <c:v>0.8</c:v>
                </c:pt>
                <c:pt idx="3">
                  <c:v>0.93</c:v>
                </c:pt>
                <c:pt idx="4">
                  <c:v>0.85</c:v>
                </c:pt>
                <c:pt idx="5">
                  <c:v>0.94</c:v>
                </c:pt>
                <c:pt idx="6">
                  <c:v>0.9</c:v>
                </c:pt>
                <c:pt idx="7">
                  <c:v>0.71</c:v>
                </c:pt>
                <c:pt idx="8">
                  <c:v>0.92</c:v>
                </c:pt>
                <c:pt idx="9">
                  <c:v>0.87</c:v>
                </c:pt>
                <c:pt idx="10">
                  <c:v>0.73</c:v>
                </c:pt>
                <c:pt idx="11">
                  <c:v>0.9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FF-4C56-862C-D2D55D3BB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4F83BD"/>
              </a:solidFill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Data!$F$15:$Q$15</c:f>
              <c:numCache>
                <c:formatCode>0%</c:formatCode>
                <c:ptCount val="12"/>
                <c:pt idx="0">
                  <c:v>0.15</c:v>
                </c:pt>
                <c:pt idx="1">
                  <c:v>0.12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0.05</c:v>
                </c:pt>
                <c:pt idx="6">
                  <c:v>0.11</c:v>
                </c:pt>
                <c:pt idx="7">
                  <c:v>0.08</c:v>
                </c:pt>
                <c:pt idx="8">
                  <c:v>0.09</c:v>
                </c:pt>
                <c:pt idx="9">
                  <c:v>0.12</c:v>
                </c:pt>
                <c:pt idx="10">
                  <c:v>0.18</c:v>
                </c:pt>
                <c:pt idx="11">
                  <c:v>0.25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2B3-4D25-B489-6B71E5463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rgbClr val="4F83BD"/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Data!$F$14:$Q$14</c:f>
              <c:numCache>
                <c:formatCode>0%</c:formatCode>
                <c:ptCount val="12"/>
                <c:pt idx="0">
                  <c:v>0.42109999999999997</c:v>
                </c:pt>
                <c:pt idx="1">
                  <c:v>0.23669999999999999</c:v>
                </c:pt>
                <c:pt idx="2">
                  <c:v>0.55759999999999998</c:v>
                </c:pt>
                <c:pt idx="3">
                  <c:v>0.61119999999999997</c:v>
                </c:pt>
                <c:pt idx="4">
                  <c:v>0.78769999999999996</c:v>
                </c:pt>
                <c:pt idx="5">
                  <c:v>0.38719999999999999</c:v>
                </c:pt>
                <c:pt idx="6">
                  <c:v>0.46379999999999999</c:v>
                </c:pt>
                <c:pt idx="7">
                  <c:v>0.44</c:v>
                </c:pt>
                <c:pt idx="8">
                  <c:v>0.52</c:v>
                </c:pt>
                <c:pt idx="9">
                  <c:v>0.46</c:v>
                </c:pt>
                <c:pt idx="10">
                  <c:v>0.71</c:v>
                </c:pt>
                <c:pt idx="11">
                  <c:v>0.53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84-42B1-9E1E-C38AB471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7434345226642"/>
          <c:y val="0.26518312907247538"/>
          <c:w val="0.82704402515723274"/>
          <c:h val="0.69372215101019341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rgbClr val="4F83BD"/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Data!$F$12:$Q$12</c:f>
              <c:numCache>
                <c:formatCode>0%</c:formatCode>
                <c:ptCount val="12"/>
                <c:pt idx="0">
                  <c:v>5.0583657587548639E-2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4.687122493355883E-2</c:v>
                </c:pt>
                <c:pt idx="4">
                  <c:v>0.11934349355216882</c:v>
                </c:pt>
                <c:pt idx="5">
                  <c:v>8.4789796882380725E-2</c:v>
                </c:pt>
                <c:pt idx="6">
                  <c:v>0.09</c:v>
                </c:pt>
                <c:pt idx="7">
                  <c:v>0.13053712818317997</c:v>
                </c:pt>
                <c:pt idx="8">
                  <c:v>0.10812553740326741</c:v>
                </c:pt>
                <c:pt idx="9">
                  <c:v>7.5921375921375919E-2</c:v>
                </c:pt>
                <c:pt idx="10">
                  <c:v>0.11</c:v>
                </c:pt>
                <c:pt idx="11">
                  <c:v>0.13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2FB-43C6-AADB-078B8AF5B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05927002663E-2"/>
          <c:y val="7.7149880957685268E-2"/>
          <c:w val="0.82704402515723274"/>
          <c:h val="0.86594033742539267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rgbClr val="4F83BD"/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Data!$F$13:$Q$13</c:f>
              <c:numCache>
                <c:formatCode>#,##0</c:formatCode>
                <c:ptCount val="12"/>
                <c:pt idx="0">
                  <c:v>10</c:v>
                </c:pt>
                <c:pt idx="1">
                  <c:v>14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  <c:pt idx="10">
                  <c:v>10</c:v>
                </c:pt>
                <c:pt idx="11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17-4A2D-B060-7111284C8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3.emf"/><Relationship Id="rId18" Type="http://schemas.openxmlformats.org/officeDocument/2006/relationships/image" Target="../media/image8.emf"/><Relationship Id="rId26" Type="http://schemas.openxmlformats.org/officeDocument/2006/relationships/image" Target="../media/image16.svg"/><Relationship Id="rId3" Type="http://schemas.openxmlformats.org/officeDocument/2006/relationships/chart" Target="../charts/chart3.xml"/><Relationship Id="rId21" Type="http://schemas.openxmlformats.org/officeDocument/2006/relationships/chart" Target="../charts/chart11.xml"/><Relationship Id="rId7" Type="http://schemas.openxmlformats.org/officeDocument/2006/relationships/chart" Target="../charts/chart7.xml"/><Relationship Id="rId12" Type="http://schemas.openxmlformats.org/officeDocument/2006/relationships/image" Target="../media/image2.emf"/><Relationship Id="rId17" Type="http://schemas.openxmlformats.org/officeDocument/2006/relationships/image" Target="../media/image7.emf"/><Relationship Id="rId25" Type="http://schemas.openxmlformats.org/officeDocument/2006/relationships/image" Target="../media/image15.png"/><Relationship Id="rId2" Type="http://schemas.openxmlformats.org/officeDocument/2006/relationships/chart" Target="../charts/chart2.xml"/><Relationship Id="rId16" Type="http://schemas.openxmlformats.org/officeDocument/2006/relationships/image" Target="../media/image6.emf"/><Relationship Id="rId20" Type="http://schemas.openxmlformats.org/officeDocument/2006/relationships/image" Target="../media/image10.emf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emf"/><Relationship Id="rId24" Type="http://schemas.openxmlformats.org/officeDocument/2006/relationships/chart" Target="../charts/chart14.xml"/><Relationship Id="rId5" Type="http://schemas.openxmlformats.org/officeDocument/2006/relationships/chart" Target="../charts/chart5.xml"/><Relationship Id="rId15" Type="http://schemas.openxmlformats.org/officeDocument/2006/relationships/image" Target="../media/image5.emf"/><Relationship Id="rId23" Type="http://schemas.openxmlformats.org/officeDocument/2006/relationships/chart" Target="../charts/chart13.xml"/><Relationship Id="rId28" Type="http://schemas.openxmlformats.org/officeDocument/2006/relationships/image" Target="../media/image18.svg"/><Relationship Id="rId10" Type="http://schemas.openxmlformats.org/officeDocument/2006/relationships/chart" Target="../charts/chart10.xml"/><Relationship Id="rId19" Type="http://schemas.openxmlformats.org/officeDocument/2006/relationships/image" Target="../media/image9.emf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4.emf"/><Relationship Id="rId22" Type="http://schemas.openxmlformats.org/officeDocument/2006/relationships/chart" Target="../charts/chart12.xml"/><Relationship Id="rId27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svg"/><Relationship Id="rId1" Type="http://schemas.openxmlformats.org/officeDocument/2006/relationships/image" Target="../media/image11.png"/><Relationship Id="rId4" Type="http://schemas.openxmlformats.org/officeDocument/2006/relationships/image" Target="../media/image14.sv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6.emf"/><Relationship Id="rId3" Type="http://schemas.openxmlformats.org/officeDocument/2006/relationships/image" Target="../media/image21.emf"/><Relationship Id="rId7" Type="http://schemas.openxmlformats.org/officeDocument/2006/relationships/image" Target="../media/image25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Relationship Id="rId6" Type="http://schemas.openxmlformats.org/officeDocument/2006/relationships/image" Target="../media/image24.emf"/><Relationship Id="rId5" Type="http://schemas.openxmlformats.org/officeDocument/2006/relationships/image" Target="../media/image23.emf"/><Relationship Id="rId10" Type="http://schemas.openxmlformats.org/officeDocument/2006/relationships/image" Target="../media/image28.emf"/><Relationship Id="rId4" Type="http://schemas.openxmlformats.org/officeDocument/2006/relationships/image" Target="../media/image22.emf"/><Relationship Id="rId9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11</xdr:row>
      <xdr:rowOff>198120</xdr:rowOff>
    </xdr:from>
    <xdr:to>
      <xdr:col>12</xdr:col>
      <xdr:colOff>141605</xdr:colOff>
      <xdr:row>12</xdr:row>
      <xdr:rowOff>201169</xdr:rowOff>
    </xdr:to>
    <xdr:sp macro="" textlink="">
      <xdr:nvSpPr>
        <xdr:cNvPr id="2" name="Option Button 340" hidden="1">
          <a:extLst>
            <a:ext uri="{63B3BB69-23CF-44E3-9099-C40C66FF867C}">
              <a14:compatExt xmlns:a14="http://schemas.microsoft.com/office/drawing/2010/main" spid="_x0000_s3412"/>
            </a:ext>
            <a:ext uri="{FF2B5EF4-FFF2-40B4-BE49-F238E27FC236}">
              <a16:creationId xmlns:a16="http://schemas.microsoft.com/office/drawing/2014/main" id="{450110F3-6F05-47A2-9772-0A72AA703C4A}"/>
            </a:ext>
          </a:extLst>
        </xdr:cNvPr>
        <xdr:cNvSpPr/>
      </xdr:nvSpPr>
      <xdr:spPr bwMode="auto">
        <a:xfrm>
          <a:off x="3680460" y="3040380"/>
          <a:ext cx="838200" cy="1979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CA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Total Salary</a:t>
          </a:r>
        </a:p>
      </xdr:txBody>
    </xdr:sp>
    <xdr:clientData fLocksWithSheet="0"/>
  </xdr:twoCellAnchor>
  <xdr:twoCellAnchor editAs="oneCell">
    <xdr:from>
      <xdr:col>16</xdr:col>
      <xdr:colOff>220980</xdr:colOff>
      <xdr:row>17</xdr:row>
      <xdr:rowOff>190500</xdr:rowOff>
    </xdr:from>
    <xdr:to>
      <xdr:col>19</xdr:col>
      <xdr:colOff>198257</xdr:colOff>
      <xdr:row>18</xdr:row>
      <xdr:rowOff>207300</xdr:rowOff>
    </xdr:to>
    <xdr:sp macro="" textlink="">
      <xdr:nvSpPr>
        <xdr:cNvPr id="3" name="Option Button 341" hidden="1">
          <a:extLst>
            <a:ext uri="{63B3BB69-23CF-44E3-9099-C40C66FF867C}">
              <a14:compatExt xmlns:a14="http://schemas.microsoft.com/office/drawing/2010/main" spid="_x0000_s3413"/>
            </a:ext>
            <a:ext uri="{FF2B5EF4-FFF2-40B4-BE49-F238E27FC236}">
              <a16:creationId xmlns:a16="http://schemas.microsoft.com/office/drawing/2014/main" id="{B0788A4C-09E4-42D1-83DF-B45D7C646B0E}"/>
            </a:ext>
          </a:extLst>
        </xdr:cNvPr>
        <xdr:cNvSpPr/>
      </xdr:nvSpPr>
      <xdr:spPr bwMode="auto">
        <a:xfrm>
          <a:off x="6324600" y="4389120"/>
          <a:ext cx="1010422" cy="20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CA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Average Salary</a:t>
          </a:r>
        </a:p>
      </xdr:txBody>
    </xdr:sp>
    <xdr:clientData fLocksWithSheet="0"/>
  </xdr:twoCellAnchor>
  <xdr:twoCellAnchor editAs="oneCell">
    <xdr:from>
      <xdr:col>11</xdr:col>
      <xdr:colOff>38100</xdr:colOff>
      <xdr:row>11</xdr:row>
      <xdr:rowOff>330200</xdr:rowOff>
    </xdr:from>
    <xdr:to>
      <xdr:col>12</xdr:col>
      <xdr:colOff>238125</xdr:colOff>
      <xdr:row>12</xdr:row>
      <xdr:rowOff>162434</xdr:rowOff>
    </xdr:to>
    <xdr:sp macro="" textlink="">
      <xdr:nvSpPr>
        <xdr:cNvPr id="4" name="Option Button 340" hidden="1">
          <a:extLst>
            <a:ext uri="{63B3BB69-23CF-44E3-9099-C40C66FF867C}">
              <a14:compatExt xmlns:a14="http://schemas.microsoft.com/office/drawing/2010/main" spid="_x0000_s3412"/>
            </a:ext>
            <a:ext uri="{FF2B5EF4-FFF2-40B4-BE49-F238E27FC236}">
              <a16:creationId xmlns:a16="http://schemas.microsoft.com/office/drawing/2014/main" id="{403D669E-1B9A-4D92-806A-2E605C3057E7}"/>
            </a:ext>
          </a:extLst>
        </xdr:cNvPr>
        <xdr:cNvSpPr/>
      </xdr:nvSpPr>
      <xdr:spPr bwMode="auto">
        <a:xfrm>
          <a:off x="3695700" y="3042920"/>
          <a:ext cx="919480" cy="156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 pitchFamily="2" charset="0"/>
              <a:ea typeface="Tahoma" pitchFamily="2" charset="0"/>
              <a:cs typeface="Tahoma" pitchFamily="2" charset="0"/>
            </a:rPr>
            <a:t>Total Salary</a:t>
          </a:r>
        </a:p>
      </xdr:txBody>
    </xdr:sp>
    <xdr:clientData fLocksWithSheet="0"/>
  </xdr:twoCellAnchor>
  <xdr:twoCellAnchor editAs="oneCell">
    <xdr:from>
      <xdr:col>16</xdr:col>
      <xdr:colOff>368300</xdr:colOff>
      <xdr:row>17</xdr:row>
      <xdr:rowOff>317500</xdr:rowOff>
    </xdr:from>
    <xdr:to>
      <xdr:col>19</xdr:col>
      <xdr:colOff>393143</xdr:colOff>
      <xdr:row>18</xdr:row>
      <xdr:rowOff>162215</xdr:rowOff>
    </xdr:to>
    <xdr:sp macro="" textlink="">
      <xdr:nvSpPr>
        <xdr:cNvPr id="5" name="Option Button 341" hidden="1">
          <a:extLst>
            <a:ext uri="{63B3BB69-23CF-44E3-9099-C40C66FF867C}">
              <a14:compatExt xmlns:a14="http://schemas.microsoft.com/office/drawing/2010/main" spid="_x0000_s3413"/>
            </a:ext>
            <a:ext uri="{FF2B5EF4-FFF2-40B4-BE49-F238E27FC236}">
              <a16:creationId xmlns:a16="http://schemas.microsoft.com/office/drawing/2014/main" id="{A3B6B7FD-7CD5-4BB8-9A6A-E8F653BC0410}"/>
            </a:ext>
          </a:extLst>
        </xdr:cNvPr>
        <xdr:cNvSpPr/>
      </xdr:nvSpPr>
      <xdr:spPr bwMode="auto">
        <a:xfrm>
          <a:off x="6471920" y="4386580"/>
          <a:ext cx="1057988" cy="161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 pitchFamily="2" charset="0"/>
              <a:ea typeface="Tahoma" pitchFamily="2" charset="0"/>
              <a:cs typeface="Tahoma" pitchFamily="2" charset="0"/>
            </a:rPr>
            <a:t>Average Salary</a:t>
          </a:r>
        </a:p>
      </xdr:txBody>
    </xdr:sp>
    <xdr:clientData fLocksWithSheet="0"/>
  </xdr:twoCellAnchor>
  <xdr:twoCellAnchor editAs="oneCell">
    <xdr:from>
      <xdr:col>11</xdr:col>
      <xdr:colOff>28575</xdr:colOff>
      <xdr:row>11</xdr:row>
      <xdr:rowOff>247650</xdr:rowOff>
    </xdr:from>
    <xdr:to>
      <xdr:col>12</xdr:col>
      <xdr:colOff>177800</xdr:colOff>
      <xdr:row>12</xdr:row>
      <xdr:rowOff>178309</xdr:rowOff>
    </xdr:to>
    <xdr:sp macro="" textlink="">
      <xdr:nvSpPr>
        <xdr:cNvPr id="6" name="Option Button 340" hidden="1">
          <a:extLst>
            <a:ext uri="{63B3BB69-23CF-44E3-9099-C40C66FF867C}">
              <a14:compatExt xmlns:a14="http://schemas.microsoft.com/office/drawing/2010/main" spid="_x0000_s3412"/>
            </a:ext>
            <a:ext uri="{FF2B5EF4-FFF2-40B4-BE49-F238E27FC236}">
              <a16:creationId xmlns:a16="http://schemas.microsoft.com/office/drawing/2014/main" id="{3EC11868-86CA-48E0-B555-FF419691D936}"/>
            </a:ext>
          </a:extLst>
        </xdr:cNvPr>
        <xdr:cNvSpPr/>
      </xdr:nvSpPr>
      <xdr:spPr bwMode="auto">
        <a:xfrm>
          <a:off x="3686175" y="3036570"/>
          <a:ext cx="868680" cy="178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Total Salary</a:t>
          </a:r>
        </a:p>
      </xdr:txBody>
    </xdr:sp>
    <xdr:clientData fLocksWithSheet="0"/>
  </xdr:twoCellAnchor>
  <xdr:twoCellAnchor editAs="oneCell">
    <xdr:from>
      <xdr:col>16</xdr:col>
      <xdr:colOff>276225</xdr:colOff>
      <xdr:row>17</xdr:row>
      <xdr:rowOff>238125</xdr:rowOff>
    </xdr:from>
    <xdr:to>
      <xdr:col>19</xdr:col>
      <xdr:colOff>316789</xdr:colOff>
      <xdr:row>18</xdr:row>
      <xdr:rowOff>181265</xdr:rowOff>
    </xdr:to>
    <xdr:sp macro="" textlink="">
      <xdr:nvSpPr>
        <xdr:cNvPr id="7" name="Option Button 341" hidden="1">
          <a:extLst>
            <a:ext uri="{63B3BB69-23CF-44E3-9099-C40C66FF867C}">
              <a14:compatExt xmlns:a14="http://schemas.microsoft.com/office/drawing/2010/main" spid="_x0000_s3413"/>
            </a:ext>
            <a:ext uri="{FF2B5EF4-FFF2-40B4-BE49-F238E27FC236}">
              <a16:creationId xmlns:a16="http://schemas.microsoft.com/office/drawing/2014/main" id="{58B3063C-E249-4805-8D77-1751FBA0B7D3}"/>
            </a:ext>
          </a:extLst>
        </xdr:cNvPr>
        <xdr:cNvSpPr/>
      </xdr:nvSpPr>
      <xdr:spPr bwMode="auto">
        <a:xfrm>
          <a:off x="6379845" y="4391025"/>
          <a:ext cx="1080059" cy="1825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Average Salary</a:t>
          </a:r>
        </a:p>
      </xdr:txBody>
    </xdr:sp>
    <xdr:clientData fLocksWithSheet="0"/>
  </xdr:twoCellAnchor>
  <xdr:twoCellAnchor editAs="oneCell">
    <xdr:from>
      <xdr:col>11</xdr:col>
      <xdr:colOff>38100</xdr:colOff>
      <xdr:row>11</xdr:row>
      <xdr:rowOff>330200</xdr:rowOff>
    </xdr:from>
    <xdr:to>
      <xdr:col>12</xdr:col>
      <xdr:colOff>238125</xdr:colOff>
      <xdr:row>12</xdr:row>
      <xdr:rowOff>162434</xdr:rowOff>
    </xdr:to>
    <xdr:sp macro="" textlink="">
      <xdr:nvSpPr>
        <xdr:cNvPr id="8" name="Option Button 340" hidden="1">
          <a:extLst>
            <a:ext uri="{63B3BB69-23CF-44E3-9099-C40C66FF867C}">
              <a14:compatExt xmlns:a14="http://schemas.microsoft.com/office/drawing/2010/main" spid="_x0000_s3412"/>
            </a:ext>
            <a:ext uri="{FF2B5EF4-FFF2-40B4-BE49-F238E27FC236}">
              <a16:creationId xmlns:a16="http://schemas.microsoft.com/office/drawing/2014/main" id="{496C5E5E-0A3E-48CE-88A2-17294381D7D0}"/>
            </a:ext>
          </a:extLst>
        </xdr:cNvPr>
        <xdr:cNvSpPr/>
      </xdr:nvSpPr>
      <xdr:spPr bwMode="auto">
        <a:xfrm>
          <a:off x="3695700" y="3042920"/>
          <a:ext cx="919480" cy="156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 pitchFamily="2" charset="0"/>
              <a:ea typeface="Tahoma" pitchFamily="2" charset="0"/>
              <a:cs typeface="Tahoma" pitchFamily="2" charset="0"/>
            </a:rPr>
            <a:t>Total Salary</a:t>
          </a:r>
        </a:p>
      </xdr:txBody>
    </xdr:sp>
    <xdr:clientData fLocksWithSheet="0"/>
  </xdr:twoCellAnchor>
  <xdr:twoCellAnchor editAs="oneCell">
    <xdr:from>
      <xdr:col>16</xdr:col>
      <xdr:colOff>368300</xdr:colOff>
      <xdr:row>17</xdr:row>
      <xdr:rowOff>317500</xdr:rowOff>
    </xdr:from>
    <xdr:to>
      <xdr:col>19</xdr:col>
      <xdr:colOff>393143</xdr:colOff>
      <xdr:row>18</xdr:row>
      <xdr:rowOff>162215</xdr:rowOff>
    </xdr:to>
    <xdr:sp macro="" textlink="">
      <xdr:nvSpPr>
        <xdr:cNvPr id="9" name="Option Button 341" hidden="1">
          <a:extLst>
            <a:ext uri="{63B3BB69-23CF-44E3-9099-C40C66FF867C}">
              <a14:compatExt xmlns:a14="http://schemas.microsoft.com/office/drawing/2010/main" spid="_x0000_s3413"/>
            </a:ext>
            <a:ext uri="{FF2B5EF4-FFF2-40B4-BE49-F238E27FC236}">
              <a16:creationId xmlns:a16="http://schemas.microsoft.com/office/drawing/2014/main" id="{EC13A723-DFD4-4901-B636-659E24DB94F8}"/>
            </a:ext>
          </a:extLst>
        </xdr:cNvPr>
        <xdr:cNvSpPr/>
      </xdr:nvSpPr>
      <xdr:spPr bwMode="auto">
        <a:xfrm>
          <a:off x="6471920" y="4386580"/>
          <a:ext cx="1057988" cy="161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 pitchFamily="2" charset="0"/>
              <a:ea typeface="Tahoma" pitchFamily="2" charset="0"/>
              <a:cs typeface="Tahoma" pitchFamily="2" charset="0"/>
            </a:rPr>
            <a:t>Average Salary</a:t>
          </a:r>
        </a:p>
      </xdr:txBody>
    </xdr:sp>
    <xdr:clientData fLocksWithSheet="0"/>
  </xdr:twoCellAnchor>
  <xdr:oneCellAnchor>
    <xdr:from>
      <xdr:col>13</xdr:col>
      <xdr:colOff>361950</xdr:colOff>
      <xdr:row>17</xdr:row>
      <xdr:rowOff>66675</xdr:rowOff>
    </xdr:from>
    <xdr:ext cx="216534" cy="264560"/>
    <xdr:sp macro="" textlink="#REF!">
      <xdr:nvSpPr>
        <xdr:cNvPr id="10" name="ZoneTexte 19">
          <a:extLst>
            <a:ext uri="{FF2B5EF4-FFF2-40B4-BE49-F238E27FC236}">
              <a16:creationId xmlns:a16="http://schemas.microsoft.com/office/drawing/2014/main" id="{0E7C40AB-6D77-41B3-95C7-A651D378039A}"/>
            </a:ext>
          </a:extLst>
        </xdr:cNvPr>
        <xdr:cNvSpPr txBox="1"/>
      </xdr:nvSpPr>
      <xdr:spPr>
        <a:xfrm>
          <a:off x="5322570" y="4387215"/>
          <a:ext cx="2165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fld id="{FCF3E905-51DD-4752-AD0A-AB91B2C2BDB2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/>
            <a:t> </a:t>
          </a:fld>
          <a:endParaRPr lang="fr-CA" sz="1100"/>
        </a:p>
      </xdr:txBody>
    </xdr:sp>
    <xdr:clientData/>
  </xdr:oneCellAnchor>
  <xdr:oneCellAnchor>
    <xdr:from>
      <xdr:col>1</xdr:col>
      <xdr:colOff>38100</xdr:colOff>
      <xdr:row>22</xdr:row>
      <xdr:rowOff>47625</xdr:rowOff>
    </xdr:from>
    <xdr:ext cx="2066925" cy="264560"/>
    <xdr:sp macro="" textlink="#REF!">
      <xdr:nvSpPr>
        <xdr:cNvPr id="11" name="ZoneTexte 10">
          <a:extLst>
            <a:ext uri="{FF2B5EF4-FFF2-40B4-BE49-F238E27FC236}">
              <a16:creationId xmlns:a16="http://schemas.microsoft.com/office/drawing/2014/main" id="{E89133F0-83E5-42C9-B75A-B070F7550B30}"/>
            </a:ext>
          </a:extLst>
        </xdr:cNvPr>
        <xdr:cNvSpPr txBox="1"/>
      </xdr:nvSpPr>
      <xdr:spPr>
        <a:xfrm>
          <a:off x="312420" y="5434965"/>
          <a:ext cx="20669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C8F41151-4AEF-4387-B888-B4A4522F141F}" type="TxLink">
            <a:rPr lang="en-US" sz="11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fr-CA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twoCellAnchor>
    <xdr:from>
      <xdr:col>1</xdr:col>
      <xdr:colOff>81643</xdr:colOff>
      <xdr:row>8</xdr:row>
      <xdr:rowOff>155640</xdr:rowOff>
    </xdr:from>
    <xdr:to>
      <xdr:col>3</xdr:col>
      <xdr:colOff>61232</xdr:colOff>
      <xdr:row>9</xdr:row>
      <xdr:rowOff>276868</xdr:rowOff>
    </xdr:to>
    <xdr:graphicFrame macro="">
      <xdr:nvGraphicFramePr>
        <xdr:cNvPr id="12" name="TinyChart1">
          <a:extLst>
            <a:ext uri="{FF2B5EF4-FFF2-40B4-BE49-F238E27FC236}">
              <a16:creationId xmlns:a16="http://schemas.microsoft.com/office/drawing/2014/main" id="{6A832FEF-2B7A-4A00-8CB7-AFC8FE021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113109</xdr:colOff>
      <xdr:row>8</xdr:row>
      <xdr:rowOff>214312</xdr:rowOff>
    </xdr:from>
    <xdr:to>
      <xdr:col>7</xdr:col>
      <xdr:colOff>523875</xdr:colOff>
      <xdr:row>10</xdr:row>
      <xdr:rowOff>71437</xdr:rowOff>
    </xdr:to>
    <xdr:graphicFrame macro="">
      <xdr:nvGraphicFramePr>
        <xdr:cNvPr id="13" name="TinyChart2">
          <a:extLst>
            <a:ext uri="{FF2B5EF4-FFF2-40B4-BE49-F238E27FC236}">
              <a16:creationId xmlns:a16="http://schemas.microsoft.com/office/drawing/2014/main" id="{6AD84CF8-8400-4ACE-A983-0886AF317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65484</xdr:colOff>
      <xdr:row>8</xdr:row>
      <xdr:rowOff>154781</xdr:rowOff>
    </xdr:from>
    <xdr:to>
      <xdr:col>13</xdr:col>
      <xdr:colOff>172641</xdr:colOff>
      <xdr:row>10</xdr:row>
      <xdr:rowOff>65522</xdr:rowOff>
    </xdr:to>
    <xdr:graphicFrame macro="">
      <xdr:nvGraphicFramePr>
        <xdr:cNvPr id="14" name="TinyChart3">
          <a:extLst>
            <a:ext uri="{FF2B5EF4-FFF2-40B4-BE49-F238E27FC236}">
              <a16:creationId xmlns:a16="http://schemas.microsoft.com/office/drawing/2014/main" id="{1EDD3CEB-014B-45A7-8001-8164A110F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106305</xdr:colOff>
      <xdr:row>8</xdr:row>
      <xdr:rowOff>171884</xdr:rowOff>
    </xdr:from>
    <xdr:to>
      <xdr:col>17</xdr:col>
      <xdr:colOff>160733</xdr:colOff>
      <xdr:row>10</xdr:row>
      <xdr:rowOff>85895</xdr:rowOff>
    </xdr:to>
    <xdr:graphicFrame macro="">
      <xdr:nvGraphicFramePr>
        <xdr:cNvPr id="15" name="TinyChart4">
          <a:extLst>
            <a:ext uri="{FF2B5EF4-FFF2-40B4-BE49-F238E27FC236}">
              <a16:creationId xmlns:a16="http://schemas.microsoft.com/office/drawing/2014/main" id="{CE24E0AE-C441-489F-A6E3-43B3DA231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93550</xdr:colOff>
      <xdr:row>8</xdr:row>
      <xdr:rowOff>239471</xdr:rowOff>
    </xdr:from>
    <xdr:to>
      <xdr:col>20</xdr:col>
      <xdr:colOff>685461</xdr:colOff>
      <xdr:row>10</xdr:row>
      <xdr:rowOff>105456</xdr:rowOff>
    </xdr:to>
    <xdr:graphicFrame macro="">
      <xdr:nvGraphicFramePr>
        <xdr:cNvPr id="16" name="TinyChart5">
          <a:extLst>
            <a:ext uri="{FF2B5EF4-FFF2-40B4-BE49-F238E27FC236}">
              <a16:creationId xmlns:a16="http://schemas.microsoft.com/office/drawing/2014/main" id="{200AE183-33EE-482B-B53B-D9D70492D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59532</xdr:colOff>
      <xdr:row>14</xdr:row>
      <xdr:rowOff>81900</xdr:rowOff>
    </xdr:from>
    <xdr:to>
      <xdr:col>20</xdr:col>
      <xdr:colOff>712675</xdr:colOff>
      <xdr:row>15</xdr:row>
      <xdr:rowOff>205112</xdr:rowOff>
    </xdr:to>
    <xdr:graphicFrame macro="">
      <xdr:nvGraphicFramePr>
        <xdr:cNvPr id="17" name="TinyChart6">
          <a:extLst>
            <a:ext uri="{FF2B5EF4-FFF2-40B4-BE49-F238E27FC236}">
              <a16:creationId xmlns:a16="http://schemas.microsoft.com/office/drawing/2014/main" id="{BCFBC0A0-28CC-422A-A1BB-1E909CEF5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130968</xdr:colOff>
      <xdr:row>14</xdr:row>
      <xdr:rowOff>101202</xdr:rowOff>
    </xdr:from>
    <xdr:to>
      <xdr:col>17</xdr:col>
      <xdr:colOff>90997</xdr:colOff>
      <xdr:row>16</xdr:row>
      <xdr:rowOff>107157</xdr:rowOff>
    </xdr:to>
    <xdr:graphicFrame macro="">
      <xdr:nvGraphicFramePr>
        <xdr:cNvPr id="18" name="TinyChart8">
          <a:extLst>
            <a:ext uri="{FF2B5EF4-FFF2-40B4-BE49-F238E27FC236}">
              <a16:creationId xmlns:a16="http://schemas.microsoft.com/office/drawing/2014/main" id="{66526BFD-7372-45E5-87CB-56CD1B8AB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79941</xdr:colOff>
      <xdr:row>13</xdr:row>
      <xdr:rowOff>94579</xdr:rowOff>
    </xdr:from>
    <xdr:to>
      <xdr:col>7</xdr:col>
      <xdr:colOff>460941</xdr:colOff>
      <xdr:row>15</xdr:row>
      <xdr:rowOff>226219</xdr:rowOff>
    </xdr:to>
    <xdr:graphicFrame macro="">
      <xdr:nvGraphicFramePr>
        <xdr:cNvPr id="19" name="TinyChart11">
          <a:extLst>
            <a:ext uri="{FF2B5EF4-FFF2-40B4-BE49-F238E27FC236}">
              <a16:creationId xmlns:a16="http://schemas.microsoft.com/office/drawing/2014/main" id="{D9EB6034-3BAF-416E-84F7-1107BAD8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168388</xdr:colOff>
      <xdr:row>14</xdr:row>
      <xdr:rowOff>8520</xdr:rowOff>
    </xdr:from>
    <xdr:to>
      <xdr:col>13</xdr:col>
      <xdr:colOff>73137</xdr:colOff>
      <xdr:row>15</xdr:row>
      <xdr:rowOff>223665</xdr:rowOff>
    </xdr:to>
    <xdr:graphicFrame macro="">
      <xdr:nvGraphicFramePr>
        <xdr:cNvPr id="20" name="TinyChart12">
          <a:extLst>
            <a:ext uri="{FF2B5EF4-FFF2-40B4-BE49-F238E27FC236}">
              <a16:creationId xmlns:a16="http://schemas.microsoft.com/office/drawing/2014/main" id="{4D339F1F-B2AB-42F5-B514-013B1DE81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144295</xdr:colOff>
      <xdr:row>3</xdr:row>
      <xdr:rowOff>265046</xdr:rowOff>
    </xdr:from>
    <xdr:to>
      <xdr:col>13</xdr:col>
      <xdr:colOff>58459</xdr:colOff>
      <xdr:row>4</xdr:row>
      <xdr:rowOff>303858</xdr:rowOff>
    </xdr:to>
    <xdr:sp macro="" textlink="">
      <xdr:nvSpPr>
        <xdr:cNvPr id="21" name="TextBox 1">
          <a:extLst>
            <a:ext uri="{FF2B5EF4-FFF2-40B4-BE49-F238E27FC236}">
              <a16:creationId xmlns:a16="http://schemas.microsoft.com/office/drawing/2014/main" id="{8AE1C828-F9D6-4A18-8455-2C1C8BA847A6}"/>
            </a:ext>
          </a:extLst>
        </xdr:cNvPr>
        <xdr:cNvSpPr txBox="1"/>
      </xdr:nvSpPr>
      <xdr:spPr>
        <a:xfrm>
          <a:off x="3801895" y="775586"/>
          <a:ext cx="1346724" cy="305512"/>
        </a:xfrm>
        <a:prstGeom prst="rect">
          <a:avLst/>
        </a:prstGeom>
      </xdr:spPr>
      <xdr:txBody>
        <a:bodyPr vert="horz"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BE0BD683-A23D-4609-9BE0-36D87A2C18FA}" type="TxLink">
            <a:rPr lang="en-US" sz="2400" b="1" i="1" u="none" strike="noStrike">
              <a:solidFill>
                <a:srgbClr val="7F7F7F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 </a:t>
          </a:fld>
          <a:endParaRPr lang="en-US" sz="32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95251</xdr:colOff>
      <xdr:row>14</xdr:row>
      <xdr:rowOff>89732</xdr:rowOff>
    </xdr:from>
    <xdr:to>
      <xdr:col>3</xdr:col>
      <xdr:colOff>108858</xdr:colOff>
      <xdr:row>15</xdr:row>
      <xdr:rowOff>285749</xdr:rowOff>
    </xdr:to>
    <xdr:graphicFrame macro="">
      <xdr:nvGraphicFramePr>
        <xdr:cNvPr id="22" name="TinyChart1">
          <a:extLst>
            <a:ext uri="{FF2B5EF4-FFF2-40B4-BE49-F238E27FC236}">
              <a16:creationId xmlns:a16="http://schemas.microsoft.com/office/drawing/2014/main" id="{8F844121-AF63-4EF0-A060-C01471E35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563146</xdr:colOff>
      <xdr:row>6</xdr:row>
      <xdr:rowOff>87176</xdr:rowOff>
    </xdr:from>
    <xdr:to>
      <xdr:col>19</xdr:col>
      <xdr:colOff>244430</xdr:colOff>
      <xdr:row>12</xdr:row>
      <xdr:rowOff>20411</xdr:rowOff>
    </xdr:to>
    <xdr:grpSp>
      <xdr:nvGrpSpPr>
        <xdr:cNvPr id="23" name="HelpBox" hidden="1">
          <a:extLst>
            <a:ext uri="{FF2B5EF4-FFF2-40B4-BE49-F238E27FC236}">
              <a16:creationId xmlns:a16="http://schemas.microsoft.com/office/drawing/2014/main" id="{88125E8F-AB84-43A2-9971-2B023E1172A7}"/>
            </a:ext>
          </a:extLst>
        </xdr:cNvPr>
        <xdr:cNvGrpSpPr/>
      </xdr:nvGrpSpPr>
      <xdr:grpSpPr>
        <a:xfrm>
          <a:off x="1470799" y="1774689"/>
          <a:ext cx="5312940" cy="1305628"/>
          <a:chOff x="1467504" y="1696134"/>
          <a:chExt cx="5622190" cy="1147757"/>
        </a:xfrm>
      </xdr:grpSpPr>
      <xdr:sp macro="" textlink="">
        <xdr:nvSpPr>
          <xdr:cNvPr id="24" name="Rounded Rectangular Callout 15" hidden="1">
            <a:extLst>
              <a:ext uri="{FF2B5EF4-FFF2-40B4-BE49-F238E27FC236}">
                <a16:creationId xmlns:a16="http://schemas.microsoft.com/office/drawing/2014/main" id="{BA58B8A6-5218-CCF1-05F3-D8C0F1873031}"/>
              </a:ext>
            </a:extLst>
          </xdr:cNvPr>
          <xdr:cNvSpPr/>
        </xdr:nvSpPr>
        <xdr:spPr>
          <a:xfrm>
            <a:off x="1483444" y="1696134"/>
            <a:ext cx="705110" cy="315018"/>
          </a:xfrm>
          <a:prstGeom prst="wedgeRoundRectCallout">
            <a:avLst>
              <a:gd name="adj1" fmla="val -63898"/>
              <a:gd name="adj2" fmla="val -30986"/>
              <a:gd name="adj3" fmla="val 16667"/>
            </a:avLst>
          </a:prstGeom>
          <a:solidFill>
            <a:srgbClr val="4F83BD">
              <a:alpha val="60000"/>
            </a:srgb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700" b="0">
                <a:solidFill>
                  <a:schemeClr val="bg1"/>
                </a:solidFill>
              </a:rPr>
              <a:t>Explanation</a:t>
            </a:r>
            <a:r>
              <a:rPr lang="en-US" sz="700" b="0" baseline="0">
                <a:solidFill>
                  <a:schemeClr val="bg1"/>
                </a:solidFill>
              </a:rPr>
              <a:t> no.4.</a:t>
            </a:r>
            <a:endParaRPr lang="en-US" sz="700" b="0">
              <a:solidFill>
                <a:schemeClr val="bg1"/>
              </a:solidFill>
            </a:endParaRPr>
          </a:p>
        </xdr:txBody>
      </xdr:sp>
      <xdr:sp macro="" textlink="">
        <xdr:nvSpPr>
          <xdr:cNvPr id="25" name="Rounded Rectangular Callout 18" hidden="1">
            <a:extLst>
              <a:ext uri="{FF2B5EF4-FFF2-40B4-BE49-F238E27FC236}">
                <a16:creationId xmlns:a16="http://schemas.microsoft.com/office/drawing/2014/main" id="{628B3C51-1DF8-036A-E677-B780265B7704}"/>
              </a:ext>
            </a:extLst>
          </xdr:cNvPr>
          <xdr:cNvSpPr/>
        </xdr:nvSpPr>
        <xdr:spPr>
          <a:xfrm>
            <a:off x="6264709" y="1745188"/>
            <a:ext cx="824985" cy="315129"/>
          </a:xfrm>
          <a:prstGeom prst="wedgeRoundRectCallout">
            <a:avLst>
              <a:gd name="adj1" fmla="val -30323"/>
              <a:gd name="adj2" fmla="val -79994"/>
              <a:gd name="adj3" fmla="val 16667"/>
            </a:avLst>
          </a:prstGeom>
          <a:solidFill>
            <a:srgbClr val="4F83BD">
              <a:alpha val="60000"/>
            </a:srgb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Explanation no.1.</a:t>
            </a:r>
          </a:p>
        </xdr:txBody>
      </xdr:sp>
      <xdr:sp macro="" textlink="">
        <xdr:nvSpPr>
          <xdr:cNvPr id="26" name="Rounded Rectangular Callout 19" hidden="1">
            <a:extLst>
              <a:ext uri="{FF2B5EF4-FFF2-40B4-BE49-F238E27FC236}">
                <a16:creationId xmlns:a16="http://schemas.microsoft.com/office/drawing/2014/main" id="{E4276E15-27C1-C39A-6443-70BB04C070B7}"/>
              </a:ext>
            </a:extLst>
          </xdr:cNvPr>
          <xdr:cNvSpPr/>
        </xdr:nvSpPr>
        <xdr:spPr>
          <a:xfrm>
            <a:off x="1467504" y="2507322"/>
            <a:ext cx="791654" cy="329767"/>
          </a:xfrm>
          <a:prstGeom prst="wedgeRoundRectCallout">
            <a:avLst>
              <a:gd name="adj1" fmla="val -33685"/>
              <a:gd name="adj2" fmla="val 63263"/>
              <a:gd name="adj3" fmla="val 16667"/>
            </a:avLst>
          </a:prstGeom>
          <a:solidFill>
            <a:srgbClr val="4F83BD">
              <a:alpha val="60000"/>
            </a:srgb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8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Explanation</a:t>
            </a:r>
            <a:r>
              <a:rPr lang="en-US" sz="8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no.3</a:t>
            </a:r>
            <a:endParaRPr lang="en-US" sz="400">
              <a:solidFill>
                <a:schemeClr val="bg1"/>
              </a:solidFill>
            </a:endParaRPr>
          </a:p>
        </xdr:txBody>
      </xdr:sp>
      <xdr:sp macro="" textlink="">
        <xdr:nvSpPr>
          <xdr:cNvPr id="27" name="Rounded Rectangular Callout 20" hidden="1">
            <a:extLst>
              <a:ext uri="{FF2B5EF4-FFF2-40B4-BE49-F238E27FC236}">
                <a16:creationId xmlns:a16="http://schemas.microsoft.com/office/drawing/2014/main" id="{50DA726A-5492-0A24-4EBE-0874D34E555D}"/>
              </a:ext>
            </a:extLst>
          </xdr:cNvPr>
          <xdr:cNvSpPr/>
        </xdr:nvSpPr>
        <xdr:spPr>
          <a:xfrm>
            <a:off x="4591658" y="2580681"/>
            <a:ext cx="833108" cy="263210"/>
          </a:xfrm>
          <a:prstGeom prst="wedgeRoundRectCallout">
            <a:avLst>
              <a:gd name="adj1" fmla="val -26159"/>
              <a:gd name="adj2" fmla="val 65004"/>
              <a:gd name="adj3" fmla="val 16667"/>
            </a:avLst>
          </a:prstGeom>
          <a:solidFill>
            <a:srgbClr val="4F83BD">
              <a:alpha val="60000"/>
            </a:srgb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Explanation no.2.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9</xdr:row>
          <xdr:rowOff>261937</xdr:rowOff>
        </xdr:from>
        <xdr:to>
          <xdr:col>2</xdr:col>
          <xdr:colOff>304800</xdr:colOff>
          <xdr:row>10</xdr:row>
          <xdr:rowOff>161528</xdr:rowOff>
        </xdr:to>
        <xdr:pic>
          <xdr:nvPicPr>
            <xdr:cNvPr id="28" name="Picture 27">
              <a:extLst>
                <a:ext uri="{FF2B5EF4-FFF2-40B4-BE49-F238E27FC236}">
                  <a16:creationId xmlns:a16="http://schemas.microsoft.com/office/drawing/2014/main" id="{E269AA1F-7D41-453A-8795-B285F4B5F92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!$T$6" spid="_x0000_s8605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369570" y="2669857"/>
              <a:ext cx="925830" cy="20121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232173</xdr:colOff>
      <xdr:row>10</xdr:row>
      <xdr:rowOff>95251</xdr:rowOff>
    </xdr:from>
    <xdr:to>
      <xdr:col>2</xdr:col>
      <xdr:colOff>686879</xdr:colOff>
      <xdr:row>11</xdr:row>
      <xdr:rowOff>5953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69575A7-5D76-462F-8346-3000C115600E}"/>
            </a:ext>
          </a:extLst>
        </xdr:cNvPr>
        <xdr:cNvSpPr txBox="1"/>
      </xdr:nvSpPr>
      <xdr:spPr>
        <a:xfrm>
          <a:off x="506493" y="2807971"/>
          <a:ext cx="1170986" cy="215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5</xdr:col>
      <xdr:colOff>330994</xdr:colOff>
      <xdr:row>10</xdr:row>
      <xdr:rowOff>98823</xdr:rowOff>
    </xdr:from>
    <xdr:to>
      <xdr:col>7</xdr:col>
      <xdr:colOff>488044</xdr:colOff>
      <xdr:row>11</xdr:row>
      <xdr:rowOff>9525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F47AAC1-3BD1-4BD0-95F6-0076EAAE20BF}"/>
            </a:ext>
          </a:extLst>
        </xdr:cNvPr>
        <xdr:cNvSpPr txBox="1"/>
      </xdr:nvSpPr>
      <xdr:spPr>
        <a:xfrm>
          <a:off x="2266474" y="2811543"/>
          <a:ext cx="1178130" cy="215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11</xdr:col>
      <xdr:colOff>298847</xdr:colOff>
      <xdr:row>10</xdr:row>
      <xdr:rowOff>102395</xdr:rowOff>
    </xdr:from>
    <xdr:to>
      <xdr:col>13</xdr:col>
      <xdr:colOff>57037</xdr:colOff>
      <xdr:row>11</xdr:row>
      <xdr:rowOff>13097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4C66B928-BC47-4ECA-BE6C-FBE743B7C41E}"/>
            </a:ext>
          </a:extLst>
        </xdr:cNvPr>
        <xdr:cNvSpPr txBox="1"/>
      </xdr:nvSpPr>
      <xdr:spPr>
        <a:xfrm>
          <a:off x="3956447" y="2815115"/>
          <a:ext cx="1190750" cy="215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15</xdr:col>
      <xdr:colOff>326232</xdr:colOff>
      <xdr:row>10</xdr:row>
      <xdr:rowOff>100014</xdr:rowOff>
    </xdr:from>
    <xdr:to>
      <xdr:col>17</xdr:col>
      <xdr:colOff>84422</xdr:colOff>
      <xdr:row>11</xdr:row>
      <xdr:rowOff>10716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001D0CF-5BE4-4FEC-A658-3C8A57D9970E}"/>
            </a:ext>
          </a:extLst>
        </xdr:cNvPr>
        <xdr:cNvSpPr txBox="1"/>
      </xdr:nvSpPr>
      <xdr:spPr>
        <a:xfrm>
          <a:off x="5713572" y="2812734"/>
          <a:ext cx="1190750" cy="215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19</xdr:col>
      <xdr:colOff>317897</xdr:colOff>
      <xdr:row>10</xdr:row>
      <xdr:rowOff>103586</xdr:rowOff>
    </xdr:from>
    <xdr:to>
      <xdr:col>20</xdr:col>
      <xdr:colOff>707118</xdr:colOff>
      <xdr:row>11</xdr:row>
      <xdr:rowOff>14288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A48B5A0-9613-4341-8432-D82B8720E657}"/>
            </a:ext>
          </a:extLst>
        </xdr:cNvPr>
        <xdr:cNvSpPr txBox="1"/>
      </xdr:nvSpPr>
      <xdr:spPr>
        <a:xfrm>
          <a:off x="7457837" y="2816306"/>
          <a:ext cx="1174081" cy="215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1</xdr:col>
      <xdr:colOff>261937</xdr:colOff>
      <xdr:row>16</xdr:row>
      <xdr:rowOff>71439</xdr:rowOff>
    </xdr:from>
    <xdr:to>
      <xdr:col>3</xdr:col>
      <xdr:colOff>20127</xdr:colOff>
      <xdr:row>16</xdr:row>
      <xdr:rowOff>285751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B47B420-E5AE-4294-ADFB-0C41187ECD8E}"/>
            </a:ext>
          </a:extLst>
        </xdr:cNvPr>
        <xdr:cNvSpPr txBox="1"/>
      </xdr:nvSpPr>
      <xdr:spPr>
        <a:xfrm>
          <a:off x="536257" y="4125279"/>
          <a:ext cx="1190750" cy="214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5</xdr:col>
      <xdr:colOff>289321</xdr:colOff>
      <xdr:row>16</xdr:row>
      <xdr:rowOff>86917</xdr:rowOff>
    </xdr:from>
    <xdr:to>
      <xdr:col>7</xdr:col>
      <xdr:colOff>446371</xdr:colOff>
      <xdr:row>17</xdr:row>
      <xdr:rowOff>3573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D43C657-98DF-4311-9416-0A6FC587AF11}"/>
            </a:ext>
          </a:extLst>
        </xdr:cNvPr>
        <xdr:cNvSpPr txBox="1"/>
      </xdr:nvSpPr>
      <xdr:spPr>
        <a:xfrm>
          <a:off x="2224801" y="4140757"/>
          <a:ext cx="1178130" cy="2062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11</xdr:col>
      <xdr:colOff>263128</xdr:colOff>
      <xdr:row>16</xdr:row>
      <xdr:rowOff>72630</xdr:rowOff>
    </xdr:from>
    <xdr:to>
      <xdr:col>13</xdr:col>
      <xdr:colOff>21318</xdr:colOff>
      <xdr:row>16</xdr:row>
      <xdr:rowOff>286942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785791C-512C-427A-BB80-E8BFABED86DC}"/>
            </a:ext>
          </a:extLst>
        </xdr:cNvPr>
        <xdr:cNvSpPr txBox="1"/>
      </xdr:nvSpPr>
      <xdr:spPr>
        <a:xfrm>
          <a:off x="3920728" y="4126470"/>
          <a:ext cx="1190750" cy="214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15</xdr:col>
      <xdr:colOff>308372</xdr:colOff>
      <xdr:row>16</xdr:row>
      <xdr:rowOff>100014</xdr:rowOff>
    </xdr:from>
    <xdr:to>
      <xdr:col>17</xdr:col>
      <xdr:colOff>66562</xdr:colOff>
      <xdr:row>17</xdr:row>
      <xdr:rowOff>16670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BC58E181-2C88-4F81-8337-F51606E02503}"/>
            </a:ext>
          </a:extLst>
        </xdr:cNvPr>
        <xdr:cNvSpPr txBox="1"/>
      </xdr:nvSpPr>
      <xdr:spPr>
        <a:xfrm>
          <a:off x="5695712" y="4153854"/>
          <a:ext cx="1190750" cy="2062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19</xdr:col>
      <xdr:colOff>359568</xdr:colOff>
      <xdr:row>16</xdr:row>
      <xdr:rowOff>85727</xdr:rowOff>
    </xdr:from>
    <xdr:to>
      <xdr:col>20</xdr:col>
      <xdr:colOff>748789</xdr:colOff>
      <xdr:row>17</xdr:row>
      <xdr:rowOff>2383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BE16BEAB-FFDC-47D9-8D4D-2435EE52E502}"/>
            </a:ext>
          </a:extLst>
        </xdr:cNvPr>
        <xdr:cNvSpPr txBox="1"/>
      </xdr:nvSpPr>
      <xdr:spPr>
        <a:xfrm>
          <a:off x="7499508" y="4139567"/>
          <a:ext cx="1174081" cy="2062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113109</xdr:colOff>
          <xdr:row>9</xdr:row>
          <xdr:rowOff>285750</xdr:rowOff>
        </xdr:from>
        <xdr:to>
          <xdr:col>7</xdr:col>
          <xdr:colOff>28178</xdr:colOff>
          <xdr:row>10</xdr:row>
          <xdr:rowOff>178991</xdr:rowOff>
        </xdr:to>
        <xdr:pic>
          <xdr:nvPicPr>
            <xdr:cNvPr id="39" name="Picture 38">
              <a:extLst>
                <a:ext uri="{FF2B5EF4-FFF2-40B4-BE49-F238E27FC236}">
                  <a16:creationId xmlns:a16="http://schemas.microsoft.com/office/drawing/2014/main" id="{0B0E865D-8FAB-4D3D-A7B0-C93D500F06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!$T$7" spid="_x0000_s8606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2048589" y="2693670"/>
              <a:ext cx="932974" cy="20121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101202</xdr:colOff>
          <xdr:row>9</xdr:row>
          <xdr:rowOff>291703</xdr:rowOff>
        </xdr:from>
        <xdr:to>
          <xdr:col>12</xdr:col>
          <xdr:colOff>313928</xdr:colOff>
          <xdr:row>10</xdr:row>
          <xdr:rowOff>188119</xdr:rowOff>
        </xdr:to>
        <xdr:pic>
          <xdr:nvPicPr>
            <xdr:cNvPr id="40" name="Picture 39">
              <a:extLst>
                <a:ext uri="{FF2B5EF4-FFF2-40B4-BE49-F238E27FC236}">
                  <a16:creationId xmlns:a16="http://schemas.microsoft.com/office/drawing/2014/main" id="{AD1C2942-4774-4448-B2AE-012099F76F7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!$T$8" spid="_x0000_s8607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3758802" y="2699623"/>
              <a:ext cx="925831" cy="20121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125016</xdr:colOff>
          <xdr:row>9</xdr:row>
          <xdr:rowOff>285750</xdr:rowOff>
        </xdr:from>
        <xdr:to>
          <xdr:col>16</xdr:col>
          <xdr:colOff>330200</xdr:colOff>
          <xdr:row>10</xdr:row>
          <xdr:rowOff>178991</xdr:rowOff>
        </xdr:to>
        <xdr:pic>
          <xdr:nvPicPr>
            <xdr:cNvPr id="41" name="Picture 40">
              <a:extLst>
                <a:ext uri="{FF2B5EF4-FFF2-40B4-BE49-F238E27FC236}">
                  <a16:creationId xmlns:a16="http://schemas.microsoft.com/office/drawing/2014/main" id="{AFC5821C-582F-4A3D-AD5A-DE4E3CFC4CE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!$T$9" spid="_x0000_s8608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5512356" y="2693670"/>
              <a:ext cx="924639" cy="20121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113109</xdr:colOff>
          <xdr:row>9</xdr:row>
          <xdr:rowOff>291704</xdr:rowOff>
        </xdr:from>
        <xdr:to>
          <xdr:col>20</xdr:col>
          <xdr:colOff>254000</xdr:colOff>
          <xdr:row>10</xdr:row>
          <xdr:rowOff>188120</xdr:rowOff>
        </xdr:to>
        <xdr:pic>
          <xdr:nvPicPr>
            <xdr:cNvPr id="42" name="Picture 41">
              <a:extLst>
                <a:ext uri="{FF2B5EF4-FFF2-40B4-BE49-F238E27FC236}">
                  <a16:creationId xmlns:a16="http://schemas.microsoft.com/office/drawing/2014/main" id="{E01D28E8-E1CF-4030-8D86-4FCC19A0CD6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!$T$10" spid="_x0000_s8609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7253049" y="2699624"/>
              <a:ext cx="928926" cy="20121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71438</xdr:colOff>
          <xdr:row>15</xdr:row>
          <xdr:rowOff>250032</xdr:rowOff>
        </xdr:from>
        <xdr:to>
          <xdr:col>2</xdr:col>
          <xdr:colOff>277814</xdr:colOff>
          <xdr:row>16</xdr:row>
          <xdr:rowOff>143272</xdr:rowOff>
        </xdr:to>
        <xdr:pic>
          <xdr:nvPicPr>
            <xdr:cNvPr id="43" name="Picture 42">
              <a:extLst>
                <a:ext uri="{FF2B5EF4-FFF2-40B4-BE49-F238E27FC236}">
                  <a16:creationId xmlns:a16="http://schemas.microsoft.com/office/drawing/2014/main" id="{96EBA563-B32F-43EB-B555-29820968274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!$T$11" spid="_x0000_s8610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345758" y="3999072"/>
              <a:ext cx="925831" cy="20121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113109</xdr:colOff>
          <xdr:row>15</xdr:row>
          <xdr:rowOff>267891</xdr:rowOff>
        </xdr:from>
        <xdr:to>
          <xdr:col>7</xdr:col>
          <xdr:colOff>29369</xdr:colOff>
          <xdr:row>16</xdr:row>
          <xdr:rowOff>161131</xdr:rowOff>
        </xdr:to>
        <xdr:pic>
          <xdr:nvPicPr>
            <xdr:cNvPr id="44" name="Picture 43">
              <a:extLst>
                <a:ext uri="{FF2B5EF4-FFF2-40B4-BE49-F238E27FC236}">
                  <a16:creationId xmlns:a16="http://schemas.microsoft.com/office/drawing/2014/main" id="{C28FBCEC-BA69-4EDB-88F6-60546E0FB36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!$T$12" spid="_x0000_s8611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2048589" y="4016931"/>
              <a:ext cx="934165" cy="20121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101202</xdr:colOff>
          <xdr:row>15</xdr:row>
          <xdr:rowOff>250031</xdr:rowOff>
        </xdr:from>
        <xdr:to>
          <xdr:col>12</xdr:col>
          <xdr:colOff>313928</xdr:colOff>
          <xdr:row>16</xdr:row>
          <xdr:rowOff>143271</xdr:rowOff>
        </xdr:to>
        <xdr:pic>
          <xdr:nvPicPr>
            <xdr:cNvPr id="45" name="Picture 44">
              <a:extLst>
                <a:ext uri="{FF2B5EF4-FFF2-40B4-BE49-F238E27FC236}">
                  <a16:creationId xmlns:a16="http://schemas.microsoft.com/office/drawing/2014/main" id="{638B07BF-8110-4E02-95C4-003BADC7DC1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!$T$13" spid="_x0000_s8612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3758802" y="3999071"/>
              <a:ext cx="925831" cy="20121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15</xdr:row>
          <xdr:rowOff>267891</xdr:rowOff>
        </xdr:from>
        <xdr:to>
          <xdr:col>16</xdr:col>
          <xdr:colOff>355599</xdr:colOff>
          <xdr:row>16</xdr:row>
          <xdr:rowOff>161131</xdr:rowOff>
        </xdr:to>
        <xdr:pic>
          <xdr:nvPicPr>
            <xdr:cNvPr id="46" name="Picture 45">
              <a:extLst>
                <a:ext uri="{FF2B5EF4-FFF2-40B4-BE49-F238E27FC236}">
                  <a16:creationId xmlns:a16="http://schemas.microsoft.com/office/drawing/2014/main" id="{48A621D7-8118-46AB-BAB2-8615052F34D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!$T$14" spid="_x0000_s8613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5530215" y="4016931"/>
              <a:ext cx="925829" cy="20121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190500</xdr:colOff>
          <xdr:row>15</xdr:row>
          <xdr:rowOff>261937</xdr:rowOff>
        </xdr:from>
        <xdr:to>
          <xdr:col>20</xdr:col>
          <xdr:colOff>330200</xdr:colOff>
          <xdr:row>16</xdr:row>
          <xdr:rowOff>164702</xdr:rowOff>
        </xdr:to>
        <xdr:pic>
          <xdr:nvPicPr>
            <xdr:cNvPr id="47" name="Picture 46">
              <a:extLst>
                <a:ext uri="{FF2B5EF4-FFF2-40B4-BE49-F238E27FC236}">
                  <a16:creationId xmlns:a16="http://schemas.microsoft.com/office/drawing/2014/main" id="{89D61195-C51D-4346-9714-E3BD6C545F8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!$T$15" spid="_x0000_s8614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7330440" y="4010977"/>
              <a:ext cx="927735" cy="2107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107156</xdr:colOff>
      <xdr:row>1</xdr:row>
      <xdr:rowOff>172641</xdr:rowOff>
    </xdr:from>
    <xdr:to>
      <xdr:col>5</xdr:col>
      <xdr:colOff>130968</xdr:colOff>
      <xdr:row>6</xdr:row>
      <xdr:rowOff>83343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BC9053E8-B8DB-42EB-A110-DAF035D889DB}"/>
            </a:ext>
          </a:extLst>
        </xdr:cNvPr>
        <xdr:cNvGrpSpPr/>
      </xdr:nvGrpSpPr>
      <xdr:grpSpPr>
        <a:xfrm>
          <a:off x="103981" y="255985"/>
          <a:ext cx="1801018" cy="1521221"/>
          <a:chOff x="8655845" y="1041798"/>
          <a:chExt cx="4572000" cy="2743200"/>
        </a:xfrm>
      </xdr:grpSpPr>
      <xdr:graphicFrame macro="">
        <xdr:nvGraphicFramePr>
          <xdr:cNvPr id="49" name="Chart 48">
            <a:extLst>
              <a:ext uri="{FF2B5EF4-FFF2-40B4-BE49-F238E27FC236}">
                <a16:creationId xmlns:a16="http://schemas.microsoft.com/office/drawing/2014/main" id="{019747F4-5470-5A12-DAE7-38AD605A1390}"/>
              </a:ext>
            </a:extLst>
          </xdr:cNvPr>
          <xdr:cNvGraphicFramePr>
            <a:graphicFrameLocks/>
          </xdr:cNvGraphicFramePr>
        </xdr:nvGraphicFramePr>
        <xdr:xfrm>
          <a:off x="8655845" y="104179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sp macro="" textlink="Calculation!E26">
        <xdr:nvSpPr>
          <xdr:cNvPr id="50" name="TextBox 49">
            <a:extLst>
              <a:ext uri="{FF2B5EF4-FFF2-40B4-BE49-F238E27FC236}">
                <a16:creationId xmlns:a16="http://schemas.microsoft.com/office/drawing/2014/main" id="{21270A77-67A3-2196-2378-970D04887F86}"/>
              </a:ext>
            </a:extLst>
          </xdr:cNvPr>
          <xdr:cNvSpPr txBox="1"/>
        </xdr:nvSpPr>
        <xdr:spPr>
          <a:xfrm>
            <a:off x="10327486" y="2085288"/>
            <a:ext cx="1314446" cy="6131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4CAE3EB-C280-48F5-B797-EB1EC4D3794C}" type="TxLink">
              <a:rPr lang="en-US" sz="1600" b="1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Berlin Sans FB Demi" panose="020E0802020502020306" pitchFamily="34" charset="0"/>
                <a:cs typeface="Segoe UI"/>
              </a:rPr>
              <a:pPr algn="ctr"/>
              <a:t>8%</a:t>
            </a:fld>
            <a:endParaRPr lang="en-US" sz="2400" b="1" i="0">
              <a:solidFill>
                <a:schemeClr val="tx1">
                  <a:lumMod val="50000"/>
                  <a:lumOff val="50000"/>
                </a:schemeClr>
              </a:solidFill>
              <a:latin typeface="Berlin Sans FB Demi" panose="020E0802020502020306" pitchFamily="34" charset="0"/>
            </a:endParaRPr>
          </a:p>
        </xdr:txBody>
      </xdr:sp>
    </xdr:grpSp>
    <xdr:clientData/>
  </xdr:twoCellAnchor>
  <xdr:twoCellAnchor>
    <xdr:from>
      <xdr:col>5</xdr:col>
      <xdr:colOff>5954</xdr:colOff>
      <xdr:row>2</xdr:row>
      <xdr:rowOff>23812</xdr:rowOff>
    </xdr:from>
    <xdr:to>
      <xdr:col>7</xdr:col>
      <xdr:colOff>476251</xdr:colOff>
      <xdr:row>5</xdr:row>
      <xdr:rowOff>35718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ED57F485-8A6A-4C40-A09A-BB00296F2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452436</xdr:colOff>
      <xdr:row>4</xdr:row>
      <xdr:rowOff>47626</xdr:rowOff>
    </xdr:from>
    <xdr:to>
      <xdr:col>7</xdr:col>
      <xdr:colOff>130967</xdr:colOff>
      <xdr:row>4</xdr:row>
      <xdr:rowOff>434578</xdr:rowOff>
    </xdr:to>
    <xdr:sp macro="" textlink="Calculation!K26">
      <xdr:nvSpPr>
        <xdr:cNvPr id="52" name="TextBox 51">
          <a:extLst>
            <a:ext uri="{FF2B5EF4-FFF2-40B4-BE49-F238E27FC236}">
              <a16:creationId xmlns:a16="http://schemas.microsoft.com/office/drawing/2014/main" id="{884A1E2E-7C09-4810-ACFD-330A678B700C}"/>
            </a:ext>
          </a:extLst>
        </xdr:cNvPr>
        <xdr:cNvSpPr txBox="1"/>
      </xdr:nvSpPr>
      <xdr:spPr>
        <a:xfrm>
          <a:off x="2387916" y="824866"/>
          <a:ext cx="699611" cy="386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646BE6A-AF04-41DF-A718-16D31570346B}" type="TxLink">
            <a:rPr lang="en-US" sz="16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Berlin Sans FB Demi" panose="020E0802020502020306" pitchFamily="34" charset="0"/>
              <a:cs typeface="Segoe UI"/>
            </a:rPr>
            <a:pPr algn="ctr"/>
            <a:t>46%</a:t>
          </a:fld>
          <a:endParaRPr lang="en-US" sz="4800" b="1" i="0">
            <a:solidFill>
              <a:schemeClr val="tx1">
                <a:lumMod val="50000"/>
                <a:lumOff val="50000"/>
              </a:schemeClr>
            </a:solidFill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12</xdr:col>
      <xdr:colOff>440531</xdr:colOff>
      <xdr:row>1</xdr:row>
      <xdr:rowOff>130971</xdr:rowOff>
    </xdr:from>
    <xdr:to>
      <xdr:col>19</xdr:col>
      <xdr:colOff>345281</xdr:colOff>
      <xdr:row>6</xdr:row>
      <xdr:rowOff>23812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119759A0-3704-4005-911A-23169ED52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444103</xdr:colOff>
      <xdr:row>4</xdr:row>
      <xdr:rowOff>39293</xdr:rowOff>
    </xdr:from>
    <xdr:to>
      <xdr:col>16</xdr:col>
      <xdr:colOff>420289</xdr:colOff>
      <xdr:row>4</xdr:row>
      <xdr:rowOff>426245</xdr:rowOff>
    </xdr:to>
    <xdr:sp macro="" textlink="Calculation!Q26">
      <xdr:nvSpPr>
        <xdr:cNvPr id="54" name="TextBox 53">
          <a:extLst>
            <a:ext uri="{FF2B5EF4-FFF2-40B4-BE49-F238E27FC236}">
              <a16:creationId xmlns:a16="http://schemas.microsoft.com/office/drawing/2014/main" id="{2CFEFE17-DCE5-4A2B-A6E2-4894948C1AE4}"/>
            </a:ext>
          </a:extLst>
        </xdr:cNvPr>
        <xdr:cNvSpPr txBox="1"/>
      </xdr:nvSpPr>
      <xdr:spPr>
        <a:xfrm>
          <a:off x="5831443" y="816533"/>
          <a:ext cx="692466" cy="386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812BB34-FFFC-4ED3-8413-8E65CAE2B8C4}" type="TxLink">
            <a:rPr lang="en-US" sz="16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Berlin Sans FB Demi" panose="020E0802020502020306" pitchFamily="34" charset="0"/>
              <a:cs typeface="Segoe UI"/>
            </a:rPr>
            <a:pPr algn="ctr"/>
            <a:t>38%</a:t>
          </a:fld>
          <a:endParaRPr lang="en-US" sz="8800" b="1" i="0">
            <a:solidFill>
              <a:schemeClr val="tx1">
                <a:lumMod val="50000"/>
                <a:lumOff val="50000"/>
              </a:schemeClr>
            </a:solidFill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16</xdr:col>
      <xdr:colOff>154781</xdr:colOff>
      <xdr:row>1</xdr:row>
      <xdr:rowOff>136922</xdr:rowOff>
    </xdr:from>
    <xdr:to>
      <xdr:col>22</xdr:col>
      <xdr:colOff>619124</xdr:colOff>
      <xdr:row>6</xdr:row>
      <xdr:rowOff>29765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3493A701-C9DF-411C-B878-02489AFF1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11</xdr:col>
      <xdr:colOff>564374</xdr:colOff>
      <xdr:row>2</xdr:row>
      <xdr:rowOff>225048</xdr:rowOff>
    </xdr:from>
    <xdr:to>
      <xdr:col>13</xdr:col>
      <xdr:colOff>82568</xdr:colOff>
      <xdr:row>4</xdr:row>
      <xdr:rowOff>654069</xdr:rowOff>
    </xdr:to>
    <xdr:pic>
      <xdr:nvPicPr>
        <xdr:cNvPr id="56" name="Graphic 55" descr="Woman">
          <a:extLst>
            <a:ext uri="{FF2B5EF4-FFF2-40B4-BE49-F238E27FC236}">
              <a16:creationId xmlns:a16="http://schemas.microsoft.com/office/drawing/2014/main" id="{A315911C-03B9-4331-B8A4-EF4BB4AE8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221974" y="522228"/>
          <a:ext cx="953929" cy="912256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119062</xdr:colOff>
      <xdr:row>2</xdr:row>
      <xdr:rowOff>220267</xdr:rowOff>
    </xdr:from>
    <xdr:to>
      <xdr:col>12</xdr:col>
      <xdr:colOff>333772</xdr:colOff>
      <xdr:row>4</xdr:row>
      <xdr:rowOff>655638</xdr:rowOff>
    </xdr:to>
    <xdr:pic>
      <xdr:nvPicPr>
        <xdr:cNvPr id="57" name="Graphic 56" descr="Man">
          <a:extLst>
            <a:ext uri="{FF2B5EF4-FFF2-40B4-BE49-F238E27FC236}">
              <a16:creationId xmlns:a16="http://schemas.microsoft.com/office/drawing/2014/main" id="{E042CA43-092B-41B7-BCED-0E0003344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776662" y="517447"/>
          <a:ext cx="934165" cy="912256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0.54829</cdr:x>
      <cdr:y>0.44185</cdr:y>
    </cdr:from>
    <cdr:to>
      <cdr:x>0.61201</cdr:x>
      <cdr:y>0.57367</cdr:y>
    </cdr:to>
    <cdr:pic>
      <cdr:nvPicPr>
        <cdr:cNvPr id="3" name="Graphic 74" descr="Man">
          <a:extLst xmlns:a="http://schemas.openxmlformats.org/drawingml/2006/main">
            <a:ext uri="{FF2B5EF4-FFF2-40B4-BE49-F238E27FC236}">
              <a16:creationId xmlns:a16="http://schemas.microsoft.com/office/drawing/2014/main" id="{7931C03A-154E-4392-BBB3-FBEC8B19DF7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716897" y="662856"/>
          <a:ext cx="199508" cy="19775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0.37541</cdr:x>
      <cdr:y>0.44164</cdr:y>
    </cdr:from>
    <cdr:to>
      <cdr:x>0.43753</cdr:x>
      <cdr:y>0.57021</cdr:y>
    </cdr:to>
    <cdr:pic>
      <cdr:nvPicPr>
        <cdr:cNvPr id="4" name="Graphic 79" descr="Woman">
          <a:extLst xmlns:a="http://schemas.openxmlformats.org/drawingml/2006/main">
            <a:ext uri="{FF2B5EF4-FFF2-40B4-BE49-F238E27FC236}">
              <a16:creationId xmlns:a16="http://schemas.microsoft.com/office/drawing/2014/main" id="{0C5E652E-A3C6-4D50-93AE-9F60AD3A7F3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175552" y="662539"/>
          <a:ext cx="194512" cy="19288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0.40864</cdr:x>
      <cdr:y>0.41139</cdr:y>
    </cdr:from>
    <cdr:to>
      <cdr:x>0.57782</cdr:x>
      <cdr:y>0.5752</cdr:y>
    </cdr:to>
    <cdr:sp macro="" textlink="Calculation!$V$21">
      <cdr:nvSpPr>
        <cdr:cNvPr id="5" name="TextBox 93">
          <a:extLst xmlns:a="http://schemas.openxmlformats.org/drawingml/2006/main">
            <a:ext uri="{FF2B5EF4-FFF2-40B4-BE49-F238E27FC236}">
              <a16:creationId xmlns:a16="http://schemas.microsoft.com/office/drawing/2014/main" id="{4E84C76A-DA6F-4FCD-BD9D-5146D1EA0386}"/>
            </a:ext>
          </a:extLst>
        </cdr:cNvPr>
        <cdr:cNvSpPr txBox="1"/>
      </cdr:nvSpPr>
      <cdr:spPr>
        <a:xfrm xmlns:a="http://schemas.openxmlformats.org/drawingml/2006/main">
          <a:off x="1279586" y="617160"/>
          <a:ext cx="529754" cy="2457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F8D35CE-2616-4309-BFB7-F0A086F89FA5}" type="TxLink">
            <a:rPr lang="en-US" sz="16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Berlin Sans FB Demi" panose="020E0802020502020306" pitchFamily="34" charset="0"/>
              <a:cs typeface="Calibri"/>
            </a:rPr>
            <a:pPr algn="ctr"/>
            <a:t>33</a:t>
          </a:fld>
          <a:endParaRPr lang="en-US" sz="7200" b="1" i="0">
            <a:solidFill>
              <a:schemeClr val="tx1">
                <a:lumMod val="50000"/>
                <a:lumOff val="50000"/>
              </a:schemeClr>
            </a:solidFill>
            <a:latin typeface="Berlin Sans FB Demi" panose="020E0802020502020306" pitchFamily="34" charset="0"/>
            <a:cs typeface="Segoe UI" panose="020B0502040204020203" pitchFamily="34" charset="0"/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9323A1-0068-4A6B-AF1C-CCE486B9A790}" name="Table3" displayName="Table3" ref="A2:B27" totalsRowShown="0" headerRowDxfId="37" headerRowCellStyle="Heading 2">
  <autoFilter ref="A2:B27" xr:uid="{9F9323A1-0068-4A6B-AF1C-CCE486B9A790}"/>
  <tableColumns count="2">
    <tableColumn id="1" xr3:uid="{8643F84A-C68B-405D-96A3-C82176BBD663}" name="HR Metric"/>
    <tableColumn id="2" xr3:uid="{73DD40E2-C925-4B7A-BD39-774487328343}" name="Calculation" dataDxfId="36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AE268-70F1-48B7-B670-61493AC54032}" name="Table356" displayName="Table356" ref="A2:B19" totalsRowShown="0" headerRowDxfId="35" dataDxfId="34" headerRowCellStyle="Heading 2">
  <autoFilter ref="A2:B19" xr:uid="{9F9323A1-0068-4A6B-AF1C-CCE486B9A790}"/>
  <tableColumns count="2">
    <tableColumn id="1" xr3:uid="{2E3273F4-7CA6-408E-B9B9-08EDF13C39F8}" name="HR Metric" dataDxfId="33"/>
    <tableColumn id="2" xr3:uid="{DB9A1529-5962-4113-B97E-4F715264B719}" name="Calculation" dataDxfId="32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666C1E-009F-41CD-8FEF-A30CE1990722}" name="Table35" displayName="Table35" ref="A2:B10" totalsRowShown="0" headerRowDxfId="31" headerRowCellStyle="Heading 2">
  <autoFilter ref="A2:B10" xr:uid="{9F9323A1-0068-4A6B-AF1C-CCE486B9A790}"/>
  <tableColumns count="2">
    <tableColumn id="1" xr3:uid="{AFC500DC-9D48-4EF3-A463-6116CD89ADDC}" name="HR Metric" dataDxfId="30"/>
    <tableColumn id="2" xr3:uid="{E030E506-0F41-45DD-B6F6-98C9A6ED5064}" name="Calculation" dataDxfId="29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DD87-7586-4F1F-A549-15D4715B1C6F}">
  <sheetPr>
    <tabColor theme="4"/>
    <pageSetUpPr autoPageBreaks="0" fitToPage="1"/>
  </sheetPr>
  <dimension ref="A1:I36"/>
  <sheetViews>
    <sheetView showGridLines="0" zoomScale="80" zoomScaleNormal="80" zoomScaleSheetLayoutView="30" workbookViewId="0">
      <selection activeCell="B12" sqref="B12"/>
    </sheetView>
  </sheetViews>
  <sheetFormatPr defaultColWidth="8.8984375" defaultRowHeight="13" x14ac:dyDescent="0.3"/>
  <cols>
    <col min="1" max="1" width="27" customWidth="1"/>
    <col min="2" max="2" width="66.296875" style="8" customWidth="1"/>
    <col min="3" max="3" width="1.59765625" customWidth="1"/>
    <col min="4" max="4" width="40.796875" customWidth="1"/>
    <col min="5" max="5" width="27.796875" customWidth="1"/>
    <col min="6" max="6" width="21.296875" customWidth="1"/>
    <col min="7" max="7" width="22" customWidth="1"/>
    <col min="8" max="8" width="21.796875" customWidth="1"/>
    <col min="9" max="9" width="24.796875" customWidth="1"/>
  </cols>
  <sheetData>
    <row r="1" spans="1:9" s="1" customFormat="1" ht="26" x14ac:dyDescent="0.3">
      <c r="A1" s="144" t="s">
        <v>51</v>
      </c>
      <c r="B1" s="145"/>
      <c r="C1" s="146"/>
      <c r="D1" s="4" t="s">
        <v>0</v>
      </c>
      <c r="E1" s="150" t="s">
        <v>157</v>
      </c>
      <c r="F1" s="150"/>
      <c r="H1" s="150" t="s">
        <v>158</v>
      </c>
      <c r="I1" s="150"/>
    </row>
    <row r="2" spans="1:9" s="1" customFormat="1" ht="26" x14ac:dyDescent="0.3">
      <c r="A2" s="5" t="s">
        <v>53</v>
      </c>
      <c r="B2" s="14" t="s">
        <v>52</v>
      </c>
      <c r="C2" s="147"/>
      <c r="D2" s="13"/>
      <c r="E2" s="120" t="s">
        <v>155</v>
      </c>
      <c r="F2" s="120" t="s">
        <v>156</v>
      </c>
      <c r="H2" s="120" t="s">
        <v>155</v>
      </c>
      <c r="I2" s="120" t="s">
        <v>156</v>
      </c>
    </row>
    <row r="3" spans="1:9" s="1" customFormat="1" ht="37" x14ac:dyDescent="0.45">
      <c r="A3" s="128" t="s">
        <v>3</v>
      </c>
      <c r="B3" s="9" t="s">
        <v>18</v>
      </c>
      <c r="C3" s="147"/>
      <c r="D3" s="135">
        <f>F3/F4</f>
        <v>121.42857142857143</v>
      </c>
      <c r="E3" s="132" t="s">
        <v>149</v>
      </c>
      <c r="F3" s="130">
        <v>850000</v>
      </c>
      <c r="H3" s="132" t="s">
        <v>159</v>
      </c>
      <c r="I3" s="130">
        <v>9336</v>
      </c>
    </row>
    <row r="4" spans="1:9" ht="18.5" x14ac:dyDescent="0.45">
      <c r="A4" s="11" t="s">
        <v>4</v>
      </c>
      <c r="B4" s="9" t="s">
        <v>19</v>
      </c>
      <c r="C4" s="148"/>
      <c r="D4" s="7"/>
      <c r="E4" s="132" t="s">
        <v>150</v>
      </c>
      <c r="F4" s="117">
        <v>7000</v>
      </c>
      <c r="H4" s="132" t="s">
        <v>160</v>
      </c>
      <c r="I4" s="130">
        <v>3669</v>
      </c>
    </row>
    <row r="5" spans="1:9" ht="18.5" x14ac:dyDescent="0.45">
      <c r="A5" s="11" t="s">
        <v>5</v>
      </c>
      <c r="B5" s="9" t="s">
        <v>20</v>
      </c>
      <c r="C5" s="148"/>
      <c r="D5" s="7"/>
      <c r="E5" s="132" t="s">
        <v>151</v>
      </c>
      <c r="F5" s="130">
        <v>7000</v>
      </c>
      <c r="H5" s="132" t="s">
        <v>161</v>
      </c>
      <c r="I5" s="130">
        <v>12781</v>
      </c>
    </row>
    <row r="6" spans="1:9" ht="18.5" x14ac:dyDescent="0.45">
      <c r="A6" s="11" t="s">
        <v>6</v>
      </c>
      <c r="B6" s="9" t="s">
        <v>21</v>
      </c>
      <c r="C6" s="148"/>
      <c r="D6" s="7"/>
      <c r="E6" s="133" t="s">
        <v>152</v>
      </c>
      <c r="F6" s="131">
        <v>10000</v>
      </c>
      <c r="H6" s="121"/>
      <c r="I6" s="121"/>
    </row>
    <row r="7" spans="1:9" ht="37" x14ac:dyDescent="0.45">
      <c r="A7" s="11" t="s">
        <v>7</v>
      </c>
      <c r="B7" s="9" t="s">
        <v>22</v>
      </c>
      <c r="C7" s="148"/>
      <c r="D7" s="7"/>
      <c r="E7" s="134" t="s">
        <v>153</v>
      </c>
      <c r="F7" s="121">
        <v>125</v>
      </c>
      <c r="H7" s="122" t="s">
        <v>141</v>
      </c>
      <c r="I7" s="131">
        <f>SUM(I3:I5)</f>
        <v>25786</v>
      </c>
    </row>
    <row r="8" spans="1:9" ht="40" customHeight="1" x14ac:dyDescent="0.45">
      <c r="A8" s="11" t="s">
        <v>8</v>
      </c>
      <c r="B8" s="9" t="s">
        <v>23</v>
      </c>
      <c r="C8" s="149"/>
      <c r="D8" s="7"/>
      <c r="E8" s="134" t="s">
        <v>162</v>
      </c>
      <c r="F8" s="121" t="s">
        <v>163</v>
      </c>
    </row>
    <row r="9" spans="1:9" ht="40" customHeight="1" x14ac:dyDescent="0.45">
      <c r="A9" s="11" t="s">
        <v>9</v>
      </c>
      <c r="B9" s="9" t="s">
        <v>24</v>
      </c>
      <c r="C9" s="17"/>
      <c r="D9" s="7"/>
      <c r="E9" s="133" t="s">
        <v>164</v>
      </c>
      <c r="F9" s="123">
        <v>25</v>
      </c>
    </row>
    <row r="10" spans="1:9" ht="40" customHeight="1" x14ac:dyDescent="0.45">
      <c r="A10" s="11" t="s">
        <v>10</v>
      </c>
      <c r="B10" s="9" t="s">
        <v>25</v>
      </c>
      <c r="C10" s="17"/>
      <c r="D10" s="7"/>
      <c r="E10" s="133" t="s">
        <v>165</v>
      </c>
      <c r="F10" s="123">
        <v>125</v>
      </c>
    </row>
    <row r="11" spans="1:9" ht="40" customHeight="1" x14ac:dyDescent="0.45">
      <c r="A11" s="129" t="s">
        <v>11</v>
      </c>
      <c r="B11" s="9" t="s">
        <v>26</v>
      </c>
      <c r="C11" s="17"/>
      <c r="D11" s="118">
        <f>F5/F6</f>
        <v>0.7</v>
      </c>
    </row>
    <row r="12" spans="1:9" ht="40" customHeight="1" x14ac:dyDescent="0.45">
      <c r="A12" s="129" t="s">
        <v>12</v>
      </c>
      <c r="B12" s="9" t="s">
        <v>154</v>
      </c>
      <c r="C12" s="17"/>
      <c r="D12" s="118"/>
    </row>
    <row r="13" spans="1:9" ht="40" customHeight="1" x14ac:dyDescent="0.45">
      <c r="A13" s="11" t="s">
        <v>13</v>
      </c>
      <c r="B13" s="9" t="s">
        <v>27</v>
      </c>
      <c r="C13" s="17"/>
      <c r="D13" s="7"/>
    </row>
    <row r="14" spans="1:9" ht="40" customHeight="1" x14ac:dyDescent="0.45">
      <c r="A14" s="11" t="s">
        <v>14</v>
      </c>
      <c r="B14" s="9" t="s">
        <v>28</v>
      </c>
      <c r="C14" s="17"/>
      <c r="D14" s="7"/>
    </row>
    <row r="15" spans="1:9" ht="40" customHeight="1" x14ac:dyDescent="0.45">
      <c r="A15" s="129" t="s">
        <v>15</v>
      </c>
      <c r="B15" s="9" t="s">
        <v>29</v>
      </c>
      <c r="C15" s="17"/>
      <c r="D15" s="136">
        <f>I7/F4</f>
        <v>3.6837142857142857</v>
      </c>
    </row>
    <row r="16" spans="1:9" ht="40" customHeight="1" x14ac:dyDescent="0.45">
      <c r="A16" s="11" t="s">
        <v>16</v>
      </c>
      <c r="B16" s="9" t="s">
        <v>30</v>
      </c>
      <c r="C16" s="17"/>
      <c r="D16" s="7"/>
    </row>
    <row r="17" spans="1:4" ht="40" customHeight="1" x14ac:dyDescent="0.45">
      <c r="A17" s="129" t="s">
        <v>17</v>
      </c>
      <c r="B17" s="9" t="s">
        <v>31</v>
      </c>
      <c r="C17" s="17"/>
      <c r="D17" s="137">
        <f>F9/F4</f>
        <v>3.5714285714285713E-3</v>
      </c>
    </row>
    <row r="18" spans="1:4" ht="40" customHeight="1" x14ac:dyDescent="0.45">
      <c r="A18" s="11" t="s">
        <v>32</v>
      </c>
      <c r="B18" s="9" t="s">
        <v>42</v>
      </c>
      <c r="C18" s="17"/>
      <c r="D18" s="7"/>
    </row>
    <row r="19" spans="1:4" ht="40" customHeight="1" x14ac:dyDescent="0.45">
      <c r="A19" s="11" t="s">
        <v>33</v>
      </c>
      <c r="B19" s="9" t="s">
        <v>43</v>
      </c>
      <c r="C19" s="17"/>
      <c r="D19" s="7"/>
    </row>
    <row r="20" spans="1:4" ht="40" customHeight="1" x14ac:dyDescent="0.45">
      <c r="A20" s="11" t="s">
        <v>34</v>
      </c>
      <c r="B20" s="9" t="s">
        <v>44</v>
      </c>
      <c r="C20" s="17"/>
      <c r="D20" s="7"/>
    </row>
    <row r="21" spans="1:4" ht="40" customHeight="1" x14ac:dyDescent="0.45">
      <c r="A21" s="11" t="s">
        <v>35</v>
      </c>
      <c r="B21" s="9" t="s">
        <v>45</v>
      </c>
      <c r="C21" s="17"/>
      <c r="D21" s="7"/>
    </row>
    <row r="22" spans="1:4" ht="40" customHeight="1" x14ac:dyDescent="0.45">
      <c r="A22" s="11" t="s">
        <v>36</v>
      </c>
      <c r="B22" s="9" t="s">
        <v>46</v>
      </c>
      <c r="C22" s="17"/>
      <c r="D22" s="7"/>
    </row>
    <row r="23" spans="1:4" ht="40" customHeight="1" x14ac:dyDescent="0.45">
      <c r="A23" s="11" t="s">
        <v>37</v>
      </c>
      <c r="B23" s="9" t="s">
        <v>173</v>
      </c>
      <c r="C23" s="17"/>
      <c r="D23" s="7"/>
    </row>
    <row r="24" spans="1:4" ht="40" customHeight="1" x14ac:dyDescent="0.45">
      <c r="A24" s="11" t="s">
        <v>38</v>
      </c>
      <c r="B24" s="9" t="s">
        <v>47</v>
      </c>
      <c r="C24" s="17"/>
      <c r="D24" s="7"/>
    </row>
    <row r="25" spans="1:4" ht="40" customHeight="1" x14ac:dyDescent="0.45">
      <c r="A25" s="12" t="s">
        <v>39</v>
      </c>
      <c r="B25" s="9" t="s">
        <v>48</v>
      </c>
      <c r="C25" s="17"/>
      <c r="D25" s="7"/>
    </row>
    <row r="26" spans="1:4" ht="40" customHeight="1" x14ac:dyDescent="0.45">
      <c r="A26" s="12" t="s">
        <v>40</v>
      </c>
      <c r="B26" s="9" t="s">
        <v>49</v>
      </c>
      <c r="C26" s="17"/>
      <c r="D26" s="7"/>
    </row>
    <row r="27" spans="1:4" ht="40" customHeight="1" x14ac:dyDescent="0.45">
      <c r="A27" s="138" t="s">
        <v>41</v>
      </c>
      <c r="B27" s="9" t="s">
        <v>50</v>
      </c>
      <c r="C27" s="17"/>
      <c r="D27" s="137">
        <f>F10/F4</f>
        <v>1.7857142857142856E-2</v>
      </c>
    </row>
    <row r="28" spans="1:4" ht="45" customHeight="1" x14ac:dyDescent="0.3"/>
    <row r="29" spans="1:4" ht="45" customHeight="1" x14ac:dyDescent="0.3"/>
    <row r="30" spans="1:4" ht="45" customHeight="1" x14ac:dyDescent="0.3"/>
    <row r="31" spans="1:4" ht="45" customHeight="1" x14ac:dyDescent="0.3"/>
    <row r="33" ht="45" customHeight="1" x14ac:dyDescent="0.3"/>
    <row r="34" ht="45" customHeight="1" x14ac:dyDescent="0.3"/>
    <row r="35" ht="45" customHeight="1" x14ac:dyDescent="0.3"/>
    <row r="36" ht="45" customHeight="1" x14ac:dyDescent="0.3"/>
  </sheetData>
  <mergeCells count="4">
    <mergeCell ref="A1:B1"/>
    <mergeCell ref="C1:C8"/>
    <mergeCell ref="E1:F1"/>
    <mergeCell ref="H1:I1"/>
  </mergeCell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A103-5D39-4156-AFFE-DC6C959CC1F3}">
  <sheetPr>
    <tabColor theme="4"/>
    <pageSetUpPr autoPageBreaks="0" fitToPage="1"/>
  </sheetPr>
  <dimension ref="A1:L19"/>
  <sheetViews>
    <sheetView showGridLines="0" topLeftCell="B1" zoomScale="80" zoomScaleNormal="80" zoomScaleSheetLayoutView="30" workbookViewId="0">
      <selection activeCell="D9" sqref="D9"/>
    </sheetView>
  </sheetViews>
  <sheetFormatPr defaultColWidth="8.8984375" defaultRowHeight="13" x14ac:dyDescent="0.3"/>
  <cols>
    <col min="1" max="1" width="32.09765625" style="8" bestFit="1" customWidth="1"/>
    <col min="2" max="2" width="81.8984375" style="8" customWidth="1"/>
    <col min="3" max="3" width="1.59765625" customWidth="1"/>
    <col min="4" max="4" width="79.3984375" customWidth="1"/>
    <col min="6" max="6" width="31.69921875" bestFit="1" customWidth="1"/>
    <col min="7" max="7" width="18" bestFit="1" customWidth="1"/>
    <col min="9" max="9" width="14.8984375" customWidth="1"/>
    <col min="10" max="10" width="17.09765625" bestFit="1" customWidth="1"/>
    <col min="11" max="11" width="18.3984375" customWidth="1"/>
    <col min="12" max="12" width="17.59765625" customWidth="1"/>
  </cols>
  <sheetData>
    <row r="1" spans="1:12" s="1" customFormat="1" ht="26" x14ac:dyDescent="0.3">
      <c r="A1" s="153" t="s">
        <v>180</v>
      </c>
      <c r="B1" s="154"/>
      <c r="C1" s="2"/>
      <c r="D1" s="4" t="s">
        <v>0</v>
      </c>
      <c r="F1" s="150" t="s">
        <v>157</v>
      </c>
      <c r="G1" s="150"/>
      <c r="I1" s="151" t="s">
        <v>174</v>
      </c>
      <c r="J1" s="152"/>
      <c r="K1" s="152"/>
      <c r="L1" s="141"/>
    </row>
    <row r="2" spans="1:12" s="1" customFormat="1" ht="37" x14ac:dyDescent="0.3">
      <c r="A2" s="14" t="s">
        <v>53</v>
      </c>
      <c r="B2" s="14" t="s">
        <v>52</v>
      </c>
      <c r="C2" s="3"/>
      <c r="D2" s="13"/>
      <c r="F2" s="120" t="s">
        <v>155</v>
      </c>
      <c r="G2" s="120" t="s">
        <v>156</v>
      </c>
      <c r="I2" s="127" t="s">
        <v>155</v>
      </c>
      <c r="J2" s="127" t="s">
        <v>177</v>
      </c>
      <c r="K2" s="127" t="s">
        <v>178</v>
      </c>
      <c r="L2" s="127" t="s">
        <v>179</v>
      </c>
    </row>
    <row r="3" spans="1:12" s="1" customFormat="1" ht="37" x14ac:dyDescent="0.45">
      <c r="A3" s="6" t="s">
        <v>69</v>
      </c>
      <c r="B3" s="15" t="s">
        <v>70</v>
      </c>
      <c r="C3" s="16"/>
      <c r="F3" s="117" t="s">
        <v>166</v>
      </c>
      <c r="G3" s="117">
        <v>20</v>
      </c>
      <c r="I3" s="117" t="s">
        <v>175</v>
      </c>
      <c r="J3" s="130">
        <v>400</v>
      </c>
      <c r="K3" s="117">
        <v>9</v>
      </c>
      <c r="L3" s="140">
        <f>J3/K3</f>
        <v>44.444444444444443</v>
      </c>
    </row>
    <row r="4" spans="1:12" ht="37" x14ac:dyDescent="0.45">
      <c r="A4" s="6" t="s">
        <v>71</v>
      </c>
      <c r="B4" s="9" t="s">
        <v>72</v>
      </c>
      <c r="C4" s="17"/>
      <c r="F4" s="117" t="s">
        <v>167</v>
      </c>
      <c r="G4" s="130">
        <v>11000</v>
      </c>
      <c r="I4" s="117" t="s">
        <v>181</v>
      </c>
      <c r="J4" s="130">
        <v>200</v>
      </c>
      <c r="K4" s="117">
        <v>5</v>
      </c>
      <c r="L4" s="140">
        <f>J4/K4</f>
        <v>40</v>
      </c>
    </row>
    <row r="5" spans="1:12" ht="37" x14ac:dyDescent="0.45">
      <c r="A5" s="139" t="s">
        <v>73</v>
      </c>
      <c r="B5" s="9" t="s">
        <v>74</v>
      </c>
      <c r="C5" s="17"/>
      <c r="D5" s="136">
        <f>G4/G3</f>
        <v>550</v>
      </c>
      <c r="F5" s="117" t="s">
        <v>168</v>
      </c>
      <c r="G5" s="117">
        <v>7500</v>
      </c>
      <c r="I5" s="117" t="s">
        <v>176</v>
      </c>
      <c r="J5" s="130">
        <v>1200</v>
      </c>
      <c r="K5" s="117">
        <v>2</v>
      </c>
      <c r="L5" s="140">
        <f>J5/K5</f>
        <v>600</v>
      </c>
    </row>
    <row r="6" spans="1:12" ht="18.5" x14ac:dyDescent="0.45">
      <c r="A6" s="6" t="s">
        <v>75</v>
      </c>
      <c r="B6" s="9" t="s">
        <v>76</v>
      </c>
      <c r="C6" s="17"/>
      <c r="F6" s="121" t="s">
        <v>169</v>
      </c>
      <c r="G6" s="121">
        <v>122</v>
      </c>
      <c r="I6" s="121"/>
      <c r="J6" s="121"/>
      <c r="K6" s="121"/>
      <c r="L6" s="119"/>
    </row>
    <row r="7" spans="1:12" ht="92.5" x14ac:dyDescent="0.45">
      <c r="A7" s="6" t="s">
        <v>77</v>
      </c>
      <c r="B7" s="9" t="s">
        <v>78</v>
      </c>
      <c r="C7" s="18"/>
      <c r="F7" s="124"/>
      <c r="G7" s="125"/>
    </row>
    <row r="8" spans="1:12" ht="37" x14ac:dyDescent="0.45">
      <c r="A8" s="6" t="s">
        <v>79</v>
      </c>
      <c r="B8" s="9" t="s">
        <v>80</v>
      </c>
      <c r="C8" s="18"/>
      <c r="F8" s="124"/>
      <c r="G8" s="125"/>
    </row>
    <row r="9" spans="1:12" ht="37" x14ac:dyDescent="0.45">
      <c r="A9" s="6" t="s">
        <v>81</v>
      </c>
      <c r="B9" s="9" t="s">
        <v>82</v>
      </c>
      <c r="C9" s="18"/>
      <c r="F9" s="125"/>
      <c r="G9" s="126"/>
    </row>
    <row r="10" spans="1:12" ht="37" x14ac:dyDescent="0.45">
      <c r="A10" s="6" t="s">
        <v>83</v>
      </c>
      <c r="B10" s="9" t="s">
        <v>84</v>
      </c>
      <c r="C10" s="18"/>
      <c r="F10" s="125"/>
      <c r="G10" s="126"/>
    </row>
    <row r="11" spans="1:12" ht="37" x14ac:dyDescent="0.45">
      <c r="A11" s="6" t="s">
        <v>85</v>
      </c>
      <c r="B11" s="9" t="s">
        <v>86</v>
      </c>
      <c r="C11" s="18"/>
      <c r="H11" s="7"/>
    </row>
    <row r="12" spans="1:12" ht="18.5" x14ac:dyDescent="0.45">
      <c r="A12" s="6" t="s">
        <v>87</v>
      </c>
      <c r="B12" s="9" t="s">
        <v>88</v>
      </c>
      <c r="C12" s="18"/>
      <c r="H12" s="7"/>
    </row>
    <row r="13" spans="1:12" ht="18.5" x14ac:dyDescent="0.45">
      <c r="A13" s="6" t="s">
        <v>89</v>
      </c>
      <c r="B13" s="9" t="s">
        <v>90</v>
      </c>
      <c r="C13" s="18"/>
      <c r="H13" s="7"/>
    </row>
    <row r="14" spans="1:12" ht="37" x14ac:dyDescent="0.45">
      <c r="A14" s="6" t="s">
        <v>91</v>
      </c>
      <c r="B14" s="9" t="s">
        <v>92</v>
      </c>
      <c r="C14" s="18"/>
      <c r="H14" s="7"/>
    </row>
    <row r="15" spans="1:12" ht="37" x14ac:dyDescent="0.45">
      <c r="A15" s="139" t="s">
        <v>93</v>
      </c>
      <c r="B15" s="9" t="s">
        <v>94</v>
      </c>
      <c r="C15" s="18"/>
      <c r="D15" s="142">
        <f>G5/122</f>
        <v>61.475409836065573</v>
      </c>
      <c r="H15" s="7"/>
    </row>
    <row r="16" spans="1:12" ht="37" x14ac:dyDescent="0.45">
      <c r="A16" s="6" t="s">
        <v>95</v>
      </c>
      <c r="B16" s="9" t="s">
        <v>96</v>
      </c>
      <c r="C16" s="18"/>
      <c r="H16" s="7"/>
    </row>
    <row r="17" spans="1:8" ht="185" x14ac:dyDescent="0.45">
      <c r="A17" s="6" t="s">
        <v>97</v>
      </c>
      <c r="B17" s="9" t="s">
        <v>98</v>
      </c>
      <c r="C17" s="18"/>
      <c r="H17" s="7"/>
    </row>
    <row r="18" spans="1:8" ht="37" x14ac:dyDescent="0.45">
      <c r="A18" s="6" t="s">
        <v>99</v>
      </c>
      <c r="B18" s="9" t="s">
        <v>100</v>
      </c>
      <c r="C18" s="18"/>
      <c r="H18" s="7"/>
    </row>
    <row r="19" spans="1:8" ht="37" x14ac:dyDescent="0.45">
      <c r="A19" s="139" t="s">
        <v>101</v>
      </c>
      <c r="B19" s="9" t="s">
        <v>102</v>
      </c>
      <c r="C19" s="18"/>
      <c r="H19" s="7"/>
    </row>
  </sheetData>
  <sortState xmlns:xlrd2="http://schemas.microsoft.com/office/spreadsheetml/2017/richdata2" ref="I3:L21">
    <sortCondition descending="1" ref="I2:I21"/>
  </sortState>
  <mergeCells count="3">
    <mergeCell ref="F1:G1"/>
    <mergeCell ref="I1:K1"/>
    <mergeCell ref="A1:B1"/>
  </mergeCell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7656B-E384-49EF-9686-91FE70592BE0}">
  <sheetPr>
    <tabColor theme="4"/>
    <pageSetUpPr autoPageBreaks="0" fitToPage="1"/>
  </sheetPr>
  <dimension ref="A1:H21"/>
  <sheetViews>
    <sheetView showGridLines="0" zoomScale="80" zoomScaleNormal="80" zoomScaleSheetLayoutView="30" workbookViewId="0">
      <selection activeCell="D7" sqref="D7"/>
    </sheetView>
  </sheetViews>
  <sheetFormatPr defaultColWidth="8.8984375" defaultRowHeight="13" x14ac:dyDescent="0.3"/>
  <cols>
    <col min="1" max="1" width="32.09765625" bestFit="1" customWidth="1"/>
    <col min="2" max="2" width="81.8984375" customWidth="1"/>
    <col min="3" max="3" width="1.59765625" customWidth="1"/>
    <col min="4" max="4" width="79.3984375" customWidth="1"/>
    <col min="6" max="6" width="27.796875" customWidth="1"/>
    <col min="7" max="7" width="21.296875" customWidth="1"/>
    <col min="8" max="8" width="22" customWidth="1"/>
  </cols>
  <sheetData>
    <row r="1" spans="1:8" s="1" customFormat="1" ht="63" customHeight="1" x14ac:dyDescent="0.3">
      <c r="A1" s="144" t="s">
        <v>54</v>
      </c>
      <c r="B1" s="145"/>
      <c r="C1" s="146"/>
      <c r="D1" s="4" t="s">
        <v>0</v>
      </c>
      <c r="F1" s="155" t="s">
        <v>157</v>
      </c>
      <c r="G1" s="156"/>
      <c r="H1" s="156"/>
    </row>
    <row r="2" spans="1:8" s="1" customFormat="1" ht="75" customHeight="1" x14ac:dyDescent="0.3">
      <c r="A2" s="5" t="s">
        <v>53</v>
      </c>
      <c r="B2" s="5" t="s">
        <v>52</v>
      </c>
      <c r="C2" s="147"/>
      <c r="D2" s="13"/>
      <c r="F2" s="120" t="s">
        <v>170</v>
      </c>
      <c r="G2" s="120" t="s">
        <v>171</v>
      </c>
      <c r="H2" s="127" t="s">
        <v>172</v>
      </c>
    </row>
    <row r="3" spans="1:8" s="1" customFormat="1" ht="40" customHeight="1" x14ac:dyDescent="0.45">
      <c r="A3" s="138" t="s">
        <v>55</v>
      </c>
      <c r="B3" s="9" t="s">
        <v>62</v>
      </c>
      <c r="C3" s="147"/>
      <c r="D3" s="143">
        <f>AVERAGE(F3:F21)</f>
        <v>42.89473684210526</v>
      </c>
      <c r="F3" s="117">
        <v>40</v>
      </c>
      <c r="G3" s="117">
        <v>29</v>
      </c>
      <c r="H3" s="117">
        <v>10</v>
      </c>
    </row>
    <row r="4" spans="1:8" ht="40" customHeight="1" x14ac:dyDescent="0.45">
      <c r="A4" s="138" t="s">
        <v>56</v>
      </c>
      <c r="B4" s="9" t="s">
        <v>63</v>
      </c>
      <c r="C4" s="148"/>
      <c r="D4" s="143">
        <f>AVERAGE(G3:G21)</f>
        <v>20.421052631578949</v>
      </c>
      <c r="F4" s="117">
        <v>46</v>
      </c>
      <c r="G4" s="117">
        <v>18</v>
      </c>
      <c r="H4" s="117">
        <v>7</v>
      </c>
    </row>
    <row r="5" spans="1:8" ht="40" customHeight="1" x14ac:dyDescent="0.45">
      <c r="A5" s="10" t="s">
        <v>57</v>
      </c>
      <c r="B5" s="9" t="s">
        <v>64</v>
      </c>
      <c r="C5" s="148"/>
      <c r="D5" s="7"/>
      <c r="F5" s="117">
        <v>41</v>
      </c>
      <c r="G5" s="117">
        <v>5</v>
      </c>
      <c r="H5" s="117">
        <v>3</v>
      </c>
    </row>
    <row r="6" spans="1:8" ht="40" customHeight="1" x14ac:dyDescent="0.45">
      <c r="A6" s="10" t="s">
        <v>58</v>
      </c>
      <c r="B6" s="9" t="s">
        <v>65</v>
      </c>
      <c r="C6" s="148"/>
      <c r="D6" s="7"/>
      <c r="F6" s="117">
        <v>29</v>
      </c>
      <c r="G6" s="117">
        <v>29</v>
      </c>
      <c r="H6" s="117">
        <v>10</v>
      </c>
    </row>
    <row r="7" spans="1:8" ht="40" customHeight="1" x14ac:dyDescent="0.45">
      <c r="A7" s="138" t="s">
        <v>59</v>
      </c>
      <c r="B7" s="9" t="s">
        <v>66</v>
      </c>
      <c r="C7" s="148"/>
      <c r="D7" s="118">
        <f>COUNTIF(H3:H21,"&gt;8")/D11</f>
        <v>0.31578947368421051</v>
      </c>
      <c r="F7" s="117">
        <v>54</v>
      </c>
      <c r="G7" s="117">
        <v>22</v>
      </c>
      <c r="H7" s="117">
        <v>8</v>
      </c>
    </row>
    <row r="8" spans="1:8" ht="40" customHeight="1" x14ac:dyDescent="0.45">
      <c r="A8" s="10" t="s">
        <v>60</v>
      </c>
      <c r="B8" s="9" t="s">
        <v>67</v>
      </c>
      <c r="C8" s="149"/>
      <c r="D8" s="7"/>
      <c r="F8" s="117">
        <v>53</v>
      </c>
      <c r="G8" s="117">
        <v>17</v>
      </c>
      <c r="H8" s="117">
        <v>7</v>
      </c>
    </row>
    <row r="9" spans="1:8" ht="40" customHeight="1" x14ac:dyDescent="0.45">
      <c r="A9" s="10" t="s">
        <v>61</v>
      </c>
      <c r="B9" s="9" t="s">
        <v>68</v>
      </c>
      <c r="D9" s="7"/>
      <c r="F9" s="117">
        <v>31</v>
      </c>
      <c r="G9" s="117">
        <v>9</v>
      </c>
      <c r="H9" s="117">
        <v>1</v>
      </c>
    </row>
    <row r="10" spans="1:8" ht="45" customHeight="1" x14ac:dyDescent="0.45">
      <c r="A10" s="10" t="s">
        <v>147</v>
      </c>
      <c r="B10" s="7" t="s">
        <v>148</v>
      </c>
      <c r="F10" s="117">
        <v>31</v>
      </c>
      <c r="G10" s="117">
        <v>6</v>
      </c>
      <c r="H10" s="117">
        <v>7</v>
      </c>
    </row>
    <row r="11" spans="1:8" ht="45" customHeight="1" x14ac:dyDescent="0.45">
      <c r="D11" s="10">
        <f>COUNT(H3:H21)</f>
        <v>19</v>
      </c>
      <c r="F11" s="117">
        <v>43</v>
      </c>
      <c r="G11" s="117">
        <v>31</v>
      </c>
      <c r="H11" s="117">
        <v>3</v>
      </c>
    </row>
    <row r="12" spans="1:8" ht="45" customHeight="1" x14ac:dyDescent="0.45">
      <c r="F12" s="117">
        <v>42</v>
      </c>
      <c r="G12" s="117">
        <v>39</v>
      </c>
      <c r="H12" s="117">
        <v>1</v>
      </c>
    </row>
    <row r="13" spans="1:8" ht="45" customHeight="1" x14ac:dyDescent="0.45">
      <c r="F13" s="117">
        <v>54</v>
      </c>
      <c r="G13" s="117">
        <v>25</v>
      </c>
      <c r="H13" s="117">
        <v>8</v>
      </c>
    </row>
    <row r="14" spans="1:8" ht="18.5" x14ac:dyDescent="0.45">
      <c r="F14" s="117">
        <v>54</v>
      </c>
      <c r="G14" s="117">
        <v>20</v>
      </c>
      <c r="H14" s="117">
        <v>4</v>
      </c>
    </row>
    <row r="15" spans="1:8" ht="45" customHeight="1" x14ac:dyDescent="0.45">
      <c r="F15" s="117">
        <v>27</v>
      </c>
      <c r="G15" s="117">
        <v>39</v>
      </c>
      <c r="H15" s="117">
        <v>6</v>
      </c>
    </row>
    <row r="16" spans="1:8" ht="45" customHeight="1" x14ac:dyDescent="0.45">
      <c r="F16" s="117">
        <v>53</v>
      </c>
      <c r="G16" s="117">
        <v>23</v>
      </c>
      <c r="H16" s="117">
        <v>5</v>
      </c>
    </row>
    <row r="17" spans="6:8" ht="45" customHeight="1" x14ac:dyDescent="0.45">
      <c r="F17" s="117">
        <v>55</v>
      </c>
      <c r="G17" s="117">
        <v>11</v>
      </c>
      <c r="H17" s="117">
        <v>9</v>
      </c>
    </row>
    <row r="18" spans="6:8" ht="45" customHeight="1" x14ac:dyDescent="0.45">
      <c r="F18" s="117">
        <v>45</v>
      </c>
      <c r="G18" s="117">
        <v>9</v>
      </c>
      <c r="H18" s="117">
        <v>10</v>
      </c>
    </row>
    <row r="19" spans="6:8" ht="18.5" x14ac:dyDescent="0.45">
      <c r="F19" s="117">
        <v>30</v>
      </c>
      <c r="G19" s="117">
        <v>13</v>
      </c>
      <c r="H19" s="117">
        <v>9</v>
      </c>
    </row>
    <row r="20" spans="6:8" ht="18.5" x14ac:dyDescent="0.45">
      <c r="F20" s="117">
        <v>52</v>
      </c>
      <c r="G20" s="117">
        <v>29</v>
      </c>
      <c r="H20" s="117">
        <v>2</v>
      </c>
    </row>
    <row r="21" spans="6:8" ht="18.5" x14ac:dyDescent="0.45">
      <c r="F21" s="117">
        <v>35</v>
      </c>
      <c r="G21" s="117">
        <v>14</v>
      </c>
      <c r="H21" s="117">
        <v>9</v>
      </c>
    </row>
  </sheetData>
  <mergeCells count="3">
    <mergeCell ref="A1:B1"/>
    <mergeCell ref="C1:C8"/>
    <mergeCell ref="F1:H1"/>
  </mergeCell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99BE-BA49-4FBD-A341-07224DD0A812}">
  <sheetPr codeName="Sheet2"/>
  <dimension ref="A1:DA106"/>
  <sheetViews>
    <sheetView showGridLines="0" tabSelected="1" zoomScale="160" zoomScaleNormal="160" workbookViewId="0">
      <selection activeCell="X2" sqref="X2"/>
    </sheetView>
  </sheetViews>
  <sheetFormatPr defaultColWidth="11.3984375" defaultRowHeight="14.5" x14ac:dyDescent="0.3"/>
  <cols>
    <col min="1" max="1" width="4" style="26" customWidth="1"/>
    <col min="2" max="3" width="10.3984375" style="19" customWidth="1"/>
    <col min="4" max="4" width="2.296875" style="19" customWidth="1"/>
    <col min="5" max="5" width="1" style="19" customWidth="1"/>
    <col min="6" max="6" width="10.3984375" style="19" customWidth="1"/>
    <col min="7" max="7" width="4.3984375" style="19" customWidth="1"/>
    <col min="8" max="8" width="9.296875" style="19" customWidth="1"/>
    <col min="9" max="9" width="0.8984375" style="26" customWidth="1"/>
    <col min="10" max="10" width="9.765625E-2" style="26" hidden="1" customWidth="1"/>
    <col min="11" max="11" width="1.09765625" style="26" hidden="1" customWidth="1"/>
    <col min="12" max="13" width="10.3984375" style="19" customWidth="1"/>
    <col min="14" max="14" width="3.3984375" style="19" customWidth="1"/>
    <col min="15" max="15" width="0.8984375" style="19" customWidth="1"/>
    <col min="16" max="17" width="10.3984375" style="19" customWidth="1"/>
    <col min="18" max="18" width="3.296875" style="19" customWidth="1"/>
    <col min="19" max="19" width="1.296875" style="19" customWidth="1"/>
    <col min="20" max="21" width="11.3984375" style="19"/>
    <col min="22" max="22" width="2.09765625" style="26" customWidth="1"/>
    <col min="23" max="23" width="13.296875" style="19" customWidth="1"/>
    <col min="24" max="16384" width="11.3984375" style="19"/>
  </cols>
  <sheetData>
    <row r="1" spans="2:105" s="26" customFormat="1" ht="6.75" customHeight="1" x14ac:dyDescent="0.3">
      <c r="B1" s="167"/>
      <c r="C1" s="167"/>
      <c r="D1" s="167"/>
      <c r="E1" s="167"/>
      <c r="F1" s="167"/>
      <c r="L1" s="87"/>
      <c r="N1" s="168"/>
      <c r="O1" s="168"/>
      <c r="P1" s="168"/>
    </row>
    <row r="2" spans="2:105" ht="17.25" customHeight="1" x14ac:dyDescent="0.3">
      <c r="B2" s="165" t="str">
        <f>Calculation!C16</f>
        <v>90-day quit rate (%)</v>
      </c>
      <c r="C2" s="165"/>
      <c r="D2" s="88"/>
      <c r="E2" s="88"/>
      <c r="F2" s="165" t="str">
        <f>Calculation!C17</f>
        <v>Training effectiveness (%)</v>
      </c>
      <c r="G2" s="165"/>
      <c r="H2" s="165"/>
      <c r="I2" s="88"/>
      <c r="J2" s="88"/>
      <c r="K2" s="88"/>
      <c r="L2" s="88"/>
      <c r="M2" s="88"/>
      <c r="N2" s="88"/>
      <c r="O2" s="88"/>
      <c r="P2" s="165" t="str">
        <f>Calculation!C18</f>
        <v>Acceptance Ratio (%)</v>
      </c>
      <c r="Q2" s="165"/>
      <c r="R2" s="88"/>
      <c r="S2" s="88"/>
      <c r="T2" s="165" t="str">
        <f>Calculation!C21</f>
        <v>Headcount</v>
      </c>
      <c r="U2" s="165"/>
      <c r="V2" s="89"/>
      <c r="W2" s="26"/>
      <c r="X2" s="90" t="s">
        <v>108</v>
      </c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</row>
    <row r="3" spans="2:105" ht="24" customHeight="1" x14ac:dyDescent="0.3"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91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</row>
    <row r="4" spans="2:105" ht="14.25" customHeight="1" x14ac:dyDescent="0.3"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91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</row>
    <row r="5" spans="2:105" ht="67.5" customHeight="1" x14ac:dyDescent="0.3"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91"/>
      <c r="W5" s="26"/>
      <c r="X5" s="26" t="s">
        <v>138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</row>
    <row r="6" spans="2:105" s="26" customFormat="1" ht="3.75" customHeight="1" x14ac:dyDescent="0.3">
      <c r="L6" s="92"/>
      <c r="M6" s="92"/>
      <c r="N6" s="92"/>
      <c r="P6" s="92"/>
      <c r="Q6" s="92"/>
      <c r="R6" s="92"/>
      <c r="V6" s="91"/>
    </row>
    <row r="7" spans="2:105" ht="24" customHeight="1" x14ac:dyDescent="0.3">
      <c r="B7" s="165" t="s">
        <v>12</v>
      </c>
      <c r="C7" s="165"/>
      <c r="D7" s="165"/>
      <c r="E7" s="93"/>
      <c r="F7" s="165" t="str">
        <f>Calculation!C7</f>
        <v>Absence cost</v>
      </c>
      <c r="G7" s="165"/>
      <c r="H7" s="165"/>
      <c r="L7" s="165" t="str">
        <f>Calculation!C8</f>
        <v>Benefits satisfaction</v>
      </c>
      <c r="M7" s="165"/>
      <c r="N7" s="165"/>
      <c r="O7" s="94"/>
      <c r="P7" s="165" t="str">
        <f>Calculation!C9</f>
        <v>Productivity rate</v>
      </c>
      <c r="Q7" s="165"/>
      <c r="R7" s="165"/>
      <c r="S7" s="94"/>
      <c r="T7" s="165" t="str">
        <f>Calculation!C10</f>
        <v>Satisfaction index</v>
      </c>
      <c r="U7" s="165"/>
      <c r="V7" s="91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</row>
    <row r="8" spans="2:105" ht="9.75" customHeight="1" x14ac:dyDescent="0.3">
      <c r="B8" s="158">
        <f>Data!R6</f>
        <v>0.11</v>
      </c>
      <c r="C8" s="158"/>
      <c r="D8" s="158"/>
      <c r="E8" s="95"/>
      <c r="F8" s="166">
        <f>Data!R7</f>
        <v>1052</v>
      </c>
      <c r="G8" s="166"/>
      <c r="H8" s="166"/>
      <c r="I8" s="96"/>
      <c r="J8" s="96"/>
      <c r="K8" s="96"/>
      <c r="L8" s="158">
        <f>Data!R8</f>
        <v>0.41</v>
      </c>
      <c r="M8" s="158"/>
      <c r="N8" s="158"/>
      <c r="O8" s="95"/>
      <c r="P8" s="158">
        <f>Data!R9</f>
        <v>0.64</v>
      </c>
      <c r="Q8" s="158"/>
      <c r="R8" s="158"/>
      <c r="S8" s="95"/>
      <c r="T8" s="157">
        <f>Data!R10</f>
        <v>0.8</v>
      </c>
      <c r="U8" s="157"/>
      <c r="V8" s="91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</row>
    <row r="9" spans="2:105" ht="24" customHeight="1" x14ac:dyDescent="0.3">
      <c r="B9" s="158"/>
      <c r="C9" s="158"/>
      <c r="D9" s="158"/>
      <c r="E9" s="95"/>
      <c r="F9" s="166"/>
      <c r="G9" s="166"/>
      <c r="H9" s="166"/>
      <c r="I9" s="96"/>
      <c r="J9" s="96"/>
      <c r="K9" s="96"/>
      <c r="L9" s="158"/>
      <c r="M9" s="158"/>
      <c r="N9" s="158"/>
      <c r="O9" s="95"/>
      <c r="P9" s="158"/>
      <c r="Q9" s="158"/>
      <c r="R9" s="158"/>
      <c r="S9" s="95"/>
      <c r="T9" s="158"/>
      <c r="U9" s="158"/>
      <c r="V9" s="91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</row>
    <row r="10" spans="2:105" ht="24" customHeight="1" x14ac:dyDescent="0.3">
      <c r="B10" s="97"/>
      <c r="C10" s="97"/>
      <c r="D10" s="97"/>
      <c r="E10" s="98"/>
      <c r="F10" s="99"/>
      <c r="G10" s="99"/>
      <c r="H10" s="99"/>
      <c r="L10" s="100"/>
      <c r="M10" s="100"/>
      <c r="N10" s="100"/>
      <c r="O10" s="98"/>
      <c r="P10" s="99"/>
      <c r="Q10" s="99"/>
      <c r="R10" s="99"/>
      <c r="S10" s="98"/>
      <c r="T10" s="101"/>
      <c r="U10" s="101"/>
      <c r="V10" s="91"/>
      <c r="W10" s="26"/>
      <c r="X10" s="26" t="s">
        <v>138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</row>
    <row r="11" spans="2:105" ht="24" customHeight="1" x14ac:dyDescent="0.3">
      <c r="B11" s="161"/>
      <c r="C11" s="161"/>
      <c r="D11" s="161"/>
      <c r="E11" s="98"/>
      <c r="F11" s="164"/>
      <c r="G11" s="164"/>
      <c r="H11" s="164"/>
      <c r="L11" s="162"/>
      <c r="M11" s="163"/>
      <c r="N11" s="163"/>
      <c r="O11" s="98"/>
      <c r="P11" s="162"/>
      <c r="Q11" s="162"/>
      <c r="R11" s="162"/>
      <c r="S11" s="98"/>
      <c r="T11" s="162"/>
      <c r="U11" s="163"/>
      <c r="V11" s="91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</row>
    <row r="12" spans="2:105" s="26" customFormat="1" ht="2.25" customHeight="1" x14ac:dyDescent="0.3">
      <c r="B12" s="98"/>
      <c r="C12" s="98"/>
      <c r="D12" s="98"/>
      <c r="E12" s="98"/>
      <c r="F12" s="98"/>
      <c r="G12" s="98"/>
      <c r="H12" s="98"/>
      <c r="L12" s="98"/>
      <c r="M12" s="98"/>
      <c r="N12" s="98"/>
      <c r="O12" s="98"/>
      <c r="P12" s="98"/>
      <c r="Q12" s="98"/>
      <c r="R12" s="98"/>
      <c r="S12" s="98"/>
      <c r="T12" s="102"/>
      <c r="U12" s="102"/>
      <c r="V12" s="91"/>
    </row>
    <row r="13" spans="2:105" ht="24" customHeight="1" x14ac:dyDescent="0.3">
      <c r="B13" s="165" t="str">
        <f>Calculation!C11</f>
        <v>Engagement index</v>
      </c>
      <c r="C13" s="165"/>
      <c r="D13" s="165"/>
      <c r="E13" s="94"/>
      <c r="F13" s="165" t="str">
        <f>Calculation!C12</f>
        <v>Internal promotion rate</v>
      </c>
      <c r="G13" s="165"/>
      <c r="H13" s="165"/>
      <c r="I13" s="103"/>
      <c r="J13" s="103"/>
      <c r="K13" s="103"/>
      <c r="L13" s="165" t="str">
        <f>Calculation!C13</f>
        <v>Net Promoter Score</v>
      </c>
      <c r="M13" s="165"/>
      <c r="N13" s="165"/>
      <c r="O13" s="94"/>
      <c r="P13" s="165" t="str">
        <f>Calculation!C14</f>
        <v>Quality of hire</v>
      </c>
      <c r="Q13" s="165"/>
      <c r="R13" s="165"/>
      <c r="S13" s="94"/>
      <c r="T13" s="165" t="str">
        <f>Calculation!C15</f>
        <v>Turnover rate</v>
      </c>
      <c r="U13" s="165"/>
      <c r="V13" s="91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</row>
    <row r="14" spans="2:105" ht="8.25" customHeight="1" x14ac:dyDescent="0.3">
      <c r="B14" s="157">
        <v>0.38</v>
      </c>
      <c r="C14" s="157"/>
      <c r="D14" s="157"/>
      <c r="E14" s="95"/>
      <c r="F14" s="157">
        <v>0.13053712818317997</v>
      </c>
      <c r="G14" s="157"/>
      <c r="H14" s="157"/>
      <c r="I14" s="96"/>
      <c r="J14" s="96"/>
      <c r="K14" s="96"/>
      <c r="L14" s="159">
        <v>9</v>
      </c>
      <c r="M14" s="159"/>
      <c r="N14" s="159"/>
      <c r="O14" s="95"/>
      <c r="P14" s="157">
        <v>0.44</v>
      </c>
      <c r="Q14" s="157"/>
      <c r="R14" s="157"/>
      <c r="S14" s="95"/>
      <c r="T14" s="157">
        <v>0.08</v>
      </c>
      <c r="U14" s="157"/>
      <c r="V14" s="91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</row>
    <row r="15" spans="2:105" ht="24" customHeight="1" x14ac:dyDescent="0.3">
      <c r="B15" s="158"/>
      <c r="C15" s="158"/>
      <c r="D15" s="158"/>
      <c r="E15" s="95"/>
      <c r="F15" s="158"/>
      <c r="G15" s="158"/>
      <c r="H15" s="158"/>
      <c r="I15" s="96"/>
      <c r="J15" s="96"/>
      <c r="K15" s="96"/>
      <c r="L15" s="160"/>
      <c r="M15" s="160"/>
      <c r="N15" s="160"/>
      <c r="O15" s="95"/>
      <c r="P15" s="158"/>
      <c r="Q15" s="158"/>
      <c r="R15" s="158"/>
      <c r="S15" s="95"/>
      <c r="T15" s="158"/>
      <c r="U15" s="158"/>
      <c r="V15" s="91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</row>
    <row r="16" spans="2:105" ht="24" customHeight="1" x14ac:dyDescent="0.3">
      <c r="B16" s="104"/>
      <c r="C16" s="104"/>
      <c r="D16" s="104"/>
      <c r="E16" s="98"/>
      <c r="F16" s="101"/>
      <c r="G16" s="101"/>
      <c r="H16" s="101"/>
      <c r="L16" s="101"/>
      <c r="M16" s="101"/>
      <c r="N16" s="101"/>
      <c r="O16" s="98"/>
      <c r="P16" s="101"/>
      <c r="Q16" s="101"/>
      <c r="R16" s="101"/>
      <c r="S16" s="98"/>
      <c r="T16" s="105"/>
      <c r="U16" s="105"/>
      <c r="V16" s="91"/>
      <c r="W16" s="26"/>
      <c r="X16" s="2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  <c r="BS16" s="106"/>
      <c r="BT16" s="106"/>
      <c r="BU16" s="106"/>
      <c r="BV16" s="106"/>
      <c r="BW16" s="106"/>
      <c r="BX16" s="106"/>
      <c r="BY16" s="106"/>
      <c r="BZ16" s="106"/>
      <c r="CA16" s="106"/>
      <c r="CB16" s="106"/>
      <c r="CC16" s="106"/>
      <c r="CD16" s="106"/>
      <c r="CE16" s="106"/>
      <c r="CF16" s="106"/>
      <c r="CG16" s="106"/>
      <c r="CH16" s="106"/>
      <c r="CI16" s="106"/>
      <c r="CJ16" s="106"/>
      <c r="CK16" s="106"/>
      <c r="CL16" s="106"/>
      <c r="CM16" s="106"/>
      <c r="CN16" s="106"/>
      <c r="CO16" s="106"/>
      <c r="CP16" s="106"/>
      <c r="CQ16" s="106"/>
      <c r="CR16" s="106"/>
      <c r="CS16" s="106"/>
      <c r="CT16" s="106"/>
      <c r="CU16" s="106"/>
      <c r="CV16" s="106"/>
      <c r="CW16" s="106"/>
      <c r="CX16" s="106"/>
      <c r="CY16" s="106"/>
      <c r="CZ16" s="106"/>
      <c r="DA16" s="106"/>
    </row>
    <row r="17" spans="2:105" ht="23.25" customHeight="1" x14ac:dyDescent="0.3">
      <c r="B17" s="161"/>
      <c r="C17" s="161"/>
      <c r="D17" s="161"/>
      <c r="E17" s="98"/>
      <c r="F17" s="162"/>
      <c r="G17" s="163"/>
      <c r="H17" s="163"/>
      <c r="L17" s="162"/>
      <c r="M17" s="163"/>
      <c r="N17" s="163"/>
      <c r="O17" s="98"/>
      <c r="P17" s="162"/>
      <c r="Q17" s="163"/>
      <c r="R17" s="163"/>
      <c r="S17" s="98"/>
      <c r="T17" s="162"/>
      <c r="U17" s="163"/>
      <c r="V17" s="91"/>
      <c r="W17" s="26"/>
      <c r="X17" s="2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106"/>
      <c r="BY17" s="106"/>
      <c r="BZ17" s="106"/>
      <c r="CA17" s="106"/>
      <c r="CB17" s="106"/>
      <c r="CC17" s="106"/>
      <c r="CD17" s="106"/>
      <c r="CE17" s="106"/>
      <c r="CF17" s="106"/>
      <c r="CG17" s="106"/>
      <c r="CH17" s="106"/>
      <c r="CI17" s="106"/>
      <c r="CJ17" s="106"/>
      <c r="CK17" s="106"/>
      <c r="CL17" s="106"/>
      <c r="CM17" s="106"/>
      <c r="CN17" s="106"/>
      <c r="CO17" s="106"/>
      <c r="CP17" s="106"/>
      <c r="CQ17" s="106"/>
      <c r="CR17" s="106"/>
      <c r="CS17" s="106"/>
      <c r="CT17" s="106"/>
      <c r="CU17" s="106"/>
      <c r="CV17" s="106"/>
      <c r="CW17" s="106"/>
      <c r="CX17" s="106"/>
      <c r="CY17" s="106"/>
      <c r="CZ17" s="106"/>
      <c r="DA17" s="106"/>
    </row>
    <row r="18" spans="2:105" s="26" customFormat="1" ht="3.75" customHeight="1" x14ac:dyDescent="0.3">
      <c r="L18" s="107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  <c r="BW18" s="106"/>
      <c r="BX18" s="106"/>
      <c r="BY18" s="106"/>
      <c r="BZ18" s="106"/>
      <c r="CA18" s="106"/>
      <c r="CB18" s="106"/>
      <c r="CC18" s="106"/>
      <c r="CD18" s="106"/>
      <c r="CE18" s="106"/>
      <c r="CF18" s="106"/>
      <c r="CG18" s="106"/>
      <c r="CH18" s="106"/>
      <c r="CI18" s="106"/>
      <c r="CJ18" s="106"/>
      <c r="CK18" s="106"/>
      <c r="CL18" s="106"/>
      <c r="CM18" s="106"/>
      <c r="CN18" s="106"/>
      <c r="CO18" s="106"/>
      <c r="CP18" s="106"/>
      <c r="CQ18" s="106"/>
      <c r="CR18" s="106"/>
      <c r="CS18" s="106"/>
      <c r="CT18" s="106"/>
      <c r="CU18" s="106"/>
      <c r="CV18" s="106"/>
      <c r="CW18" s="106"/>
      <c r="CX18" s="106"/>
      <c r="CY18" s="106"/>
      <c r="CZ18" s="106"/>
      <c r="DA18" s="106"/>
    </row>
    <row r="19" spans="2:105" s="26" customFormat="1" ht="24" customHeight="1" x14ac:dyDescent="0.3">
      <c r="U19" s="106"/>
      <c r="V19" s="106"/>
      <c r="W19" s="106"/>
      <c r="X19" s="98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106"/>
      <c r="BT19" s="106"/>
      <c r="BU19" s="106"/>
      <c r="BV19" s="106"/>
      <c r="BW19" s="106"/>
      <c r="BX19" s="106"/>
      <c r="BY19" s="106"/>
      <c r="BZ19" s="106"/>
      <c r="CA19" s="106"/>
      <c r="CB19" s="106"/>
      <c r="CC19" s="106"/>
      <c r="CD19" s="106"/>
      <c r="CE19" s="106"/>
      <c r="CF19" s="106"/>
      <c r="CG19" s="106"/>
      <c r="CH19" s="106"/>
      <c r="CI19" s="106"/>
      <c r="CJ19" s="106"/>
      <c r="CK19" s="106"/>
      <c r="CL19" s="106"/>
      <c r="CM19" s="106"/>
      <c r="CN19" s="106"/>
      <c r="CO19" s="106"/>
      <c r="CP19" s="106"/>
      <c r="CQ19" s="106"/>
      <c r="CR19" s="106"/>
      <c r="CS19" s="106"/>
      <c r="CT19" s="106"/>
      <c r="CU19" s="106"/>
      <c r="CV19" s="106"/>
      <c r="CW19" s="106"/>
      <c r="CX19" s="106"/>
      <c r="CY19" s="106"/>
      <c r="CZ19" s="106"/>
      <c r="DA19" s="106"/>
    </row>
    <row r="20" spans="2:105" s="26" customFormat="1" ht="6.75" customHeight="1" x14ac:dyDescent="0.3">
      <c r="U20" s="106"/>
      <c r="V20" s="106"/>
      <c r="W20" s="98"/>
      <c r="X20" s="98"/>
      <c r="Y20" s="98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  <c r="BV20" s="106"/>
      <c r="BW20" s="106"/>
      <c r="BX20" s="106"/>
      <c r="BY20" s="106"/>
      <c r="BZ20" s="106"/>
      <c r="CA20" s="106"/>
      <c r="CB20" s="106"/>
      <c r="CC20" s="106"/>
      <c r="CD20" s="106"/>
      <c r="CE20" s="106"/>
      <c r="CF20" s="106"/>
      <c r="CG20" s="106"/>
      <c r="CH20" s="106"/>
      <c r="CI20" s="106"/>
      <c r="CJ20" s="106"/>
      <c r="CK20" s="106"/>
      <c r="CL20" s="106"/>
      <c r="CM20" s="106"/>
      <c r="CN20" s="106"/>
      <c r="CO20" s="106"/>
      <c r="CP20" s="106"/>
      <c r="CQ20" s="106"/>
      <c r="CR20" s="106"/>
      <c r="CS20" s="106"/>
      <c r="CT20" s="106"/>
      <c r="CU20" s="106"/>
      <c r="CV20" s="106"/>
      <c r="CW20" s="106"/>
      <c r="CX20" s="106"/>
      <c r="CY20" s="106"/>
      <c r="CZ20" s="106"/>
      <c r="DA20" s="106"/>
    </row>
    <row r="21" spans="2:105" s="26" customFormat="1" ht="24" customHeight="1" x14ac:dyDescent="0.3">
      <c r="U21" s="106"/>
      <c r="V21" s="106"/>
      <c r="W21" s="98"/>
      <c r="X21" s="98"/>
      <c r="Y21" s="98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  <c r="BS21" s="106"/>
      <c r="BT21" s="106"/>
      <c r="BU21" s="106"/>
      <c r="BV21" s="106"/>
      <c r="BW21" s="106"/>
      <c r="BX21" s="106"/>
      <c r="BY21" s="106"/>
      <c r="BZ21" s="106"/>
      <c r="CA21" s="106"/>
      <c r="CB21" s="106"/>
      <c r="CC21" s="106"/>
      <c r="CD21" s="106"/>
      <c r="CE21" s="106"/>
      <c r="CF21" s="106"/>
      <c r="CG21" s="106"/>
      <c r="CH21" s="106"/>
      <c r="CI21" s="106"/>
      <c r="CJ21" s="106"/>
      <c r="CK21" s="106"/>
      <c r="CL21" s="106"/>
      <c r="CM21" s="106"/>
      <c r="CN21" s="106"/>
      <c r="CO21" s="106"/>
      <c r="CP21" s="106"/>
      <c r="CQ21" s="106"/>
      <c r="CR21" s="106"/>
      <c r="CS21" s="106"/>
      <c r="CT21" s="106"/>
      <c r="CU21" s="106"/>
      <c r="CV21" s="106"/>
      <c r="CW21" s="106"/>
      <c r="CX21" s="106"/>
      <c r="CY21" s="106"/>
      <c r="CZ21" s="106"/>
      <c r="DA21" s="106"/>
    </row>
    <row r="22" spans="2:105" s="26" customFormat="1" ht="24" customHeight="1" x14ac:dyDescent="0.3">
      <c r="U22" s="106"/>
      <c r="V22" s="106"/>
      <c r="W22" s="98"/>
      <c r="X22" s="98"/>
      <c r="Y22" s="98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06"/>
      <c r="BK22" s="106"/>
      <c r="BL22" s="106"/>
      <c r="BM22" s="106"/>
      <c r="BN22" s="106"/>
      <c r="BO22" s="106"/>
      <c r="BP22" s="106"/>
      <c r="BQ22" s="106"/>
      <c r="BR22" s="106"/>
      <c r="BS22" s="106"/>
      <c r="BT22" s="106"/>
      <c r="BU22" s="106"/>
      <c r="BV22" s="106"/>
      <c r="BW22" s="106"/>
      <c r="BX22" s="106"/>
      <c r="BY22" s="106"/>
      <c r="BZ22" s="106"/>
      <c r="CA22" s="106"/>
      <c r="CB22" s="106"/>
      <c r="CC22" s="106"/>
      <c r="CD22" s="106"/>
      <c r="CE22" s="106"/>
      <c r="CF22" s="106"/>
      <c r="CG22" s="106"/>
      <c r="CH22" s="106"/>
      <c r="CI22" s="106"/>
      <c r="CJ22" s="106"/>
      <c r="CK22" s="106"/>
      <c r="CL22" s="106"/>
      <c r="CM22" s="106"/>
      <c r="CN22" s="106"/>
      <c r="CO22" s="106"/>
      <c r="CP22" s="106"/>
      <c r="CQ22" s="106"/>
      <c r="CR22" s="106"/>
      <c r="CS22" s="106"/>
      <c r="CT22" s="106"/>
      <c r="CU22" s="106"/>
      <c r="CV22" s="106"/>
      <c r="CW22" s="106"/>
      <c r="CX22" s="106"/>
      <c r="CY22" s="106"/>
      <c r="CZ22" s="106"/>
      <c r="DA22" s="106"/>
    </row>
    <row r="23" spans="2:105" s="26" customFormat="1" ht="24" customHeight="1" x14ac:dyDescent="0.3">
      <c r="U23" s="106"/>
      <c r="V23" s="106"/>
      <c r="W23" s="98"/>
      <c r="Y23" s="98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  <c r="BS23" s="106"/>
      <c r="BT23" s="106"/>
      <c r="BU23" s="106"/>
      <c r="BV23" s="106"/>
      <c r="BW23" s="106"/>
      <c r="BX23" s="106"/>
      <c r="BY23" s="106"/>
      <c r="BZ23" s="106"/>
      <c r="CA23" s="106"/>
      <c r="CB23" s="106"/>
      <c r="CC23" s="106"/>
      <c r="CD23" s="106"/>
      <c r="CE23" s="106"/>
      <c r="CF23" s="106"/>
      <c r="CG23" s="106"/>
      <c r="CH23" s="106"/>
      <c r="CI23" s="106"/>
      <c r="CJ23" s="106"/>
      <c r="CK23" s="106"/>
      <c r="CL23" s="106"/>
      <c r="CM23" s="106"/>
      <c r="CN23" s="106"/>
      <c r="CO23" s="106"/>
      <c r="CP23" s="106"/>
      <c r="CQ23" s="106"/>
      <c r="CR23" s="106"/>
      <c r="CS23" s="106"/>
      <c r="CT23" s="106"/>
      <c r="CU23" s="106"/>
      <c r="CV23" s="106"/>
      <c r="CW23" s="106"/>
      <c r="CX23" s="106"/>
      <c r="CY23" s="106"/>
      <c r="CZ23" s="106"/>
      <c r="DA23" s="106"/>
    </row>
    <row r="24" spans="2:105" s="26" customFormat="1" ht="24" customHeight="1" x14ac:dyDescent="0.3">
      <c r="T24" s="106"/>
      <c r="U24" s="106"/>
      <c r="V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6"/>
      <c r="BT24" s="106"/>
      <c r="BU24" s="106"/>
      <c r="BV24" s="106"/>
      <c r="BW24" s="106"/>
      <c r="BX24" s="106"/>
      <c r="BY24" s="106"/>
      <c r="BZ24" s="106"/>
      <c r="CA24" s="106"/>
      <c r="CB24" s="106"/>
      <c r="CC24" s="106"/>
      <c r="CD24" s="106"/>
      <c r="CE24" s="106"/>
      <c r="CF24" s="106"/>
      <c r="CG24" s="106"/>
      <c r="CH24" s="106"/>
      <c r="CI24" s="106"/>
      <c r="CJ24" s="106"/>
      <c r="CK24" s="106"/>
      <c r="CL24" s="106"/>
      <c r="CM24" s="106"/>
      <c r="CN24" s="106"/>
      <c r="CO24" s="106"/>
      <c r="CP24" s="106"/>
      <c r="CQ24" s="106"/>
      <c r="CR24" s="106"/>
      <c r="CS24" s="106"/>
      <c r="CT24" s="106"/>
      <c r="CU24" s="106"/>
      <c r="CV24" s="106"/>
      <c r="CW24" s="106"/>
      <c r="CX24" s="106"/>
      <c r="CY24" s="106"/>
      <c r="CZ24" s="106"/>
      <c r="DA24" s="106"/>
    </row>
    <row r="25" spans="2:105" s="26" customFormat="1" ht="24" customHeight="1" x14ac:dyDescent="0.3">
      <c r="T25" s="106"/>
      <c r="U25" s="106"/>
    </row>
    <row r="26" spans="2:105" ht="24" customHeight="1" x14ac:dyDescent="0.3">
      <c r="B26" s="26"/>
      <c r="C26" s="26"/>
      <c r="D26" s="26"/>
      <c r="E26" s="26"/>
      <c r="F26" s="26"/>
      <c r="G26" s="26"/>
      <c r="H26" s="26"/>
      <c r="L26" s="26"/>
      <c r="M26" s="26"/>
      <c r="N26" s="26"/>
      <c r="O26" s="26"/>
      <c r="P26" s="26"/>
      <c r="Q26" s="26"/>
      <c r="R26" s="26"/>
      <c r="S26" s="26"/>
      <c r="T26" s="106"/>
      <c r="U26" s="10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</row>
    <row r="27" spans="2:105" ht="24" customHeight="1" x14ac:dyDescent="0.3">
      <c r="B27" s="26"/>
      <c r="C27" s="26"/>
      <c r="D27" s="26"/>
      <c r="E27" s="26"/>
      <c r="F27" s="26"/>
      <c r="G27" s="26"/>
      <c r="H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</row>
    <row r="28" spans="2:105" ht="24" customHeight="1" x14ac:dyDescent="0.3">
      <c r="B28" s="26"/>
      <c r="C28" s="26"/>
      <c r="D28" s="26"/>
      <c r="E28" s="26"/>
      <c r="F28" s="26"/>
      <c r="G28" s="26"/>
      <c r="H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</row>
    <row r="29" spans="2:105" ht="24" customHeight="1" x14ac:dyDescent="0.3">
      <c r="B29" s="26"/>
      <c r="C29" s="26"/>
      <c r="D29" s="26"/>
      <c r="E29" s="26"/>
      <c r="F29" s="26"/>
      <c r="G29" s="26"/>
      <c r="H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</row>
    <row r="30" spans="2:105" ht="24" customHeight="1" x14ac:dyDescent="0.3">
      <c r="B30" s="26"/>
      <c r="C30" s="26"/>
      <c r="D30" s="26"/>
      <c r="E30" s="26"/>
      <c r="F30" s="26"/>
      <c r="G30" s="26"/>
      <c r="H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</row>
    <row r="31" spans="2:105" ht="24" customHeight="1" x14ac:dyDescent="0.3">
      <c r="B31" s="26"/>
      <c r="C31" s="26"/>
      <c r="D31" s="26"/>
      <c r="E31" s="26"/>
      <c r="F31" s="26"/>
      <c r="G31" s="26"/>
      <c r="H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</row>
    <row r="32" spans="2:105" ht="24" customHeight="1" x14ac:dyDescent="0.3">
      <c r="B32" s="26"/>
      <c r="C32" s="26"/>
      <c r="D32" s="26"/>
      <c r="E32" s="26"/>
      <c r="F32" s="26"/>
      <c r="G32" s="26"/>
      <c r="H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</row>
    <row r="33" spans="2:105" ht="24" customHeight="1" x14ac:dyDescent="0.3">
      <c r="B33" s="26"/>
      <c r="C33" s="26"/>
      <c r="D33" s="26"/>
      <c r="E33" s="26"/>
      <c r="F33" s="26"/>
      <c r="G33" s="26"/>
      <c r="H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</row>
    <row r="34" spans="2:105" ht="24" customHeight="1" x14ac:dyDescent="0.3">
      <c r="B34" s="26"/>
      <c r="C34" s="26"/>
      <c r="D34" s="26"/>
      <c r="E34" s="26"/>
      <c r="F34" s="26"/>
      <c r="G34" s="26"/>
      <c r="H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</row>
    <row r="35" spans="2:105" ht="24" customHeight="1" x14ac:dyDescent="0.3">
      <c r="B35" s="26"/>
      <c r="C35" s="26"/>
      <c r="D35" s="26"/>
      <c r="E35" s="26"/>
      <c r="F35" s="26"/>
      <c r="G35" s="26"/>
      <c r="H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</row>
    <row r="36" spans="2:105" ht="24" customHeight="1" x14ac:dyDescent="0.3">
      <c r="B36" s="26"/>
      <c r="C36" s="26"/>
      <c r="D36" s="26"/>
      <c r="E36" s="26"/>
      <c r="F36" s="26"/>
      <c r="G36" s="26"/>
      <c r="H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</row>
    <row r="37" spans="2:105" ht="24" customHeight="1" x14ac:dyDescent="0.3">
      <c r="B37" s="26"/>
      <c r="C37" s="26"/>
      <c r="D37" s="26"/>
      <c r="E37" s="26"/>
      <c r="F37" s="26"/>
      <c r="G37" s="26"/>
      <c r="H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</row>
    <row r="38" spans="2:105" ht="24" customHeight="1" x14ac:dyDescent="0.3">
      <c r="B38" s="26"/>
      <c r="C38" s="26"/>
      <c r="D38" s="26"/>
      <c r="E38" s="26"/>
      <c r="F38" s="26"/>
      <c r="G38" s="26"/>
      <c r="H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</row>
    <row r="39" spans="2:105" ht="24" customHeight="1" x14ac:dyDescent="0.3">
      <c r="B39" s="26"/>
      <c r="C39" s="26"/>
      <c r="D39" s="26"/>
      <c r="E39" s="26"/>
      <c r="F39" s="26"/>
      <c r="G39" s="26"/>
      <c r="H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</row>
    <row r="40" spans="2:105" ht="24" customHeight="1" x14ac:dyDescent="0.3">
      <c r="B40" s="26"/>
      <c r="C40" s="26"/>
      <c r="D40" s="26"/>
      <c r="E40" s="26"/>
      <c r="F40" s="26"/>
      <c r="G40" s="26"/>
      <c r="H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</row>
    <row r="41" spans="2:105" ht="24" customHeight="1" x14ac:dyDescent="0.3">
      <c r="B41" s="26"/>
      <c r="C41" s="26"/>
      <c r="D41" s="26"/>
      <c r="E41" s="26"/>
      <c r="F41" s="26"/>
      <c r="G41" s="26"/>
      <c r="H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</row>
    <row r="42" spans="2:105" ht="24" customHeight="1" x14ac:dyDescent="0.3">
      <c r="B42" s="26"/>
      <c r="C42" s="26"/>
      <c r="D42" s="26"/>
      <c r="E42" s="26"/>
      <c r="F42" s="26"/>
      <c r="G42" s="26"/>
      <c r="H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</row>
    <row r="43" spans="2:105" ht="24" customHeight="1" x14ac:dyDescent="0.3">
      <c r="B43" s="26"/>
      <c r="C43" s="26"/>
      <c r="D43" s="26"/>
      <c r="E43" s="26"/>
      <c r="F43" s="26"/>
      <c r="G43" s="26"/>
      <c r="H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</row>
    <row r="44" spans="2:105" ht="24" customHeight="1" x14ac:dyDescent="0.3">
      <c r="B44" s="26"/>
      <c r="C44" s="26"/>
      <c r="D44" s="26"/>
      <c r="E44" s="26"/>
      <c r="F44" s="26"/>
      <c r="G44" s="26"/>
      <c r="H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</row>
    <row r="45" spans="2:105" ht="24" customHeight="1" x14ac:dyDescent="0.3">
      <c r="B45" s="26"/>
      <c r="C45" s="26"/>
      <c r="D45" s="26"/>
      <c r="E45" s="26"/>
      <c r="F45" s="26"/>
      <c r="G45" s="26"/>
      <c r="H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</row>
    <row r="46" spans="2:105" ht="24" customHeight="1" x14ac:dyDescent="0.3">
      <c r="B46" s="26"/>
      <c r="C46" s="26"/>
      <c r="D46" s="26"/>
      <c r="E46" s="26"/>
      <c r="F46" s="26"/>
      <c r="G46" s="26"/>
      <c r="H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</row>
    <row r="47" spans="2:105" ht="24" customHeight="1" x14ac:dyDescent="0.3">
      <c r="B47" s="26"/>
      <c r="C47" s="26"/>
      <c r="D47" s="26"/>
      <c r="E47" s="26"/>
      <c r="F47" s="26"/>
      <c r="G47" s="26"/>
      <c r="H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</row>
    <row r="48" spans="2:105" ht="24" customHeight="1" x14ac:dyDescent="0.3">
      <c r="B48" s="26"/>
      <c r="C48" s="26"/>
      <c r="D48" s="26"/>
      <c r="E48" s="26"/>
      <c r="F48" s="26"/>
      <c r="G48" s="26"/>
      <c r="H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</row>
    <row r="49" spans="2:105" ht="24" customHeight="1" x14ac:dyDescent="0.3">
      <c r="B49" s="26"/>
      <c r="C49" s="26"/>
      <c r="D49" s="26"/>
      <c r="E49" s="26"/>
      <c r="F49" s="26"/>
      <c r="G49" s="26"/>
      <c r="H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</row>
    <row r="50" spans="2:105" ht="24" customHeight="1" x14ac:dyDescent="0.3">
      <c r="B50" s="26"/>
      <c r="C50" s="26"/>
      <c r="D50" s="26"/>
      <c r="E50" s="26"/>
      <c r="F50" s="26"/>
      <c r="G50" s="26"/>
      <c r="H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</row>
    <row r="51" spans="2:105" ht="24" customHeight="1" x14ac:dyDescent="0.3">
      <c r="B51" s="26"/>
      <c r="C51" s="26"/>
      <c r="D51" s="26"/>
      <c r="E51" s="26"/>
      <c r="F51" s="26"/>
      <c r="G51" s="26"/>
      <c r="H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</row>
    <row r="52" spans="2:105" ht="24" customHeight="1" x14ac:dyDescent="0.3">
      <c r="B52" s="26"/>
      <c r="C52" s="26"/>
      <c r="D52" s="26"/>
      <c r="E52" s="26"/>
      <c r="F52" s="26"/>
      <c r="G52" s="26"/>
      <c r="H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</row>
    <row r="53" spans="2:105" ht="24" customHeight="1" x14ac:dyDescent="0.3">
      <c r="B53" s="26"/>
      <c r="C53" s="26"/>
      <c r="D53" s="26"/>
      <c r="E53" s="26"/>
      <c r="F53" s="26"/>
      <c r="G53" s="26"/>
      <c r="H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</row>
    <row r="54" spans="2:105" ht="24" customHeight="1" x14ac:dyDescent="0.3">
      <c r="B54" s="26"/>
      <c r="C54" s="26"/>
      <c r="D54" s="26"/>
      <c r="E54" s="26"/>
      <c r="F54" s="26"/>
      <c r="G54" s="26"/>
      <c r="H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</row>
    <row r="55" spans="2:105" ht="24" customHeight="1" x14ac:dyDescent="0.3">
      <c r="B55" s="26"/>
      <c r="C55" s="26"/>
      <c r="D55" s="26"/>
      <c r="E55" s="26"/>
      <c r="F55" s="26"/>
      <c r="G55" s="26"/>
      <c r="H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</row>
    <row r="56" spans="2:105" ht="24" customHeight="1" x14ac:dyDescent="0.3">
      <c r="B56" s="26"/>
      <c r="C56" s="26"/>
      <c r="D56" s="26"/>
      <c r="E56" s="26"/>
      <c r="F56" s="26"/>
      <c r="G56" s="26"/>
      <c r="H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</row>
    <row r="57" spans="2:105" ht="24" customHeight="1" x14ac:dyDescent="0.3">
      <c r="B57" s="26"/>
      <c r="C57" s="26"/>
      <c r="D57" s="26"/>
      <c r="E57" s="26"/>
      <c r="F57" s="26"/>
      <c r="G57" s="26"/>
      <c r="H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</row>
    <row r="58" spans="2:105" ht="24" customHeight="1" x14ac:dyDescent="0.3">
      <c r="B58" s="26"/>
      <c r="C58" s="26"/>
      <c r="D58" s="26"/>
      <c r="E58" s="26"/>
      <c r="F58" s="26"/>
      <c r="G58" s="26"/>
      <c r="H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</row>
    <row r="59" spans="2:105" ht="24" customHeight="1" x14ac:dyDescent="0.3">
      <c r="B59" s="26"/>
      <c r="C59" s="26"/>
      <c r="D59" s="26"/>
      <c r="E59" s="26"/>
      <c r="F59" s="26"/>
      <c r="G59" s="26"/>
      <c r="H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</row>
    <row r="60" spans="2:105" ht="24" customHeight="1" x14ac:dyDescent="0.3">
      <c r="B60" s="26"/>
      <c r="C60" s="26"/>
      <c r="D60" s="26"/>
      <c r="E60" s="26"/>
      <c r="F60" s="26"/>
      <c r="G60" s="26"/>
      <c r="H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</row>
    <row r="61" spans="2:105" ht="24" customHeight="1" x14ac:dyDescent="0.3">
      <c r="B61" s="26"/>
      <c r="C61" s="26"/>
      <c r="D61" s="26"/>
      <c r="E61" s="26"/>
      <c r="F61" s="26"/>
      <c r="G61" s="26"/>
      <c r="H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W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</row>
    <row r="72" spans="2:8" x14ac:dyDescent="0.3">
      <c r="B72" s="21"/>
      <c r="C72" s="21"/>
      <c r="D72" s="21"/>
      <c r="E72" s="21"/>
      <c r="F72" s="21"/>
      <c r="G72" s="21"/>
      <c r="H72" s="21"/>
    </row>
    <row r="73" spans="2:8" x14ac:dyDescent="0.3">
      <c r="B73" s="21"/>
      <c r="C73" s="21"/>
      <c r="D73" s="21"/>
      <c r="E73" s="21"/>
      <c r="F73" s="21"/>
      <c r="G73" s="21"/>
      <c r="H73" s="21"/>
    </row>
    <row r="74" spans="2:8" x14ac:dyDescent="0.3">
      <c r="B74" s="21"/>
      <c r="C74" s="108" t="s">
        <v>139</v>
      </c>
      <c r="D74" s="109">
        <v>23</v>
      </c>
      <c r="E74" s="110">
        <f>D74/D76</f>
        <v>0.98248611704399824</v>
      </c>
      <c r="F74" s="21"/>
      <c r="G74" s="21"/>
      <c r="H74" s="21"/>
    </row>
    <row r="75" spans="2:8" x14ac:dyDescent="0.3">
      <c r="B75" s="21"/>
      <c r="C75" s="108" t="s">
        <v>140</v>
      </c>
      <c r="D75" s="109">
        <f>Data!R8</f>
        <v>0.41</v>
      </c>
      <c r="E75" s="110">
        <f>D75/D76</f>
        <v>1.7513882956001706E-2</v>
      </c>
      <c r="F75" s="21"/>
      <c r="G75" s="21"/>
      <c r="H75" s="21"/>
    </row>
    <row r="76" spans="2:8" x14ac:dyDescent="0.3">
      <c r="B76" s="21"/>
      <c r="C76" s="111" t="s">
        <v>141</v>
      </c>
      <c r="D76" s="109">
        <f>SUM(D74:D75)</f>
        <v>23.41</v>
      </c>
      <c r="E76" s="111"/>
      <c r="F76" s="21"/>
      <c r="G76" s="21"/>
      <c r="H76" s="21"/>
    </row>
    <row r="77" spans="2:8" x14ac:dyDescent="0.3">
      <c r="B77" s="21"/>
      <c r="C77" s="111"/>
      <c r="D77" s="109"/>
      <c r="E77" s="111"/>
      <c r="F77" s="21"/>
      <c r="G77" s="21"/>
      <c r="H77" s="21"/>
    </row>
    <row r="78" spans="2:8" x14ac:dyDescent="0.3">
      <c r="B78" s="21"/>
      <c r="C78" s="111"/>
      <c r="D78" s="109"/>
      <c r="E78" s="111"/>
      <c r="F78" s="21"/>
      <c r="G78" s="21"/>
      <c r="H78" s="21"/>
    </row>
    <row r="79" spans="2:8" x14ac:dyDescent="0.3">
      <c r="B79" s="21"/>
      <c r="C79" s="111"/>
      <c r="D79" s="109"/>
      <c r="E79" s="111"/>
      <c r="F79" s="21"/>
      <c r="G79" s="21"/>
      <c r="H79" s="21"/>
    </row>
    <row r="80" spans="2:8" x14ac:dyDescent="0.3">
      <c r="B80" s="21"/>
      <c r="C80" s="111"/>
      <c r="D80" s="109"/>
      <c r="E80" s="111"/>
      <c r="F80" s="21"/>
      <c r="G80" s="21"/>
      <c r="H80" s="21"/>
    </row>
    <row r="81" spans="1:21" x14ac:dyDescent="0.3">
      <c r="B81" s="21"/>
      <c r="C81" s="111"/>
      <c r="D81" s="109"/>
      <c r="E81" s="111"/>
      <c r="F81" s="21"/>
      <c r="G81" s="21"/>
      <c r="H81" s="21"/>
    </row>
    <row r="82" spans="1:21" x14ac:dyDescent="0.3">
      <c r="B82" s="21"/>
      <c r="C82" s="111" t="s">
        <v>142</v>
      </c>
      <c r="D82" s="110">
        <f>IFERROR(SUM(Data!#REF!)/(Data!#REF!+Data!#REF!),0)</f>
        <v>0</v>
      </c>
      <c r="E82" s="111"/>
      <c r="F82" s="21"/>
      <c r="G82" s="21"/>
      <c r="H82" s="21"/>
    </row>
    <row r="83" spans="1:21" x14ac:dyDescent="0.3">
      <c r="B83" s="21"/>
      <c r="C83" s="111" t="s">
        <v>143</v>
      </c>
      <c r="D83" s="110">
        <f>IFERROR(SUM(Data!#REF!)/(Data!#REF!+Data!#REF!),0)</f>
        <v>0</v>
      </c>
      <c r="E83" s="111"/>
      <c r="F83" s="21"/>
      <c r="G83" s="21"/>
      <c r="H83" s="21"/>
    </row>
    <row r="84" spans="1:21" x14ac:dyDescent="0.3">
      <c r="B84" s="21"/>
      <c r="C84" s="111" t="s">
        <v>144</v>
      </c>
      <c r="D84" s="110">
        <f>IFERROR(SUM(Data!#REF!)/(Data!#REF!+Data!#REF!+Data!#REF!),0)</f>
        <v>0</v>
      </c>
      <c r="E84" s="111"/>
      <c r="F84" s="21"/>
      <c r="G84" s="21"/>
      <c r="H84" s="21"/>
    </row>
    <row r="85" spans="1:21" x14ac:dyDescent="0.3">
      <c r="B85" s="21"/>
      <c r="C85" s="111" t="s">
        <v>145</v>
      </c>
      <c r="D85" s="110">
        <f>IFERROR(SUM(Data!#REF!)/(Data!#REF!+Data!#REF!+Data!#REF!),0)</f>
        <v>0</v>
      </c>
      <c r="E85" s="111"/>
      <c r="F85" s="21"/>
      <c r="G85" s="21"/>
      <c r="H85" s="21"/>
    </row>
    <row r="86" spans="1:21" x14ac:dyDescent="0.3">
      <c r="B86" s="21"/>
      <c r="C86" s="111" t="s">
        <v>146</v>
      </c>
      <c r="D86" s="110">
        <f>IFERROR(SUM(Data!#REF!)/(Data!#REF!+Data!#REF!+Data!#REF!),0)</f>
        <v>0</v>
      </c>
      <c r="E86" s="111"/>
      <c r="F86" s="21"/>
      <c r="G86" s="21"/>
      <c r="H86" s="21"/>
    </row>
    <row r="87" spans="1:21" ht="15.5" x14ac:dyDescent="0.3">
      <c r="B87" s="21"/>
      <c r="C87" s="91" t="s">
        <v>132</v>
      </c>
      <c r="D87" s="112">
        <f>Data!T6</f>
        <v>0.22222222222222232</v>
      </c>
      <c r="E87" s="91"/>
      <c r="F87" s="21"/>
      <c r="G87" s="21"/>
      <c r="H87" s="21"/>
    </row>
    <row r="88" spans="1:21" x14ac:dyDescent="0.3">
      <c r="A88" s="113"/>
      <c r="B88" s="114"/>
      <c r="C88" s="114"/>
      <c r="D88" s="114"/>
      <c r="E88" s="114"/>
      <c r="F88" s="114"/>
      <c r="G88" s="114"/>
      <c r="H88" s="114"/>
      <c r="I88" s="113"/>
      <c r="J88" s="113"/>
      <c r="K88" s="113"/>
      <c r="L88" s="114"/>
      <c r="M88" s="114"/>
      <c r="N88" s="114"/>
      <c r="O88" s="114"/>
      <c r="P88" s="114"/>
      <c r="Q88" s="114"/>
      <c r="R88" s="114"/>
      <c r="S88" s="114"/>
      <c r="T88" s="114"/>
      <c r="U88" s="114"/>
    </row>
    <row r="89" spans="1:21" x14ac:dyDescent="0.3">
      <c r="A89" s="113"/>
      <c r="B89" s="115"/>
      <c r="C89" s="115"/>
      <c r="D89" s="115"/>
      <c r="E89" s="115"/>
      <c r="F89" s="115"/>
      <c r="G89" s="115"/>
      <c r="H89" s="115"/>
      <c r="I89" s="116"/>
      <c r="J89" s="116"/>
      <c r="K89" s="116"/>
      <c r="L89" s="115"/>
      <c r="M89" s="115"/>
      <c r="N89" s="115"/>
      <c r="O89" s="115"/>
      <c r="P89" s="115"/>
      <c r="Q89" s="115"/>
      <c r="R89" s="115"/>
      <c r="S89" s="114"/>
      <c r="T89" s="114"/>
      <c r="U89" s="114"/>
    </row>
    <row r="90" spans="1:21" x14ac:dyDescent="0.3">
      <c r="A90" s="113"/>
      <c r="B90" s="115">
        <v>2</v>
      </c>
      <c r="C90" s="114" t="str">
        <f>IF(B90=1,Data!#REF!,Data!C12)</f>
        <v>Internal promotion rate</v>
      </c>
      <c r="D90" s="115">
        <f>IF($B$90=1,Data!#REF!,Data!F12)</f>
        <v>5.0583657587548639E-2</v>
      </c>
      <c r="E90" s="115">
        <f>IF($B$90=1,Data!#REF!,Data!G12)</f>
        <v>7.0000000000000007E-2</v>
      </c>
      <c r="F90" s="115">
        <f>IF($B$90=1,Data!#REF!,Data!H12)</f>
        <v>0.08</v>
      </c>
      <c r="G90" s="115">
        <f>IF($B$90=1,Data!#REF!,Data!I12)</f>
        <v>4.687122493355883E-2</v>
      </c>
      <c r="H90" s="115">
        <f>IF($B$90=1,Data!#REF!,Data!J12)</f>
        <v>0.11934349355216882</v>
      </c>
      <c r="I90" s="116">
        <f>IF($B$90=1,Data!#REF!,Data!K12)</f>
        <v>8.4789796882380725E-2</v>
      </c>
      <c r="J90" s="116">
        <f>IF($B$90=1,Data!#REF!,Data!L12)</f>
        <v>0.09</v>
      </c>
      <c r="K90" s="116">
        <f>IF($B$90=1,Data!#REF!,Data!M12)</f>
        <v>0.13053712818317997</v>
      </c>
      <c r="L90" s="115">
        <f>IF($B$90=1,Data!#REF!,Data!N12)</f>
        <v>0.10812553740326741</v>
      </c>
      <c r="M90" s="115">
        <f>IF($B$90=1,Data!#REF!,Data!O12)</f>
        <v>7.5921375921375919E-2</v>
      </c>
      <c r="N90" s="115">
        <f>IF($B$90=1,Data!#REF!,Data!P12)</f>
        <v>0.11</v>
      </c>
      <c r="O90" s="115">
        <f>IF($B$90=1,Data!#REF!,Data!Q12)</f>
        <v>0.13</v>
      </c>
      <c r="P90" s="115"/>
      <c r="Q90" s="115"/>
      <c r="R90" s="115"/>
      <c r="S90" s="114"/>
      <c r="T90" s="114"/>
      <c r="U90" s="114"/>
    </row>
    <row r="91" spans="1:21" x14ac:dyDescent="0.3">
      <c r="A91" s="113"/>
      <c r="B91" s="115"/>
      <c r="C91" s="115"/>
      <c r="D91" s="115"/>
      <c r="E91" s="115"/>
      <c r="F91" s="115"/>
      <c r="G91" s="115"/>
      <c r="H91" s="115"/>
      <c r="I91" s="116"/>
      <c r="J91" s="116"/>
      <c r="K91" s="116"/>
      <c r="L91" s="115"/>
      <c r="M91" s="115"/>
      <c r="N91" s="115"/>
      <c r="O91" s="115"/>
      <c r="P91" s="115"/>
      <c r="Q91" s="115"/>
      <c r="R91" s="115"/>
      <c r="S91" s="114"/>
      <c r="T91" s="114"/>
      <c r="U91" s="114"/>
    </row>
    <row r="92" spans="1:21" x14ac:dyDescent="0.3">
      <c r="A92" s="113"/>
      <c r="B92" s="115"/>
      <c r="C92" s="115"/>
      <c r="D92" s="115"/>
      <c r="E92" s="115"/>
      <c r="F92" s="115"/>
      <c r="G92" s="115"/>
      <c r="H92" s="115"/>
      <c r="I92" s="116"/>
      <c r="J92" s="116"/>
      <c r="K92" s="116"/>
      <c r="L92" s="115"/>
      <c r="M92" s="115"/>
      <c r="N92" s="115"/>
      <c r="O92" s="115"/>
      <c r="P92" s="115"/>
      <c r="Q92" s="115"/>
      <c r="R92" s="115"/>
      <c r="S92" s="114"/>
      <c r="T92" s="114"/>
      <c r="U92" s="114"/>
    </row>
    <row r="93" spans="1:21" x14ac:dyDescent="0.3">
      <c r="A93" s="113"/>
      <c r="B93" s="115"/>
      <c r="C93" s="115"/>
      <c r="D93" s="115"/>
      <c r="E93" s="115"/>
      <c r="F93" s="115"/>
      <c r="G93" s="115"/>
      <c r="H93" s="115"/>
      <c r="I93" s="116"/>
      <c r="J93" s="116"/>
      <c r="K93" s="116"/>
      <c r="L93" s="115"/>
      <c r="M93" s="115"/>
      <c r="N93" s="115"/>
      <c r="O93" s="115"/>
      <c r="P93" s="115"/>
      <c r="Q93" s="115"/>
      <c r="R93" s="115"/>
      <c r="S93" s="114"/>
      <c r="T93" s="114"/>
      <c r="U93" s="114"/>
    </row>
    <row r="94" spans="1:21" x14ac:dyDescent="0.3">
      <c r="A94" s="113"/>
      <c r="B94" s="114"/>
      <c r="C94" s="114"/>
      <c r="D94" s="114"/>
      <c r="E94" s="114"/>
      <c r="F94" s="114"/>
      <c r="G94" s="114"/>
      <c r="H94" s="114"/>
      <c r="I94" s="113"/>
      <c r="J94" s="113"/>
      <c r="K94" s="113"/>
      <c r="L94" s="114"/>
      <c r="M94" s="114"/>
      <c r="N94" s="114"/>
      <c r="O94" s="114"/>
      <c r="P94" s="114"/>
      <c r="Q94" s="114"/>
      <c r="R94" s="114"/>
      <c r="S94" s="114"/>
      <c r="T94" s="114"/>
      <c r="U94" s="114"/>
    </row>
    <row r="95" spans="1:21" x14ac:dyDescent="0.3">
      <c r="A95" s="113"/>
      <c r="B95" s="114"/>
      <c r="C95" s="114"/>
      <c r="D95" s="114"/>
      <c r="E95" s="114"/>
      <c r="F95" s="114"/>
      <c r="G95" s="114"/>
      <c r="H95" s="114"/>
      <c r="I95" s="113"/>
      <c r="J95" s="113"/>
      <c r="K95" s="113"/>
      <c r="L95" s="114"/>
      <c r="M95" s="114"/>
      <c r="N95" s="114"/>
      <c r="O95" s="114"/>
      <c r="P95" s="114"/>
      <c r="Q95" s="114"/>
      <c r="R95" s="114"/>
      <c r="S95" s="114"/>
      <c r="T95" s="114"/>
      <c r="U95" s="114"/>
    </row>
    <row r="96" spans="1:21" x14ac:dyDescent="0.3">
      <c r="A96" s="113"/>
      <c r="B96" s="114"/>
      <c r="C96" s="114"/>
      <c r="D96" s="114"/>
      <c r="E96" s="114"/>
      <c r="F96" s="114"/>
      <c r="G96" s="114"/>
      <c r="H96" s="114"/>
      <c r="I96" s="113"/>
      <c r="J96" s="113"/>
      <c r="K96" s="113"/>
      <c r="L96" s="114"/>
      <c r="M96" s="114"/>
      <c r="N96" s="114"/>
      <c r="O96" s="114"/>
      <c r="P96" s="114"/>
      <c r="Q96" s="114"/>
      <c r="R96" s="114"/>
      <c r="S96" s="114"/>
      <c r="T96" s="114"/>
      <c r="U96" s="114"/>
    </row>
    <row r="97" spans="1:21" x14ac:dyDescent="0.3">
      <c r="A97" s="113"/>
      <c r="B97" s="114"/>
      <c r="C97" s="114"/>
      <c r="D97" s="114"/>
      <c r="E97" s="114"/>
      <c r="F97" s="114"/>
      <c r="G97" s="114"/>
      <c r="H97" s="114"/>
      <c r="I97" s="113"/>
      <c r="J97" s="113"/>
      <c r="K97" s="113"/>
      <c r="L97" s="114"/>
      <c r="M97" s="114"/>
      <c r="N97" s="114"/>
      <c r="O97" s="114"/>
      <c r="P97" s="114"/>
      <c r="Q97" s="114"/>
      <c r="R97" s="114"/>
      <c r="S97" s="114"/>
      <c r="T97" s="114"/>
      <c r="U97" s="114"/>
    </row>
    <row r="98" spans="1:21" x14ac:dyDescent="0.3">
      <c r="A98" s="113"/>
      <c r="B98" s="114"/>
      <c r="C98" s="114"/>
      <c r="D98" s="114"/>
      <c r="E98" s="114"/>
      <c r="F98" s="114"/>
      <c r="G98" s="114"/>
      <c r="H98" s="114"/>
      <c r="I98" s="113"/>
      <c r="J98" s="113"/>
      <c r="K98" s="113"/>
      <c r="L98" s="114"/>
      <c r="M98" s="114"/>
      <c r="N98" s="114"/>
      <c r="O98" s="114"/>
      <c r="P98" s="114"/>
      <c r="Q98" s="114"/>
      <c r="R98" s="114"/>
      <c r="S98" s="114"/>
      <c r="T98" s="114"/>
      <c r="U98" s="114"/>
    </row>
    <row r="99" spans="1:21" x14ac:dyDescent="0.3">
      <c r="A99" s="113"/>
      <c r="B99" s="114"/>
      <c r="C99" s="114"/>
      <c r="D99" s="114"/>
      <c r="E99" s="114"/>
      <c r="F99" s="114"/>
      <c r="G99" s="114"/>
      <c r="H99" s="114"/>
      <c r="I99" s="113"/>
      <c r="J99" s="113"/>
      <c r="K99" s="113"/>
      <c r="L99" s="114"/>
      <c r="M99" s="114"/>
      <c r="N99" s="114"/>
      <c r="O99" s="114"/>
      <c r="P99" s="114"/>
      <c r="Q99" s="114"/>
      <c r="R99" s="114"/>
      <c r="S99" s="114"/>
      <c r="T99" s="114"/>
      <c r="U99" s="114"/>
    </row>
    <row r="100" spans="1:21" x14ac:dyDescent="0.3">
      <c r="A100" s="113"/>
      <c r="B100" s="114"/>
      <c r="C100" s="114"/>
      <c r="D100" s="114"/>
      <c r="E100" s="114"/>
      <c r="F100" s="114"/>
      <c r="G100" s="114"/>
      <c r="H100" s="114"/>
      <c r="I100" s="113"/>
      <c r="J100" s="113"/>
      <c r="K100" s="113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</row>
    <row r="101" spans="1:21" x14ac:dyDescent="0.3">
      <c r="A101" s="113"/>
      <c r="B101" s="114"/>
      <c r="C101" s="114"/>
      <c r="D101" s="114"/>
      <c r="E101" s="114"/>
      <c r="F101" s="114"/>
      <c r="G101" s="114"/>
      <c r="H101" s="114"/>
      <c r="I101" s="113"/>
      <c r="J101" s="113"/>
      <c r="K101" s="113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</row>
    <row r="102" spans="1:21" x14ac:dyDescent="0.3">
      <c r="B102" s="114"/>
      <c r="C102" s="114"/>
      <c r="D102" s="114"/>
      <c r="E102" s="114"/>
      <c r="F102" s="114"/>
      <c r="G102" s="114"/>
      <c r="H102" s="114"/>
      <c r="I102" s="113"/>
      <c r="J102" s="113"/>
      <c r="K102" s="113"/>
      <c r="L102" s="114"/>
      <c r="M102" s="114"/>
      <c r="N102" s="114"/>
      <c r="O102" s="114"/>
      <c r="P102" s="114"/>
    </row>
    <row r="103" spans="1:21" x14ac:dyDescent="0.3">
      <c r="B103" s="114"/>
      <c r="C103" s="114"/>
      <c r="D103" s="114"/>
      <c r="E103" s="114"/>
      <c r="F103" s="114"/>
      <c r="G103" s="114"/>
      <c r="H103" s="114"/>
      <c r="I103" s="113"/>
      <c r="J103" s="113"/>
      <c r="K103" s="113"/>
      <c r="L103" s="114"/>
      <c r="M103" s="114"/>
      <c r="N103" s="114"/>
      <c r="O103" s="114"/>
      <c r="P103" s="114"/>
    </row>
    <row r="104" spans="1:21" x14ac:dyDescent="0.3">
      <c r="B104" s="114"/>
      <c r="C104" s="114"/>
      <c r="D104" s="114"/>
      <c r="E104" s="114"/>
      <c r="F104" s="114"/>
      <c r="G104" s="114"/>
      <c r="H104" s="114"/>
      <c r="I104" s="113"/>
      <c r="J104" s="113"/>
      <c r="K104" s="113"/>
      <c r="L104" s="114"/>
      <c r="M104" s="114"/>
      <c r="N104" s="114"/>
      <c r="O104" s="114"/>
      <c r="P104" s="114"/>
    </row>
    <row r="105" spans="1:21" x14ac:dyDescent="0.3">
      <c r="B105" s="114"/>
      <c r="C105" s="114"/>
      <c r="D105" s="114"/>
      <c r="E105" s="114"/>
      <c r="F105" s="114"/>
      <c r="G105" s="114"/>
      <c r="H105" s="114"/>
      <c r="I105" s="113"/>
      <c r="J105" s="113"/>
      <c r="K105" s="113"/>
      <c r="L105" s="114"/>
      <c r="M105" s="114"/>
      <c r="N105" s="114"/>
      <c r="O105" s="114"/>
      <c r="P105" s="114"/>
    </row>
    <row r="106" spans="1:21" x14ac:dyDescent="0.3">
      <c r="B106" s="114"/>
      <c r="C106" s="114"/>
      <c r="D106" s="114"/>
      <c r="E106" s="114"/>
      <c r="F106" s="114"/>
      <c r="G106" s="114"/>
      <c r="H106" s="114"/>
      <c r="I106" s="113"/>
      <c r="J106" s="113"/>
      <c r="K106" s="113"/>
      <c r="L106" s="114"/>
      <c r="M106" s="114"/>
      <c r="N106" s="114"/>
      <c r="O106" s="114"/>
      <c r="P106" s="114"/>
    </row>
  </sheetData>
  <mergeCells count="36">
    <mergeCell ref="T2:U2"/>
    <mergeCell ref="B1:F1"/>
    <mergeCell ref="N1:P1"/>
    <mergeCell ref="B2:C2"/>
    <mergeCell ref="F2:H2"/>
    <mergeCell ref="P2:Q2"/>
    <mergeCell ref="B8:D9"/>
    <mergeCell ref="F8:H9"/>
    <mergeCell ref="L8:N9"/>
    <mergeCell ref="P8:R9"/>
    <mergeCell ref="T8:U9"/>
    <mergeCell ref="B7:D7"/>
    <mergeCell ref="F7:H7"/>
    <mergeCell ref="L7:N7"/>
    <mergeCell ref="P7:R7"/>
    <mergeCell ref="T7:U7"/>
    <mergeCell ref="B13:D13"/>
    <mergeCell ref="F13:H13"/>
    <mergeCell ref="L13:N13"/>
    <mergeCell ref="P13:R13"/>
    <mergeCell ref="T13:U13"/>
    <mergeCell ref="B11:D11"/>
    <mergeCell ref="F11:H11"/>
    <mergeCell ref="L11:N11"/>
    <mergeCell ref="P11:R11"/>
    <mergeCell ref="T11:U11"/>
    <mergeCell ref="B17:D17"/>
    <mergeCell ref="F17:H17"/>
    <mergeCell ref="L17:N17"/>
    <mergeCell ref="P17:R17"/>
    <mergeCell ref="T17:U17"/>
    <mergeCell ref="B14:D15"/>
    <mergeCell ref="F14:H15"/>
    <mergeCell ref="L14:N15"/>
    <mergeCell ref="P14:R15"/>
    <mergeCell ref="T14:U15"/>
  </mergeCells>
  <conditionalFormatting sqref="D87">
    <cfRule type="expression" dxfId="28" priority="3">
      <formula>$D$87&gt;0</formula>
    </cfRule>
  </conditionalFormatting>
  <conditionalFormatting sqref="D87:E87">
    <cfRule type="expression" dxfId="27" priority="1">
      <formula>$D$87&lt;0</formula>
    </cfRule>
  </conditionalFormatting>
  <dataValidations count="1">
    <dataValidation type="list" allowBlank="1" showInputMessage="1" showErrorMessage="1" sqref="X2" xr:uid="{B87B3AA7-0719-4F09-84CA-5013524FE0BC}">
      <formula1>Months</formula1>
    </dataValidation>
  </dataValidations>
  <pageMargins left="0.25" right="0.25" top="0.75" bottom="0.75" header="0.3" footer="0.3"/>
  <pageSetup scale="70" orientation="landscape" r:id="rId1"/>
  <colBreaks count="1" manualBreakCount="1">
    <brk id="19" max="69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D032-3A9A-4B18-AA78-DA88836419EC}">
  <dimension ref="B1:X27"/>
  <sheetViews>
    <sheetView showGridLines="0" topLeftCell="A16" zoomScale="160" zoomScaleNormal="160" workbookViewId="0">
      <selection activeCell="B35" activeCellId="1" sqref="I9 B35"/>
    </sheetView>
  </sheetViews>
  <sheetFormatPr defaultColWidth="8.8984375" defaultRowHeight="14.5" x14ac:dyDescent="0.35"/>
  <cols>
    <col min="1" max="1" width="1.09765625" style="66" customWidth="1"/>
    <col min="2" max="4" width="8.8984375" style="66"/>
    <col min="5" max="5" width="6.296875" style="66" customWidth="1"/>
    <col min="6" max="7" width="7.3984375" style="66" customWidth="1"/>
    <col min="8" max="9" width="5.09765625" style="66" bestFit="1" customWidth="1"/>
    <col min="10" max="10" width="5.296875" style="66" bestFit="1" customWidth="1"/>
    <col min="11" max="15" width="5.09765625" style="66" bestFit="1" customWidth="1"/>
    <col min="16" max="17" width="5.59765625" style="66" bestFit="1" customWidth="1"/>
    <col min="18" max="18" width="3.3984375" style="66" customWidth="1"/>
    <col min="19" max="19" width="2.296875" style="66" customWidth="1"/>
    <col min="20" max="20" width="13.3984375" style="66" customWidth="1"/>
    <col min="21" max="21" width="0.69921875" style="66" customWidth="1"/>
    <col min="22" max="22" width="12.8984375" style="66" bestFit="1" customWidth="1"/>
    <col min="23" max="23" width="0.69921875" style="66" customWidth="1"/>
    <col min="24" max="24" width="10.09765625" style="66" customWidth="1"/>
    <col min="25" max="16384" width="8.8984375" style="66"/>
  </cols>
  <sheetData>
    <row r="1" spans="2:24" ht="5.25" customHeight="1" x14ac:dyDescent="0.35"/>
    <row r="2" spans="2:24" ht="5.25" customHeight="1" x14ac:dyDescent="0.35"/>
    <row r="3" spans="2:24" ht="5.25" customHeight="1" x14ac:dyDescent="0.35"/>
    <row r="4" spans="2:24" ht="18" customHeight="1" x14ac:dyDescent="0.35">
      <c r="T4" s="67" t="str">
        <f>Dashboard!X2</f>
        <v>Mar</v>
      </c>
      <c r="U4" s="68"/>
      <c r="W4" s="68"/>
    </row>
    <row r="5" spans="2:24" ht="16.5" thickBot="1" x14ac:dyDescent="0.4">
      <c r="B5" s="29" t="str">
        <f>Data!B5</f>
        <v>ID</v>
      </c>
      <c r="C5" s="182" t="str">
        <f>Data!C5</f>
        <v>KPI</v>
      </c>
      <c r="D5" s="182"/>
      <c r="E5" s="182"/>
      <c r="F5" s="29" t="str">
        <f>Data!F5</f>
        <v>Jan</v>
      </c>
      <c r="G5" s="29" t="str">
        <f>Data!G5</f>
        <v>Feb</v>
      </c>
      <c r="H5" s="29" t="str">
        <f>Data!H5</f>
        <v>Mar</v>
      </c>
      <c r="I5" s="29" t="str">
        <f>Data!I5</f>
        <v>Apr</v>
      </c>
      <c r="J5" s="29" t="str">
        <f>Data!J5</f>
        <v>May</v>
      </c>
      <c r="K5" s="29" t="str">
        <f>Data!K5</f>
        <v>Jun</v>
      </c>
      <c r="L5" s="29" t="str">
        <f>Data!L5</f>
        <v>Jul</v>
      </c>
      <c r="M5" s="29" t="str">
        <f>Data!M5</f>
        <v>Aug</v>
      </c>
      <c r="N5" s="29" t="str">
        <f>Data!N5</f>
        <v>Sep</v>
      </c>
      <c r="O5" s="29" t="str">
        <f>Data!O5</f>
        <v>Oct</v>
      </c>
      <c r="P5" s="29" t="str">
        <f>Data!P5</f>
        <v>Nov</v>
      </c>
      <c r="Q5" s="29" t="str">
        <f>Data!Q5</f>
        <v>Dec</v>
      </c>
      <c r="T5" s="69" t="s">
        <v>133</v>
      </c>
      <c r="U5" s="70"/>
      <c r="V5" s="71" t="s">
        <v>134</v>
      </c>
      <c r="W5" s="70"/>
      <c r="X5" s="69" t="s">
        <v>135</v>
      </c>
    </row>
    <row r="6" spans="2:24" ht="16" x14ac:dyDescent="0.35">
      <c r="B6" s="34">
        <f>Data!B6</f>
        <v>1</v>
      </c>
      <c r="C6" s="173" t="str">
        <f>Data!C6</f>
        <v>Absence rate</v>
      </c>
      <c r="D6" s="173"/>
      <c r="E6" s="173"/>
      <c r="F6" s="35">
        <f>Data!F6</f>
        <v>0.08</v>
      </c>
      <c r="G6" s="35">
        <f>Data!G6</f>
        <v>0.09</v>
      </c>
      <c r="H6" s="35">
        <f>Data!H6</f>
        <v>0.11</v>
      </c>
      <c r="I6" s="35">
        <f>Data!I6</f>
        <v>7.5499999999999998E-2</v>
      </c>
      <c r="J6" s="35">
        <f>Data!J6</f>
        <v>4.9799999999999997E-2</v>
      </c>
      <c r="K6" s="35">
        <f>Data!K6</f>
        <v>0.12</v>
      </c>
      <c r="L6" s="35">
        <f>Data!L6</f>
        <v>0.13</v>
      </c>
      <c r="M6" s="35">
        <f>Data!M6</f>
        <v>4.99E-2</v>
      </c>
      <c r="N6" s="35">
        <f>Data!N6</f>
        <v>7.0000000000000007E-2</v>
      </c>
      <c r="O6" s="35">
        <f>Data!O6</f>
        <v>8.5500000000000007E-2</v>
      </c>
      <c r="P6" s="35">
        <f>Data!P6</f>
        <v>0.12</v>
      </c>
      <c r="Q6" s="36">
        <f>Data!Q6</f>
        <v>0.17</v>
      </c>
      <c r="T6" s="72">
        <f>(V6/X6)-100%</f>
        <v>0.22222222222222232</v>
      </c>
      <c r="U6" s="73"/>
      <c r="V6" s="74">
        <f>IF($F$5=$T$4,F6,IF($G$5=$T$4,G6,IF($H$5=$T$4,H6,IF($I$5=$T$4,I6,IF($J$5=$T$4,J6,IF($K$5=$T$4,K6,IF($L$5=$T$4,L6,IF($M$5=$T$4,M6,IF($N$5=$T$4,N6,IF($O$5=$T$4,O6,IF($P$5=$T$4,P6,Q6)))))))))))</f>
        <v>0.11</v>
      </c>
      <c r="W6" s="74"/>
      <c r="X6" s="74">
        <f>(IF($T$4=$F$5,F6,IF($T$4=$G$5,F6,IF($T$4=$H$5,G6,IF($T$4=$I$5,H6,IF($T$4=$J$5,I6,IF($T$4=$K$5,J6,IF($T$4=$L$5,K6,IF($T$4=$M$5,L6,IF($T$4=$N$5,M6,IF($T$4=$O$5,N6,IF($T$4=$P$5,O6,IF($T$4=$Q$5,P6,"")))))))))))))</f>
        <v>0.09</v>
      </c>
    </row>
    <row r="7" spans="2:24" ht="16" x14ac:dyDescent="0.35">
      <c r="B7" s="34">
        <f>Data!B7</f>
        <v>2</v>
      </c>
      <c r="C7" s="173" t="str">
        <f>Data!C7</f>
        <v>Absence cost</v>
      </c>
      <c r="D7" s="173"/>
      <c r="E7" s="173"/>
      <c r="F7" s="42">
        <f>Data!F7</f>
        <v>1530</v>
      </c>
      <c r="G7" s="42">
        <f>Data!G7</f>
        <v>1413</v>
      </c>
      <c r="H7" s="42">
        <f>Data!H7</f>
        <v>1052</v>
      </c>
      <c r="I7" s="42">
        <f>Data!I7</f>
        <v>1405</v>
      </c>
      <c r="J7" s="42">
        <f>Data!J7</f>
        <v>1207</v>
      </c>
      <c r="K7" s="42">
        <f>Data!K7</f>
        <v>1180</v>
      </c>
      <c r="L7" s="42">
        <f>Data!L7</f>
        <v>1349</v>
      </c>
      <c r="M7" s="42">
        <f>Data!M7</f>
        <v>1288</v>
      </c>
      <c r="N7" s="42">
        <f>Data!N7</f>
        <v>1545</v>
      </c>
      <c r="O7" s="42">
        <f>Data!O7</f>
        <v>1336</v>
      </c>
      <c r="P7" s="42">
        <f>Data!P7</f>
        <v>1000</v>
      </c>
      <c r="Q7" s="42">
        <f>Data!Q7</f>
        <v>1400</v>
      </c>
      <c r="T7" s="72">
        <f t="shared" ref="T7:T21" si="0">(V7/X7)-100%</f>
        <v>-0.25548478414720455</v>
      </c>
      <c r="U7" s="73"/>
      <c r="V7" s="75">
        <f t="shared" ref="V7:V21" si="1">IF($F$5=$T$4,F7,IF($G$5=$T$4,G7,IF($H$5=$T$4,H7,IF($I$5=$T$4,I7,IF($J$5=$T$4,J7,IF($K$5=$T$4,K7,IF($L$5=$T$4,L7,IF($M$5=$T$4,M7,IF($N$5=$T$4,N7,IF($O$5=$T$4,O7,IF($P$5=$T$4,P7,Q7)))))))))))</f>
        <v>1052</v>
      </c>
      <c r="W7" s="74"/>
      <c r="X7" s="75">
        <f t="shared" ref="X7:X21" si="2">(IF($T$4=$F$5,F7,IF($T$4=$G$5,F7,IF($T$4=$H$5,G7,IF($T$4=$I$5,H7,IF($T$4=$J$5,I7,IF($T$4=$K$5,J7,IF($T$4=$L$5,K7,IF($T$4=$M$5,L7,IF($T$4=$N$5,M7,IF($T$4=$O$5,N7,IF($T$4=$P$5,O7,IF($T$4=$Q$5,P7,"")))))))))))))</f>
        <v>1413</v>
      </c>
    </row>
    <row r="8" spans="2:24" ht="16" x14ac:dyDescent="0.35">
      <c r="B8" s="34">
        <f>Data!B8</f>
        <v>3</v>
      </c>
      <c r="C8" s="173" t="str">
        <f>Data!C8</f>
        <v>Benefits satisfaction</v>
      </c>
      <c r="D8" s="173"/>
      <c r="E8" s="173"/>
      <c r="F8" s="47">
        <f>Data!F8</f>
        <v>0.56000000000000005</v>
      </c>
      <c r="G8" s="47">
        <f>Data!G8</f>
        <v>0.57999999999999996</v>
      </c>
      <c r="H8" s="47">
        <f>Data!H8</f>
        <v>0.41</v>
      </c>
      <c r="I8" s="47">
        <f>Data!I8</f>
        <v>0.84</v>
      </c>
      <c r="J8" s="47">
        <f>Data!J8</f>
        <v>0.74</v>
      </c>
      <c r="K8" s="47">
        <f>Data!K8</f>
        <v>0.77</v>
      </c>
      <c r="L8" s="47">
        <f>Data!L8</f>
        <v>0.71</v>
      </c>
      <c r="M8" s="47">
        <f>Data!M8</f>
        <v>0.79</v>
      </c>
      <c r="N8" s="47">
        <f>Data!N8</f>
        <v>0.31</v>
      </c>
      <c r="O8" s="47">
        <f>Data!O8</f>
        <v>0.43</v>
      </c>
      <c r="P8" s="47">
        <f>Data!P8</f>
        <v>0.68</v>
      </c>
      <c r="Q8" s="48">
        <f>Data!Q8</f>
        <v>0.38</v>
      </c>
      <c r="T8" s="72">
        <f t="shared" si="0"/>
        <v>-0.2931034482758621</v>
      </c>
      <c r="U8" s="73"/>
      <c r="V8" s="74">
        <f t="shared" si="1"/>
        <v>0.41</v>
      </c>
      <c r="W8" s="74"/>
      <c r="X8" s="74">
        <f t="shared" si="2"/>
        <v>0.57999999999999996</v>
      </c>
    </row>
    <row r="9" spans="2:24" ht="16" x14ac:dyDescent="0.35">
      <c r="B9" s="34">
        <f>Data!B9</f>
        <v>4</v>
      </c>
      <c r="C9" s="173" t="str">
        <f>Data!C9</f>
        <v>Productivity rate</v>
      </c>
      <c r="D9" s="173"/>
      <c r="E9" s="173"/>
      <c r="F9" s="47">
        <f>Data!F9</f>
        <v>0.76</v>
      </c>
      <c r="G9" s="47">
        <f>Data!G9</f>
        <v>0.7</v>
      </c>
      <c r="H9" s="47">
        <f>Data!H9</f>
        <v>0.64</v>
      </c>
      <c r="I9" s="47">
        <f>Data!I9</f>
        <v>0.68</v>
      </c>
      <c r="J9" s="47">
        <f>Data!J9</f>
        <v>0.69</v>
      </c>
      <c r="K9" s="47">
        <f>Data!K9</f>
        <v>0.74</v>
      </c>
      <c r="L9" s="47">
        <f>Data!L9</f>
        <v>0.85</v>
      </c>
      <c r="M9" s="47">
        <f>Data!M9</f>
        <v>0.8</v>
      </c>
      <c r="N9" s="47">
        <f>Data!N9</f>
        <v>0.84</v>
      </c>
      <c r="O9" s="47">
        <f>Data!O9</f>
        <v>0.74</v>
      </c>
      <c r="P9" s="47">
        <f>Data!P9</f>
        <v>0.65</v>
      </c>
      <c r="Q9" s="48">
        <f>Data!Q9</f>
        <v>0.8</v>
      </c>
      <c r="T9" s="72">
        <f t="shared" si="0"/>
        <v>-8.5714285714285632E-2</v>
      </c>
      <c r="U9" s="73"/>
      <c r="V9" s="74">
        <f t="shared" si="1"/>
        <v>0.64</v>
      </c>
      <c r="W9" s="74"/>
      <c r="X9" s="74">
        <f t="shared" si="2"/>
        <v>0.7</v>
      </c>
    </row>
    <row r="10" spans="2:24" ht="16" x14ac:dyDescent="0.35">
      <c r="B10" s="34">
        <f>Data!B10</f>
        <v>5</v>
      </c>
      <c r="C10" s="173" t="str">
        <f>Data!C10</f>
        <v>Satisfaction index</v>
      </c>
      <c r="D10" s="173"/>
      <c r="E10" s="173"/>
      <c r="F10" s="47">
        <f>Data!F10</f>
        <v>0.78</v>
      </c>
      <c r="G10" s="47">
        <f>Data!G10</f>
        <v>0.74</v>
      </c>
      <c r="H10" s="47">
        <f>Data!H10</f>
        <v>0.8</v>
      </c>
      <c r="I10" s="47">
        <f>Data!I10</f>
        <v>0.93</v>
      </c>
      <c r="J10" s="47">
        <f>Data!J10</f>
        <v>0.85</v>
      </c>
      <c r="K10" s="47">
        <f>Data!K10</f>
        <v>0.94</v>
      </c>
      <c r="L10" s="47">
        <f>Data!L10</f>
        <v>0.9</v>
      </c>
      <c r="M10" s="47">
        <f>Data!M10</f>
        <v>0.71</v>
      </c>
      <c r="N10" s="47">
        <f>Data!N10</f>
        <v>0.92</v>
      </c>
      <c r="O10" s="47">
        <f>Data!O10</f>
        <v>0.87</v>
      </c>
      <c r="P10" s="47">
        <f>Data!P10</f>
        <v>0.73</v>
      </c>
      <c r="Q10" s="48">
        <f>Data!Q10</f>
        <v>0.9</v>
      </c>
      <c r="T10" s="72">
        <f t="shared" si="0"/>
        <v>8.1081081081081141E-2</v>
      </c>
      <c r="U10" s="73"/>
      <c r="V10" s="74">
        <f t="shared" si="1"/>
        <v>0.8</v>
      </c>
      <c r="W10" s="74"/>
      <c r="X10" s="74">
        <f t="shared" si="2"/>
        <v>0.74</v>
      </c>
    </row>
    <row r="11" spans="2:24" ht="16" x14ac:dyDescent="0.35">
      <c r="B11" s="34">
        <f>Data!B11</f>
        <v>6</v>
      </c>
      <c r="C11" s="173" t="str">
        <f>Data!C11</f>
        <v>Engagement index</v>
      </c>
      <c r="D11" s="173"/>
      <c r="E11" s="173"/>
      <c r="F11" s="35">
        <f>Data!F11</f>
        <v>0.45</v>
      </c>
      <c r="G11" s="35">
        <f>Data!G11</f>
        <v>0.87</v>
      </c>
      <c r="H11" s="35">
        <f>Data!H11</f>
        <v>0.64</v>
      </c>
      <c r="I11" s="35">
        <f>Data!I11</f>
        <v>0.25</v>
      </c>
      <c r="J11" s="35">
        <f>Data!J11</f>
        <v>0.33</v>
      </c>
      <c r="K11" s="35">
        <f>Data!K11</f>
        <v>0.49</v>
      </c>
      <c r="L11" s="35">
        <f>Data!L11</f>
        <v>0.68</v>
      </c>
      <c r="M11" s="35">
        <f>Data!M11</f>
        <v>0.38</v>
      </c>
      <c r="N11" s="35">
        <f>Data!N11</f>
        <v>0.42</v>
      </c>
      <c r="O11" s="35">
        <f>Data!O11</f>
        <v>0.52</v>
      </c>
      <c r="P11" s="35">
        <f>Data!P11</f>
        <v>0.61</v>
      </c>
      <c r="Q11" s="36">
        <f>Data!Q11</f>
        <v>0.72</v>
      </c>
      <c r="T11" s="72">
        <f t="shared" si="0"/>
        <v>-0.26436781609195403</v>
      </c>
      <c r="U11" s="73"/>
      <c r="V11" s="74">
        <f t="shared" si="1"/>
        <v>0.64</v>
      </c>
      <c r="W11" s="74"/>
      <c r="X11" s="74">
        <f t="shared" si="2"/>
        <v>0.87</v>
      </c>
    </row>
    <row r="12" spans="2:24" ht="16" x14ac:dyDescent="0.35">
      <c r="B12" s="34">
        <f>Data!B12</f>
        <v>7</v>
      </c>
      <c r="C12" s="173" t="str">
        <f>Data!C12</f>
        <v>Internal promotion rate</v>
      </c>
      <c r="D12" s="173"/>
      <c r="E12" s="173"/>
      <c r="F12" s="47">
        <f>Data!F12</f>
        <v>5.0583657587548639E-2</v>
      </c>
      <c r="G12" s="47">
        <f>Data!G12</f>
        <v>7.0000000000000007E-2</v>
      </c>
      <c r="H12" s="47">
        <f>Data!H12</f>
        <v>0.08</v>
      </c>
      <c r="I12" s="47">
        <f>Data!I12</f>
        <v>4.687122493355883E-2</v>
      </c>
      <c r="J12" s="47">
        <f>Data!J12</f>
        <v>0.11934349355216882</v>
      </c>
      <c r="K12" s="47">
        <f>Data!K12</f>
        <v>8.4789796882380725E-2</v>
      </c>
      <c r="L12" s="47">
        <f>Data!L12</f>
        <v>0.09</v>
      </c>
      <c r="M12" s="47">
        <f>Data!M12</f>
        <v>0.13053712818317997</v>
      </c>
      <c r="N12" s="47">
        <f>Data!N12</f>
        <v>0.10812553740326741</v>
      </c>
      <c r="O12" s="47">
        <f>Data!O12</f>
        <v>7.5921375921375919E-2</v>
      </c>
      <c r="P12" s="47">
        <f>Data!P12</f>
        <v>0.11</v>
      </c>
      <c r="Q12" s="48">
        <f>Data!Q12</f>
        <v>0.13</v>
      </c>
      <c r="T12" s="72">
        <f t="shared" si="0"/>
        <v>0.14285714285714279</v>
      </c>
      <c r="U12" s="73"/>
      <c r="V12" s="74">
        <f t="shared" si="1"/>
        <v>0.08</v>
      </c>
      <c r="W12" s="74"/>
      <c r="X12" s="74">
        <f t="shared" si="2"/>
        <v>7.0000000000000007E-2</v>
      </c>
    </row>
    <row r="13" spans="2:24" ht="16" x14ac:dyDescent="0.35">
      <c r="B13" s="34">
        <f>Data!B13</f>
        <v>8</v>
      </c>
      <c r="C13" s="173" t="str">
        <f>Data!C13</f>
        <v>Net Promoter Score</v>
      </c>
      <c r="D13" s="173"/>
      <c r="E13" s="173"/>
      <c r="F13" s="50">
        <f>Data!F13</f>
        <v>10</v>
      </c>
      <c r="G13" s="50">
        <f>Data!G13</f>
        <v>14</v>
      </c>
      <c r="H13" s="50">
        <f>Data!H13</f>
        <v>6</v>
      </c>
      <c r="I13" s="50">
        <f>Data!I13</f>
        <v>3</v>
      </c>
      <c r="J13" s="50">
        <f>Data!J13</f>
        <v>6</v>
      </c>
      <c r="K13" s="50">
        <f>Data!K13</f>
        <v>7</v>
      </c>
      <c r="L13" s="50">
        <f>Data!L13</f>
        <v>8</v>
      </c>
      <c r="M13" s="50">
        <f>Data!M13</f>
        <v>9</v>
      </c>
      <c r="N13" s="50">
        <f>Data!N13</f>
        <v>10</v>
      </c>
      <c r="O13" s="50">
        <f>Data!O13</f>
        <v>8</v>
      </c>
      <c r="P13" s="50">
        <f>Data!P13</f>
        <v>10</v>
      </c>
      <c r="Q13" s="51">
        <f>Data!Q13</f>
        <v>8</v>
      </c>
      <c r="T13" s="72">
        <f t="shared" si="0"/>
        <v>-0.5714285714285714</v>
      </c>
      <c r="U13" s="73"/>
      <c r="V13" s="75">
        <f t="shared" si="1"/>
        <v>6</v>
      </c>
      <c r="W13" s="74"/>
      <c r="X13" s="75">
        <f t="shared" si="2"/>
        <v>14</v>
      </c>
    </row>
    <row r="14" spans="2:24" ht="16" x14ac:dyDescent="0.35">
      <c r="B14" s="34">
        <f>Data!B14</f>
        <v>9</v>
      </c>
      <c r="C14" s="173" t="str">
        <f>Data!C14</f>
        <v>Quality of hire</v>
      </c>
      <c r="D14" s="173"/>
      <c r="E14" s="173"/>
      <c r="F14" s="35">
        <f>Data!F14</f>
        <v>0.42109999999999997</v>
      </c>
      <c r="G14" s="35">
        <f>Data!G14</f>
        <v>0.23669999999999999</v>
      </c>
      <c r="H14" s="35">
        <f>Data!H14</f>
        <v>0.55759999999999998</v>
      </c>
      <c r="I14" s="35">
        <f>Data!I14</f>
        <v>0.61119999999999997</v>
      </c>
      <c r="J14" s="35">
        <f>Data!J14</f>
        <v>0.78769999999999996</v>
      </c>
      <c r="K14" s="35">
        <f>Data!K14</f>
        <v>0.38719999999999999</v>
      </c>
      <c r="L14" s="35">
        <f>Data!L14</f>
        <v>0.46379999999999999</v>
      </c>
      <c r="M14" s="35">
        <f>Data!M14</f>
        <v>0.44</v>
      </c>
      <c r="N14" s="35">
        <f>Data!N14</f>
        <v>0.52</v>
      </c>
      <c r="O14" s="35">
        <f>Data!O14</f>
        <v>0.46</v>
      </c>
      <c r="P14" s="35">
        <f>Data!P14</f>
        <v>0.71</v>
      </c>
      <c r="Q14" s="36">
        <f>Data!Q14</f>
        <v>0.53</v>
      </c>
      <c r="T14" s="72">
        <f t="shared" si="0"/>
        <v>1.3557245458386142</v>
      </c>
      <c r="U14" s="73"/>
      <c r="V14" s="74">
        <f t="shared" si="1"/>
        <v>0.55759999999999998</v>
      </c>
      <c r="W14" s="74"/>
      <c r="X14" s="74">
        <f t="shared" si="2"/>
        <v>0.23669999999999999</v>
      </c>
    </row>
    <row r="15" spans="2:24" ht="16.5" thickBot="1" x14ac:dyDescent="0.4">
      <c r="B15" s="34">
        <f>Data!B15</f>
        <v>10</v>
      </c>
      <c r="C15" s="173" t="str">
        <f>Data!C15</f>
        <v>Turnover rate</v>
      </c>
      <c r="D15" s="173"/>
      <c r="E15" s="173"/>
      <c r="F15" s="53">
        <f>Data!F15</f>
        <v>0.15</v>
      </c>
      <c r="G15" s="53">
        <f>Data!G15</f>
        <v>0.12</v>
      </c>
      <c r="H15" s="53">
        <f>Data!H15</f>
        <v>0.08</v>
      </c>
      <c r="I15" s="53">
        <f>Data!I15</f>
        <v>0.09</v>
      </c>
      <c r="J15" s="53">
        <f>Data!J15</f>
        <v>0.1</v>
      </c>
      <c r="K15" s="53">
        <f>Data!K15</f>
        <v>0.05</v>
      </c>
      <c r="L15" s="53">
        <f>Data!L15</f>
        <v>0.11</v>
      </c>
      <c r="M15" s="53">
        <f>Data!M15</f>
        <v>0.08</v>
      </c>
      <c r="N15" s="53">
        <f>Data!N15</f>
        <v>0.09</v>
      </c>
      <c r="O15" s="53">
        <f>Data!O15</f>
        <v>0.12</v>
      </c>
      <c r="P15" s="53">
        <f>Data!P15</f>
        <v>0.18</v>
      </c>
      <c r="Q15" s="54">
        <f>Data!Q15</f>
        <v>0.25</v>
      </c>
      <c r="T15" s="72">
        <f t="shared" si="0"/>
        <v>-0.33333333333333326</v>
      </c>
      <c r="U15" s="73"/>
      <c r="V15" s="74">
        <f t="shared" si="1"/>
        <v>0.08</v>
      </c>
      <c r="W15" s="74"/>
      <c r="X15" s="74">
        <f t="shared" si="2"/>
        <v>0.12</v>
      </c>
    </row>
    <row r="16" spans="2:24" ht="16" x14ac:dyDescent="0.35">
      <c r="B16" s="174" t="str">
        <f>Data!B16</f>
        <v>Progress Chart</v>
      </c>
      <c r="C16" s="176" t="str">
        <f>Data!C16</f>
        <v>90-day quit rate (%)</v>
      </c>
      <c r="D16" s="176"/>
      <c r="E16" s="176"/>
      <c r="F16" s="55">
        <f>Data!F16</f>
        <v>0.18</v>
      </c>
      <c r="G16" s="55">
        <f>Data!G16</f>
        <v>0.15</v>
      </c>
      <c r="H16" s="55">
        <f>Data!H16</f>
        <v>0.08</v>
      </c>
      <c r="I16" s="55">
        <f>Data!I16</f>
        <v>0.09</v>
      </c>
      <c r="J16" s="55">
        <f>Data!J16</f>
        <v>0.12</v>
      </c>
      <c r="K16" s="55">
        <f>Data!K16</f>
        <v>0.05</v>
      </c>
      <c r="L16" s="55">
        <f>Data!L16</f>
        <v>0.1</v>
      </c>
      <c r="M16" s="55">
        <f>Data!M16</f>
        <v>0.16</v>
      </c>
      <c r="N16" s="55">
        <f>Data!N16</f>
        <v>0.12</v>
      </c>
      <c r="O16" s="55">
        <f>Data!O16</f>
        <v>0.09</v>
      </c>
      <c r="P16" s="55">
        <f>Data!P16</f>
        <v>0.15</v>
      </c>
      <c r="Q16" s="56">
        <f>Data!Q16</f>
        <v>0.11</v>
      </c>
      <c r="T16" s="76">
        <f t="shared" si="0"/>
        <v>-0.46666666666666667</v>
      </c>
      <c r="U16" s="73"/>
      <c r="V16" s="77">
        <f t="shared" si="1"/>
        <v>0.08</v>
      </c>
      <c r="W16" s="74"/>
      <c r="X16" s="74">
        <f t="shared" si="2"/>
        <v>0.15</v>
      </c>
    </row>
    <row r="17" spans="2:24" ht="16" x14ac:dyDescent="0.35">
      <c r="B17" s="174"/>
      <c r="C17" s="176" t="str">
        <f>Data!C17</f>
        <v>Training effectiveness (%)</v>
      </c>
      <c r="D17" s="176"/>
      <c r="E17" s="176"/>
      <c r="F17" s="57">
        <f>Data!F17</f>
        <v>0.85</v>
      </c>
      <c r="G17" s="57">
        <f>Data!G17</f>
        <v>0.79669999999999996</v>
      </c>
      <c r="H17" s="57">
        <f>Data!H17</f>
        <v>0.45760000000000001</v>
      </c>
      <c r="I17" s="57">
        <f>Data!I17</f>
        <v>0.48</v>
      </c>
      <c r="J17" s="57">
        <f>Data!J17</f>
        <v>0.72929999999999995</v>
      </c>
      <c r="K17" s="57">
        <f>Data!K17</f>
        <v>0.68330000000000002</v>
      </c>
      <c r="L17" s="57">
        <f>Data!L17</f>
        <v>0.5998</v>
      </c>
      <c r="M17" s="57">
        <f>Data!M17</f>
        <v>0.61129999999999995</v>
      </c>
      <c r="N17" s="57">
        <f>Data!N17</f>
        <v>0.67800000000000005</v>
      </c>
      <c r="O17" s="57">
        <f>Data!O17</f>
        <v>0.76700000000000002</v>
      </c>
      <c r="P17" s="57">
        <f>Data!P17</f>
        <v>0.871</v>
      </c>
      <c r="Q17" s="58">
        <f>Data!Q17</f>
        <v>0.92330000000000001</v>
      </c>
      <c r="T17" s="76">
        <f t="shared" si="0"/>
        <v>-0.42563072674783475</v>
      </c>
      <c r="U17" s="73"/>
      <c r="V17" s="78">
        <f t="shared" si="1"/>
        <v>0.45760000000000001</v>
      </c>
      <c r="W17" s="74"/>
      <c r="X17" s="74">
        <f t="shared" si="2"/>
        <v>0.79669999999999996</v>
      </c>
    </row>
    <row r="18" spans="2:24" ht="16.5" thickBot="1" x14ac:dyDescent="0.4">
      <c r="B18" s="175"/>
      <c r="C18" s="176" t="str">
        <f>Data!C18</f>
        <v>Acceptance Ratio (%)</v>
      </c>
      <c r="D18" s="176"/>
      <c r="E18" s="176"/>
      <c r="F18" s="59">
        <f>Data!F18</f>
        <v>0.5</v>
      </c>
      <c r="G18" s="59">
        <f>Data!G18</f>
        <v>0.42</v>
      </c>
      <c r="H18" s="59">
        <f>Data!H18</f>
        <v>0.38</v>
      </c>
      <c r="I18" s="59">
        <f>Data!I18</f>
        <v>0.67</v>
      </c>
      <c r="J18" s="59">
        <f>Data!J18</f>
        <v>0.37</v>
      </c>
      <c r="K18" s="59">
        <f>Data!K18</f>
        <v>0.56999999999999995</v>
      </c>
      <c r="L18" s="59">
        <f>Data!L18</f>
        <v>0.92</v>
      </c>
      <c r="M18" s="59">
        <f>Data!M18</f>
        <v>0.9</v>
      </c>
      <c r="N18" s="59">
        <f>Data!N18</f>
        <v>0.71</v>
      </c>
      <c r="O18" s="59">
        <f>Data!O18</f>
        <v>0.31</v>
      </c>
      <c r="P18" s="59">
        <f>Data!P18</f>
        <v>0.68</v>
      </c>
      <c r="Q18" s="60">
        <f>Data!Q18</f>
        <v>0.81</v>
      </c>
      <c r="T18" s="76">
        <f t="shared" si="0"/>
        <v>-9.5238095238095233E-2</v>
      </c>
      <c r="U18" s="73"/>
      <c r="V18" s="79">
        <f t="shared" si="1"/>
        <v>0.38</v>
      </c>
      <c r="W18" s="74"/>
      <c r="X18" s="74">
        <f t="shared" si="2"/>
        <v>0.42</v>
      </c>
    </row>
    <row r="19" spans="2:24" ht="16" x14ac:dyDescent="0.35">
      <c r="B19" s="177" t="str">
        <f>Data!B19</f>
        <v>Chart</v>
      </c>
      <c r="C19" s="179" t="str">
        <f>Data!C19</f>
        <v>Male</v>
      </c>
      <c r="D19" s="179"/>
      <c r="E19" s="179"/>
      <c r="F19" s="61">
        <f>Data!F19</f>
        <v>16</v>
      </c>
      <c r="G19" s="61">
        <f>Data!G19</f>
        <v>20</v>
      </c>
      <c r="H19" s="61">
        <f>Data!H19</f>
        <v>18</v>
      </c>
      <c r="I19" s="61">
        <f>Data!I19</f>
        <v>18</v>
      </c>
      <c r="J19" s="61">
        <f>Data!J19</f>
        <v>16</v>
      </c>
      <c r="K19" s="61">
        <f>Data!K19</f>
        <v>16</v>
      </c>
      <c r="L19" s="61">
        <f>Data!L19</f>
        <v>15</v>
      </c>
      <c r="M19" s="61">
        <f>Data!M19</f>
        <v>20</v>
      </c>
      <c r="N19" s="61">
        <f>Data!N19</f>
        <v>17</v>
      </c>
      <c r="O19" s="61">
        <f>Data!O19</f>
        <v>16</v>
      </c>
      <c r="P19" s="61">
        <f>Data!P19</f>
        <v>18</v>
      </c>
      <c r="Q19" s="62">
        <f>Data!Q19</f>
        <v>18</v>
      </c>
      <c r="T19" s="76">
        <f t="shared" si="0"/>
        <v>-9.9999999999999978E-2</v>
      </c>
      <c r="U19" s="73"/>
      <c r="V19" s="75">
        <f t="shared" si="1"/>
        <v>18</v>
      </c>
      <c r="W19" s="74"/>
      <c r="X19" s="75">
        <f t="shared" si="2"/>
        <v>20</v>
      </c>
    </row>
    <row r="20" spans="2:24" ht="16" x14ac:dyDescent="0.35">
      <c r="B20" s="177"/>
      <c r="C20" s="179" t="str">
        <f>Data!C20</f>
        <v>Female</v>
      </c>
      <c r="D20" s="179"/>
      <c r="E20" s="179"/>
      <c r="F20" s="63">
        <f>Data!F20</f>
        <v>17</v>
      </c>
      <c r="G20" s="63">
        <f>Data!G20</f>
        <v>20</v>
      </c>
      <c r="H20" s="63">
        <f>Data!H20</f>
        <v>15</v>
      </c>
      <c r="I20" s="63">
        <f>Data!I20</f>
        <v>18</v>
      </c>
      <c r="J20" s="63">
        <f>Data!J20</f>
        <v>16</v>
      </c>
      <c r="K20" s="63">
        <f>Data!K20</f>
        <v>16</v>
      </c>
      <c r="L20" s="63">
        <f>Data!L20</f>
        <v>20</v>
      </c>
      <c r="M20" s="63">
        <f>Data!M20</f>
        <v>15</v>
      </c>
      <c r="N20" s="63">
        <f>Data!N20</f>
        <v>20</v>
      </c>
      <c r="O20" s="63">
        <f>Data!O20</f>
        <v>20</v>
      </c>
      <c r="P20" s="63">
        <f>Data!P20</f>
        <v>18</v>
      </c>
      <c r="Q20" s="64">
        <f>Data!Q20</f>
        <v>17</v>
      </c>
      <c r="T20" s="76">
        <f t="shared" si="0"/>
        <v>-0.25</v>
      </c>
      <c r="U20" s="73"/>
      <c r="V20" s="75">
        <f t="shared" si="1"/>
        <v>15</v>
      </c>
      <c r="W20" s="74"/>
      <c r="X20" s="75">
        <f t="shared" si="2"/>
        <v>20</v>
      </c>
    </row>
    <row r="21" spans="2:24" ht="16" x14ac:dyDescent="0.35">
      <c r="B21" s="178"/>
      <c r="C21" s="179" t="str">
        <f>Data!C21</f>
        <v>Headcount</v>
      </c>
      <c r="D21" s="179"/>
      <c r="E21" s="179"/>
      <c r="F21" s="63">
        <f>Data!F21</f>
        <v>33</v>
      </c>
      <c r="G21" s="63">
        <f>Data!G21</f>
        <v>40</v>
      </c>
      <c r="H21" s="63">
        <f>Data!H21</f>
        <v>33</v>
      </c>
      <c r="I21" s="63">
        <f>Data!I21</f>
        <v>36</v>
      </c>
      <c r="J21" s="63">
        <f>Data!J21</f>
        <v>32</v>
      </c>
      <c r="K21" s="63">
        <f>Data!K21</f>
        <v>32</v>
      </c>
      <c r="L21" s="63">
        <f>Data!L21</f>
        <v>35</v>
      </c>
      <c r="M21" s="63">
        <f>Data!M21</f>
        <v>35</v>
      </c>
      <c r="N21" s="63">
        <f>Data!N21</f>
        <v>37</v>
      </c>
      <c r="O21" s="63">
        <f>Data!O21</f>
        <v>36</v>
      </c>
      <c r="P21" s="63">
        <f>Data!P21</f>
        <v>36</v>
      </c>
      <c r="Q21" s="64">
        <f>Data!Q21</f>
        <v>35</v>
      </c>
      <c r="T21" s="76">
        <f t="shared" si="0"/>
        <v>-0.17500000000000004</v>
      </c>
      <c r="U21" s="73"/>
      <c r="V21" s="75">
        <f t="shared" si="1"/>
        <v>33</v>
      </c>
      <c r="W21" s="74"/>
      <c r="X21" s="75">
        <f t="shared" si="2"/>
        <v>40</v>
      </c>
    </row>
    <row r="22" spans="2:24" ht="7.5" customHeight="1" x14ac:dyDescent="0.35"/>
    <row r="23" spans="2:24" ht="8.25" customHeight="1" x14ac:dyDescent="0.35"/>
    <row r="24" spans="2:24" x14ac:dyDescent="0.35">
      <c r="B24" s="180" t="s">
        <v>136</v>
      </c>
      <c r="C24" s="181"/>
      <c r="D24" s="181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24" x14ac:dyDescent="0.35">
      <c r="B25" s="169" t="s">
        <v>128</v>
      </c>
      <c r="C25" s="170"/>
      <c r="D25" s="170"/>
      <c r="E25" s="80"/>
      <c r="F25" s="80"/>
      <c r="G25" s="169" t="s">
        <v>129</v>
      </c>
      <c r="H25" s="170"/>
      <c r="I25" s="170"/>
      <c r="J25" s="170"/>
      <c r="K25" s="80"/>
      <c r="L25" s="80"/>
      <c r="M25" s="169" t="str">
        <f>C18</f>
        <v>Acceptance Ratio (%)</v>
      </c>
      <c r="N25" s="170"/>
      <c r="O25" s="170"/>
      <c r="P25" s="170"/>
      <c r="Q25" s="80"/>
      <c r="T25" s="81" t="s">
        <v>132</v>
      </c>
      <c r="U25" s="82"/>
      <c r="W25" s="83"/>
    </row>
    <row r="26" spans="2:24" x14ac:dyDescent="0.35">
      <c r="B26" s="84" t="s">
        <v>134</v>
      </c>
      <c r="C26" s="85"/>
      <c r="D26" s="86"/>
      <c r="E26" s="35">
        <f>V16</f>
        <v>0.08</v>
      </c>
      <c r="F26" s="80"/>
      <c r="G26" s="171" t="s">
        <v>134</v>
      </c>
      <c r="H26" s="172"/>
      <c r="I26" s="172"/>
      <c r="J26" s="172"/>
      <c r="K26" s="35">
        <f>V17</f>
        <v>0.45760000000000001</v>
      </c>
      <c r="L26" s="80"/>
      <c r="M26" s="171" t="s">
        <v>134</v>
      </c>
      <c r="N26" s="172"/>
      <c r="O26" s="172"/>
      <c r="P26" s="172"/>
      <c r="Q26" s="35">
        <f>V18</f>
        <v>0.38</v>
      </c>
      <c r="T26" s="50">
        <f>V19</f>
        <v>18</v>
      </c>
    </row>
    <row r="27" spans="2:24" x14ac:dyDescent="0.35">
      <c r="B27" s="84" t="s">
        <v>137</v>
      </c>
      <c r="C27" s="85"/>
      <c r="D27" s="86"/>
      <c r="E27" s="35">
        <f>100%-E26</f>
        <v>0.92</v>
      </c>
      <c r="F27" s="80"/>
      <c r="G27" s="171" t="s">
        <v>137</v>
      </c>
      <c r="H27" s="172"/>
      <c r="I27" s="172"/>
      <c r="J27" s="172"/>
      <c r="K27" s="35">
        <f>100%-K26</f>
        <v>0.54239999999999999</v>
      </c>
      <c r="L27" s="80"/>
      <c r="M27" s="171" t="s">
        <v>137</v>
      </c>
      <c r="N27" s="172"/>
      <c r="O27" s="172"/>
      <c r="P27" s="172"/>
      <c r="Q27" s="35">
        <f>100%-Q26</f>
        <v>0.62</v>
      </c>
      <c r="T27" s="50">
        <f>V20</f>
        <v>15</v>
      </c>
    </row>
  </sheetData>
  <mergeCells count="27">
    <mergeCell ref="C10:E10"/>
    <mergeCell ref="C5:E5"/>
    <mergeCell ref="C6:E6"/>
    <mergeCell ref="C7:E7"/>
    <mergeCell ref="C8:E8"/>
    <mergeCell ref="C9:E9"/>
    <mergeCell ref="B25:D25"/>
    <mergeCell ref="C11:E11"/>
    <mergeCell ref="C12:E12"/>
    <mergeCell ref="C13:E13"/>
    <mergeCell ref="C14:E14"/>
    <mergeCell ref="C15:E15"/>
    <mergeCell ref="B16:B18"/>
    <mergeCell ref="C16:E16"/>
    <mergeCell ref="C17:E17"/>
    <mergeCell ref="C18:E18"/>
    <mergeCell ref="B19:B21"/>
    <mergeCell ref="C19:E19"/>
    <mergeCell ref="C20:E20"/>
    <mergeCell ref="C21:E21"/>
    <mergeCell ref="B24:D24"/>
    <mergeCell ref="G25:J25"/>
    <mergeCell ref="M25:P25"/>
    <mergeCell ref="G26:J26"/>
    <mergeCell ref="M26:P26"/>
    <mergeCell ref="G27:J27"/>
    <mergeCell ref="M27:P27"/>
  </mergeCells>
  <conditionalFormatting sqref="T6">
    <cfRule type="expression" dxfId="26" priority="19">
      <formula>$T$6=0</formula>
    </cfRule>
    <cfRule type="expression" dxfId="25" priority="20">
      <formula>$T$6&lt;0</formula>
    </cfRule>
    <cfRule type="expression" dxfId="24" priority="21">
      <formula>$T$6&gt;0</formula>
    </cfRule>
  </conditionalFormatting>
  <conditionalFormatting sqref="T7">
    <cfRule type="expression" dxfId="23" priority="16">
      <formula>$T$7=0</formula>
    </cfRule>
    <cfRule type="expression" dxfId="22" priority="17">
      <formula>$T$7&gt;0</formula>
    </cfRule>
    <cfRule type="expression" dxfId="21" priority="18">
      <formula>$T$7&lt;0</formula>
    </cfRule>
  </conditionalFormatting>
  <conditionalFormatting sqref="T8">
    <cfRule type="expression" dxfId="20" priority="13">
      <formula>$T$8=0</formula>
    </cfRule>
    <cfRule type="expression" dxfId="19" priority="14">
      <formula>$T$8&lt;0</formula>
    </cfRule>
    <cfRule type="expression" dxfId="18" priority="15">
      <formula>$T$8&gt;0</formula>
    </cfRule>
  </conditionalFormatting>
  <conditionalFormatting sqref="T9:T10">
    <cfRule type="expression" dxfId="17" priority="10">
      <formula>$T$10=0</formula>
    </cfRule>
    <cfRule type="expression" dxfId="16" priority="11">
      <formula>$T$10&lt;0</formula>
    </cfRule>
    <cfRule type="expression" dxfId="15" priority="12">
      <formula>$T$10&gt;0</formula>
    </cfRule>
  </conditionalFormatting>
  <conditionalFormatting sqref="T11:T12">
    <cfRule type="expression" dxfId="14" priority="7">
      <formula>$T$12=0</formula>
    </cfRule>
    <cfRule type="expression" dxfId="13" priority="8">
      <formula>$T$12&lt;0</formula>
    </cfRule>
    <cfRule type="expression" dxfId="12" priority="9">
      <formula>$T$12&gt;0</formula>
    </cfRule>
  </conditionalFormatting>
  <conditionalFormatting sqref="T13">
    <cfRule type="expression" dxfId="11" priority="4">
      <formula>$T$13=0</formula>
    </cfRule>
    <cfRule type="expression" dxfId="10" priority="5">
      <formula>$T$13&gt;0</formula>
    </cfRule>
    <cfRule type="expression" dxfId="9" priority="6">
      <formula>$T$13&lt;0</formula>
    </cfRule>
  </conditionalFormatting>
  <conditionalFormatting sqref="T14:T15">
    <cfRule type="expression" dxfId="8" priority="1">
      <formula>$T$15=0</formula>
    </cfRule>
    <cfRule type="expression" dxfId="7" priority="2">
      <formula>$T$15&lt;0</formula>
    </cfRule>
    <cfRule type="expression" dxfId="6" priority="3">
      <formula>$T$15&gt;0</formula>
    </cfRule>
  </conditionalFormatting>
  <conditionalFormatting sqref="V6:V21">
    <cfRule type="expression" dxfId="5" priority="25">
      <formula>$F$4=$G$4</formula>
    </cfRule>
    <cfRule type="expression" dxfId="4" priority="26">
      <formula>$F$4&lt;$G$4</formula>
    </cfRule>
    <cfRule type="expression" dxfId="3" priority="27">
      <formula>$F$4&gt;$G$4</formula>
    </cfRule>
  </conditionalFormatting>
  <conditionalFormatting sqref="X6:X21">
    <cfRule type="expression" dxfId="2" priority="22">
      <formula>$F$4=$G$4</formula>
    </cfRule>
    <cfRule type="expression" dxfId="1" priority="23">
      <formula>$F$4&lt;$G$4</formula>
    </cfRule>
    <cfRule type="expression" dxfId="0" priority="24">
      <formula>$F$4&gt;$G$4</formula>
    </cfRule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2F9B-5CA2-4D6E-9CFF-EAA7D2E2E4C7}">
  <sheetPr codeName="Sheet1"/>
  <dimension ref="B1:AE21"/>
  <sheetViews>
    <sheetView showGridLines="0" zoomScale="160" zoomScaleNormal="160" workbookViewId="0">
      <selection activeCell="C13" sqref="C13:E13"/>
    </sheetView>
  </sheetViews>
  <sheetFormatPr defaultColWidth="11.3984375" defaultRowHeight="14.5" x14ac:dyDescent="0.3"/>
  <cols>
    <col min="1" max="1" width="2" style="19" customWidth="1"/>
    <col min="2" max="2" width="8.09765625" style="65" bestFit="1" customWidth="1"/>
    <col min="3" max="4" width="11.3984375" style="19" customWidth="1"/>
    <col min="5" max="5" width="5.59765625" style="19" customWidth="1"/>
    <col min="6" max="6" width="7.09765625" style="22" bestFit="1" customWidth="1"/>
    <col min="7" max="17" width="6.8984375" style="22" bestFit="1" customWidth="1"/>
    <col min="18" max="18" width="14.69921875" style="23" hidden="1" customWidth="1"/>
    <col min="19" max="19" width="3.3984375" style="19" hidden="1" customWidth="1"/>
    <col min="20" max="20" width="8.3984375" style="21" hidden="1" customWidth="1"/>
    <col min="21" max="16384" width="11.3984375" style="19"/>
  </cols>
  <sheetData>
    <row r="1" spans="2:31" ht="5.25" customHeight="1" x14ac:dyDescent="0.3">
      <c r="B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0"/>
    </row>
    <row r="2" spans="2:31" ht="9" hidden="1" customHeight="1" x14ac:dyDescent="0.3">
      <c r="B2" s="201"/>
      <c r="C2" s="201"/>
      <c r="D2" s="201"/>
      <c r="E2" s="201"/>
    </row>
    <row r="3" spans="2:31" ht="4.5" customHeight="1" x14ac:dyDescent="0.35">
      <c r="B3" s="24"/>
      <c r="G3" s="25"/>
      <c r="Z3" s="26"/>
      <c r="AA3" s="26"/>
      <c r="AB3" s="26"/>
      <c r="AC3" s="26"/>
      <c r="AD3" s="26"/>
      <c r="AE3" s="26"/>
    </row>
    <row r="4" spans="2:31" ht="24" customHeight="1" thickBot="1" x14ac:dyDescent="0.35">
      <c r="B4" s="202"/>
      <c r="C4" s="202"/>
      <c r="D4" s="202"/>
      <c r="E4" s="202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8" t="s">
        <v>103</v>
      </c>
      <c r="T4" s="28" t="str">
        <f>Dashboard!X2</f>
        <v>Mar</v>
      </c>
    </row>
    <row r="5" spans="2:31" ht="19.5" customHeight="1" thickBot="1" x14ac:dyDescent="0.35">
      <c r="B5" s="29" t="s">
        <v>104</v>
      </c>
      <c r="C5" s="182" t="s">
        <v>105</v>
      </c>
      <c r="D5" s="182"/>
      <c r="E5" s="182"/>
      <c r="F5" s="29" t="s">
        <v>106</v>
      </c>
      <c r="G5" s="29" t="s">
        <v>107</v>
      </c>
      <c r="H5" s="29" t="s">
        <v>108</v>
      </c>
      <c r="I5" s="29" t="s">
        <v>109</v>
      </c>
      <c r="J5" s="29" t="s">
        <v>110</v>
      </c>
      <c r="K5" s="29" t="s">
        <v>111</v>
      </c>
      <c r="L5" s="29" t="s">
        <v>112</v>
      </c>
      <c r="M5" s="29" t="s">
        <v>113</v>
      </c>
      <c r="N5" s="29" t="s">
        <v>114</v>
      </c>
      <c r="O5" s="29" t="s">
        <v>115</v>
      </c>
      <c r="P5" s="29" t="s">
        <v>116</v>
      </c>
      <c r="Q5" s="30" t="s">
        <v>117</v>
      </c>
      <c r="R5" s="31" t="s">
        <v>118</v>
      </c>
      <c r="S5" s="32"/>
      <c r="T5" s="33"/>
      <c r="U5" s="21"/>
      <c r="V5" s="21"/>
      <c r="W5" s="21"/>
      <c r="X5" s="21"/>
      <c r="Y5" s="21"/>
      <c r="Z5" s="26"/>
      <c r="AA5" s="26"/>
      <c r="AB5" s="26"/>
      <c r="AC5" s="26"/>
      <c r="AD5" s="26"/>
      <c r="AE5" s="26"/>
    </row>
    <row r="6" spans="2:31" ht="15" customHeight="1" x14ac:dyDescent="0.3">
      <c r="B6" s="34">
        <v>1</v>
      </c>
      <c r="C6" s="173" t="s">
        <v>12</v>
      </c>
      <c r="D6" s="173"/>
      <c r="E6" s="173"/>
      <c r="F6" s="35">
        <v>0.08</v>
      </c>
      <c r="G6" s="35">
        <v>0.09</v>
      </c>
      <c r="H6" s="35">
        <v>0.11</v>
      </c>
      <c r="I6" s="35">
        <v>7.5499999999999998E-2</v>
      </c>
      <c r="J6" s="35">
        <v>4.9799999999999997E-2</v>
      </c>
      <c r="K6" s="35">
        <v>0.12</v>
      </c>
      <c r="L6" s="35">
        <v>0.13</v>
      </c>
      <c r="M6" s="35">
        <v>4.99E-2</v>
      </c>
      <c r="N6" s="35">
        <v>7.0000000000000007E-2</v>
      </c>
      <c r="O6" s="35">
        <v>8.5500000000000007E-2</v>
      </c>
      <c r="P6" s="35">
        <v>0.12</v>
      </c>
      <c r="Q6" s="36">
        <v>0.17</v>
      </c>
      <c r="R6" s="37">
        <f t="shared" ref="R6:R21" si="0">IF($F$5=$T$4,F6,IF($G$5=$T$4,G6,IF($H$5=$T$4,H6,IF($I$5=$T$4,I6,IF($J$5=$T$4,J6,IF($K$5=$T$4,K6,IF($L$5=$T$4,L6,IF($M$5=$T$4,M6,IF($N$5=$T$4,N6,IF($O$5=$T$4,O6,IF($P$5=$T$4,P6,Q6)))))))))))</f>
        <v>0.11</v>
      </c>
      <c r="S6" s="38"/>
      <c r="T6" s="39">
        <f t="shared" ref="T6:T21" si="1">IFERROR(IF($T$4=$F$5,0,IF($T$4=$G$5,G6/F6-1,IF($T$4=$H$5,H6/G6-1,IF($T$4=$I$5,I6/H6-1,IF($T$4=$J$5,J6/I6-1,IF($T$4=$K$5,K6/J6-1,IF($T$4=$L$5,L6/K6-1,IF($T$4=$M$5,M6/L6-1,IF($T$4=$N$5,N6/M6-1,IF($T$4=$O$5,O6/N6-1,IF($T$4=$P$5,P6/O6-1,IF($T$4=$Q$5,Q6/P6-1,"")))))))))))),0)</f>
        <v>0.22222222222222232</v>
      </c>
      <c r="U6" s="40"/>
      <c r="V6" s="21"/>
      <c r="W6" s="21"/>
      <c r="X6" s="21"/>
      <c r="Y6" s="21"/>
      <c r="Z6" s="26"/>
      <c r="AA6" s="26"/>
      <c r="AB6" s="26"/>
      <c r="AC6" s="26"/>
      <c r="AD6" s="26"/>
      <c r="AE6" s="26"/>
    </row>
    <row r="7" spans="2:31" ht="15" customHeight="1" x14ac:dyDescent="0.3">
      <c r="B7" s="41">
        <v>2</v>
      </c>
      <c r="C7" s="189" t="s">
        <v>119</v>
      </c>
      <c r="D7" s="190"/>
      <c r="E7" s="191"/>
      <c r="F7" s="42">
        <v>1530</v>
      </c>
      <c r="G7" s="42">
        <v>1413</v>
      </c>
      <c r="H7" s="42">
        <v>1052</v>
      </c>
      <c r="I7" s="42">
        <v>1405</v>
      </c>
      <c r="J7" s="42">
        <v>1207</v>
      </c>
      <c r="K7" s="42">
        <v>1180</v>
      </c>
      <c r="L7" s="42">
        <v>1349</v>
      </c>
      <c r="M7" s="42">
        <v>1288</v>
      </c>
      <c r="N7" s="42">
        <v>1545</v>
      </c>
      <c r="O7" s="42">
        <v>1336</v>
      </c>
      <c r="P7" s="43">
        <v>1000</v>
      </c>
      <c r="Q7" s="44">
        <v>1400</v>
      </c>
      <c r="R7" s="45">
        <f t="shared" si="0"/>
        <v>1052</v>
      </c>
      <c r="S7" s="46"/>
      <c r="T7" s="39">
        <f t="shared" si="1"/>
        <v>-0.25548478414720455</v>
      </c>
      <c r="V7" s="21"/>
      <c r="W7" s="21"/>
      <c r="X7" s="21"/>
      <c r="Y7" s="21"/>
      <c r="Z7" s="26"/>
      <c r="AA7" s="26"/>
      <c r="AB7" s="26"/>
      <c r="AC7" s="26"/>
      <c r="AD7" s="26"/>
      <c r="AE7" s="26"/>
    </row>
    <row r="8" spans="2:31" ht="15" customHeight="1" x14ac:dyDescent="0.3">
      <c r="B8" s="41">
        <v>3</v>
      </c>
      <c r="C8" s="173" t="s">
        <v>120</v>
      </c>
      <c r="D8" s="173"/>
      <c r="E8" s="173"/>
      <c r="F8" s="47">
        <v>0.56000000000000005</v>
      </c>
      <c r="G8" s="47">
        <v>0.57999999999999996</v>
      </c>
      <c r="H8" s="47">
        <v>0.41</v>
      </c>
      <c r="I8" s="47">
        <v>0.84</v>
      </c>
      <c r="J8" s="47">
        <v>0.74</v>
      </c>
      <c r="K8" s="47">
        <v>0.77</v>
      </c>
      <c r="L8" s="47">
        <v>0.71</v>
      </c>
      <c r="M8" s="47">
        <v>0.79</v>
      </c>
      <c r="N8" s="47">
        <v>0.31</v>
      </c>
      <c r="O8" s="47">
        <v>0.43</v>
      </c>
      <c r="P8" s="47">
        <v>0.68</v>
      </c>
      <c r="Q8" s="48">
        <v>0.38</v>
      </c>
      <c r="R8" s="37">
        <f t="shared" si="0"/>
        <v>0.41</v>
      </c>
      <c r="S8" s="49"/>
      <c r="T8" s="39">
        <f t="shared" si="1"/>
        <v>-0.2931034482758621</v>
      </c>
      <c r="V8" s="21"/>
      <c r="W8" s="21"/>
      <c r="X8" s="21"/>
      <c r="Y8" s="21"/>
      <c r="Z8" s="26"/>
      <c r="AA8" s="26"/>
      <c r="AB8" s="26"/>
      <c r="AC8" s="26"/>
      <c r="AD8" s="26"/>
      <c r="AE8" s="26"/>
    </row>
    <row r="9" spans="2:31" ht="15" customHeight="1" x14ac:dyDescent="0.3">
      <c r="B9" s="34">
        <v>4</v>
      </c>
      <c r="C9" s="173" t="s">
        <v>121</v>
      </c>
      <c r="D9" s="173"/>
      <c r="E9" s="173"/>
      <c r="F9" s="47">
        <v>0.76</v>
      </c>
      <c r="G9" s="47">
        <v>0.7</v>
      </c>
      <c r="H9" s="47">
        <v>0.64</v>
      </c>
      <c r="I9" s="47">
        <v>0.68</v>
      </c>
      <c r="J9" s="47">
        <v>0.69</v>
      </c>
      <c r="K9" s="47">
        <v>0.74</v>
      </c>
      <c r="L9" s="47">
        <v>0.85</v>
      </c>
      <c r="M9" s="47">
        <v>0.8</v>
      </c>
      <c r="N9" s="47">
        <v>0.84</v>
      </c>
      <c r="O9" s="47">
        <v>0.74</v>
      </c>
      <c r="P9" s="47">
        <v>0.65</v>
      </c>
      <c r="Q9" s="48">
        <v>0.8</v>
      </c>
      <c r="R9" s="37">
        <f t="shared" si="0"/>
        <v>0.64</v>
      </c>
      <c r="S9" s="49"/>
      <c r="T9" s="39">
        <f t="shared" si="1"/>
        <v>-8.5714285714285632E-2</v>
      </c>
      <c r="V9" s="21"/>
      <c r="W9" s="21"/>
      <c r="X9" s="21"/>
      <c r="Y9" s="21"/>
      <c r="Z9" s="26"/>
      <c r="AA9" s="26"/>
      <c r="AB9" s="26"/>
      <c r="AC9" s="26"/>
      <c r="AD9" s="26"/>
      <c r="AE9" s="26"/>
    </row>
    <row r="10" spans="2:31" ht="15" customHeight="1" x14ac:dyDescent="0.3">
      <c r="B10" s="41">
        <v>5</v>
      </c>
      <c r="C10" s="173" t="s">
        <v>122</v>
      </c>
      <c r="D10" s="173"/>
      <c r="E10" s="173"/>
      <c r="F10" s="47">
        <v>0.78</v>
      </c>
      <c r="G10" s="47">
        <v>0.74</v>
      </c>
      <c r="H10" s="47">
        <v>0.8</v>
      </c>
      <c r="I10" s="47">
        <v>0.93</v>
      </c>
      <c r="J10" s="47">
        <v>0.85</v>
      </c>
      <c r="K10" s="47">
        <v>0.94</v>
      </c>
      <c r="L10" s="47">
        <v>0.9</v>
      </c>
      <c r="M10" s="47">
        <v>0.71</v>
      </c>
      <c r="N10" s="47">
        <v>0.92</v>
      </c>
      <c r="O10" s="47">
        <v>0.87</v>
      </c>
      <c r="P10" s="47">
        <v>0.73</v>
      </c>
      <c r="Q10" s="48">
        <v>0.9</v>
      </c>
      <c r="R10" s="37">
        <f t="shared" si="0"/>
        <v>0.8</v>
      </c>
      <c r="S10" s="49"/>
      <c r="T10" s="39">
        <f t="shared" si="1"/>
        <v>8.1081081081081141E-2</v>
      </c>
      <c r="V10" s="21"/>
      <c r="W10" s="21"/>
      <c r="X10" s="21"/>
      <c r="Y10" s="21"/>
      <c r="Z10" s="26"/>
      <c r="AA10" s="26"/>
      <c r="AB10" s="26"/>
      <c r="AC10" s="26"/>
      <c r="AD10" s="26"/>
      <c r="AE10" s="26"/>
    </row>
    <row r="11" spans="2:31" ht="15" customHeight="1" x14ac:dyDescent="0.3">
      <c r="B11" s="41">
        <v>6</v>
      </c>
      <c r="C11" s="173" t="s">
        <v>123</v>
      </c>
      <c r="D11" s="173"/>
      <c r="E11" s="173"/>
      <c r="F11" s="35">
        <v>0.45</v>
      </c>
      <c r="G11" s="35">
        <v>0.87</v>
      </c>
      <c r="H11" s="35">
        <v>0.64</v>
      </c>
      <c r="I11" s="35">
        <v>0.25</v>
      </c>
      <c r="J11" s="35">
        <v>0.33</v>
      </c>
      <c r="K11" s="35">
        <v>0.49</v>
      </c>
      <c r="L11" s="35">
        <v>0.68</v>
      </c>
      <c r="M11" s="35">
        <v>0.38</v>
      </c>
      <c r="N11" s="35">
        <v>0.42</v>
      </c>
      <c r="O11" s="35">
        <v>0.52</v>
      </c>
      <c r="P11" s="35">
        <v>0.61</v>
      </c>
      <c r="Q11" s="36">
        <v>0.72</v>
      </c>
      <c r="R11" s="37">
        <f t="shared" si="0"/>
        <v>0.64</v>
      </c>
      <c r="S11" s="38"/>
      <c r="T11" s="39">
        <f t="shared" si="1"/>
        <v>-0.26436781609195403</v>
      </c>
      <c r="V11" s="21"/>
      <c r="W11" s="21"/>
      <c r="X11" s="21"/>
      <c r="Y11" s="21"/>
      <c r="Z11" s="26"/>
      <c r="AA11" s="26"/>
      <c r="AB11" s="26"/>
      <c r="AC11" s="26"/>
      <c r="AD11" s="26"/>
      <c r="AE11" s="26"/>
    </row>
    <row r="12" spans="2:31" ht="15" customHeight="1" x14ac:dyDescent="0.3">
      <c r="B12" s="34">
        <v>7</v>
      </c>
      <c r="C12" s="173" t="s">
        <v>124</v>
      </c>
      <c r="D12" s="173"/>
      <c r="E12" s="173"/>
      <c r="F12" s="47">
        <v>5.0583657587548639E-2</v>
      </c>
      <c r="G12" s="47">
        <v>7.0000000000000007E-2</v>
      </c>
      <c r="H12" s="47">
        <v>0.08</v>
      </c>
      <c r="I12" s="47">
        <v>4.687122493355883E-2</v>
      </c>
      <c r="J12" s="47">
        <v>0.11934349355216882</v>
      </c>
      <c r="K12" s="47">
        <v>8.4789796882380725E-2</v>
      </c>
      <c r="L12" s="47">
        <v>0.09</v>
      </c>
      <c r="M12" s="47">
        <v>0.13053712818317997</v>
      </c>
      <c r="N12" s="47">
        <v>0.10812553740326741</v>
      </c>
      <c r="O12" s="47">
        <v>7.5921375921375919E-2</v>
      </c>
      <c r="P12" s="47">
        <v>0.11</v>
      </c>
      <c r="Q12" s="48">
        <v>0.13</v>
      </c>
      <c r="R12" s="37">
        <f t="shared" si="0"/>
        <v>0.08</v>
      </c>
      <c r="S12" s="49"/>
      <c r="T12" s="39">
        <f t="shared" si="1"/>
        <v>0.14285714285714279</v>
      </c>
      <c r="Z12" s="26"/>
      <c r="AA12" s="26"/>
      <c r="AB12" s="26"/>
      <c r="AC12" s="26"/>
      <c r="AD12" s="26"/>
      <c r="AE12" s="26"/>
    </row>
    <row r="13" spans="2:31" ht="15" customHeight="1" x14ac:dyDescent="0.3">
      <c r="B13" s="41">
        <v>8</v>
      </c>
      <c r="C13" s="173" t="s">
        <v>125</v>
      </c>
      <c r="D13" s="173"/>
      <c r="E13" s="173"/>
      <c r="F13" s="50">
        <v>10</v>
      </c>
      <c r="G13" s="50">
        <v>14</v>
      </c>
      <c r="H13" s="50">
        <v>6</v>
      </c>
      <c r="I13" s="50">
        <v>3</v>
      </c>
      <c r="J13" s="50">
        <v>6</v>
      </c>
      <c r="K13" s="50">
        <v>7</v>
      </c>
      <c r="L13" s="50">
        <v>8</v>
      </c>
      <c r="M13" s="50">
        <v>9</v>
      </c>
      <c r="N13" s="50">
        <v>10</v>
      </c>
      <c r="O13" s="50">
        <v>8</v>
      </c>
      <c r="P13" s="50">
        <v>10</v>
      </c>
      <c r="Q13" s="51">
        <v>8</v>
      </c>
      <c r="R13" s="45">
        <f t="shared" si="0"/>
        <v>6</v>
      </c>
      <c r="S13" s="46"/>
      <c r="T13" s="39">
        <f t="shared" si="1"/>
        <v>-0.5714285714285714</v>
      </c>
      <c r="Z13" s="26"/>
      <c r="AA13" s="26"/>
      <c r="AB13" s="26"/>
      <c r="AC13" s="26"/>
      <c r="AD13" s="26"/>
      <c r="AE13" s="26"/>
    </row>
    <row r="14" spans="2:31" ht="15" customHeight="1" x14ac:dyDescent="0.3">
      <c r="B14" s="41">
        <v>9</v>
      </c>
      <c r="C14" s="189" t="s">
        <v>126</v>
      </c>
      <c r="D14" s="190"/>
      <c r="E14" s="191"/>
      <c r="F14" s="35">
        <v>0.42109999999999997</v>
      </c>
      <c r="G14" s="35">
        <v>0.23669999999999999</v>
      </c>
      <c r="H14" s="35">
        <v>0.55759999999999998</v>
      </c>
      <c r="I14" s="35">
        <v>0.61119999999999997</v>
      </c>
      <c r="J14" s="35">
        <v>0.78769999999999996</v>
      </c>
      <c r="K14" s="35">
        <v>0.38719999999999999</v>
      </c>
      <c r="L14" s="35">
        <v>0.46379999999999999</v>
      </c>
      <c r="M14" s="35">
        <v>0.44</v>
      </c>
      <c r="N14" s="35">
        <v>0.52</v>
      </c>
      <c r="O14" s="35">
        <v>0.46</v>
      </c>
      <c r="P14" s="35">
        <v>0.71</v>
      </c>
      <c r="Q14" s="36">
        <v>0.53</v>
      </c>
      <c r="R14" s="37">
        <f t="shared" si="0"/>
        <v>0.55759999999999998</v>
      </c>
      <c r="S14" s="38"/>
      <c r="T14" s="39">
        <f t="shared" si="1"/>
        <v>1.3557245458386142</v>
      </c>
      <c r="Z14" s="26"/>
      <c r="AA14" s="26"/>
      <c r="AB14" s="26"/>
      <c r="AC14" s="26"/>
      <c r="AD14" s="26"/>
      <c r="AE14" s="26"/>
    </row>
    <row r="15" spans="2:31" ht="15" customHeight="1" thickBot="1" x14ac:dyDescent="0.35">
      <c r="B15" s="52">
        <v>10</v>
      </c>
      <c r="C15" s="192" t="s">
        <v>34</v>
      </c>
      <c r="D15" s="193"/>
      <c r="E15" s="194"/>
      <c r="F15" s="53">
        <v>0.15</v>
      </c>
      <c r="G15" s="53">
        <v>0.12</v>
      </c>
      <c r="H15" s="53">
        <v>0.08</v>
      </c>
      <c r="I15" s="53">
        <v>0.09</v>
      </c>
      <c r="J15" s="53">
        <v>0.1</v>
      </c>
      <c r="K15" s="53">
        <v>0.05</v>
      </c>
      <c r="L15" s="53">
        <v>0.11</v>
      </c>
      <c r="M15" s="53">
        <v>0.08</v>
      </c>
      <c r="N15" s="53">
        <v>0.09</v>
      </c>
      <c r="O15" s="53">
        <v>0.12</v>
      </c>
      <c r="P15" s="53">
        <v>0.18</v>
      </c>
      <c r="Q15" s="54">
        <v>0.25</v>
      </c>
      <c r="R15" s="37">
        <f t="shared" si="0"/>
        <v>0.08</v>
      </c>
      <c r="S15" s="49"/>
      <c r="T15" s="39">
        <f t="shared" si="1"/>
        <v>-0.33333333333333326</v>
      </c>
      <c r="Z15" s="26"/>
      <c r="AA15" s="26"/>
      <c r="AB15" s="26"/>
      <c r="AC15" s="26"/>
      <c r="AD15" s="26"/>
      <c r="AE15" s="26"/>
    </row>
    <row r="16" spans="2:31" ht="15" customHeight="1" x14ac:dyDescent="0.3">
      <c r="B16" s="174" t="s">
        <v>127</v>
      </c>
      <c r="C16" s="195" t="s">
        <v>128</v>
      </c>
      <c r="D16" s="195"/>
      <c r="E16" s="196"/>
      <c r="F16" s="55">
        <v>0.18</v>
      </c>
      <c r="G16" s="55">
        <v>0.15</v>
      </c>
      <c r="H16" s="55">
        <v>0.08</v>
      </c>
      <c r="I16" s="55">
        <v>0.09</v>
      </c>
      <c r="J16" s="55">
        <v>0.12</v>
      </c>
      <c r="K16" s="55">
        <v>0.05</v>
      </c>
      <c r="L16" s="55">
        <v>0.1</v>
      </c>
      <c r="M16" s="55">
        <v>0.16</v>
      </c>
      <c r="N16" s="55">
        <v>0.12</v>
      </c>
      <c r="O16" s="55">
        <v>0.09</v>
      </c>
      <c r="P16" s="55">
        <v>0.15</v>
      </c>
      <c r="Q16" s="56">
        <v>0.11</v>
      </c>
      <c r="R16" s="37">
        <f t="shared" si="0"/>
        <v>0.08</v>
      </c>
      <c r="S16" s="49"/>
      <c r="T16" s="39">
        <f t="shared" si="1"/>
        <v>-0.46666666666666667</v>
      </c>
      <c r="Z16" s="26"/>
      <c r="AA16" s="26"/>
      <c r="AB16" s="26"/>
      <c r="AC16" s="26"/>
      <c r="AD16" s="26"/>
      <c r="AE16" s="26"/>
    </row>
    <row r="17" spans="2:31" ht="15" customHeight="1" x14ac:dyDescent="0.3">
      <c r="B17" s="174"/>
      <c r="C17" s="197" t="s">
        <v>129</v>
      </c>
      <c r="D17" s="197"/>
      <c r="E17" s="198"/>
      <c r="F17" s="57">
        <v>0.85</v>
      </c>
      <c r="G17" s="57">
        <v>0.79669999999999996</v>
      </c>
      <c r="H17" s="57">
        <v>0.45760000000000001</v>
      </c>
      <c r="I17" s="57">
        <v>0.48</v>
      </c>
      <c r="J17" s="57">
        <v>0.72929999999999995</v>
      </c>
      <c r="K17" s="57">
        <v>0.68330000000000002</v>
      </c>
      <c r="L17" s="57">
        <v>0.5998</v>
      </c>
      <c r="M17" s="57">
        <v>0.61129999999999995</v>
      </c>
      <c r="N17" s="57">
        <v>0.67800000000000005</v>
      </c>
      <c r="O17" s="57">
        <v>0.76700000000000002</v>
      </c>
      <c r="P17" s="57">
        <v>0.871</v>
      </c>
      <c r="Q17" s="58">
        <v>0.92330000000000001</v>
      </c>
      <c r="R17" s="37">
        <f t="shared" si="0"/>
        <v>0.45760000000000001</v>
      </c>
      <c r="S17" s="49"/>
      <c r="T17" s="39">
        <f t="shared" si="1"/>
        <v>-0.42563072674783475</v>
      </c>
      <c r="Z17" s="26"/>
      <c r="AA17" s="26"/>
      <c r="AB17" s="26"/>
      <c r="AC17" s="26"/>
      <c r="AD17" s="26"/>
      <c r="AE17" s="26"/>
    </row>
    <row r="18" spans="2:31" ht="15" customHeight="1" thickBot="1" x14ac:dyDescent="0.35">
      <c r="B18" s="175"/>
      <c r="C18" s="199" t="s">
        <v>130</v>
      </c>
      <c r="D18" s="199"/>
      <c r="E18" s="200"/>
      <c r="F18" s="59">
        <v>0.5</v>
      </c>
      <c r="G18" s="59">
        <v>0.42</v>
      </c>
      <c r="H18" s="59">
        <v>0.38</v>
      </c>
      <c r="I18" s="59">
        <v>0.67</v>
      </c>
      <c r="J18" s="59">
        <v>0.37</v>
      </c>
      <c r="K18" s="59">
        <v>0.56999999999999995</v>
      </c>
      <c r="L18" s="59">
        <v>0.92</v>
      </c>
      <c r="M18" s="59">
        <v>0.9</v>
      </c>
      <c r="N18" s="59">
        <v>0.71</v>
      </c>
      <c r="O18" s="59">
        <v>0.31</v>
      </c>
      <c r="P18" s="59">
        <v>0.68</v>
      </c>
      <c r="Q18" s="60">
        <v>0.81</v>
      </c>
      <c r="R18" s="37">
        <f t="shared" si="0"/>
        <v>0.38</v>
      </c>
      <c r="S18" s="49"/>
      <c r="T18" s="39">
        <f t="shared" si="1"/>
        <v>-9.5238095238095233E-2</v>
      </c>
      <c r="Z18" s="26"/>
      <c r="AA18" s="26"/>
      <c r="AB18" s="26"/>
      <c r="AC18" s="26"/>
      <c r="AD18" s="26"/>
      <c r="AE18" s="26"/>
    </row>
    <row r="19" spans="2:31" ht="16" x14ac:dyDescent="0.3">
      <c r="B19" s="177" t="s">
        <v>131</v>
      </c>
      <c r="C19" s="183" t="s">
        <v>1</v>
      </c>
      <c r="D19" s="184"/>
      <c r="E19" s="185"/>
      <c r="F19" s="61">
        <v>16</v>
      </c>
      <c r="G19" s="61">
        <v>20</v>
      </c>
      <c r="H19" s="61">
        <v>18</v>
      </c>
      <c r="I19" s="61">
        <v>18</v>
      </c>
      <c r="J19" s="61">
        <v>16</v>
      </c>
      <c r="K19" s="61">
        <v>16</v>
      </c>
      <c r="L19" s="61">
        <v>15</v>
      </c>
      <c r="M19" s="61">
        <v>20</v>
      </c>
      <c r="N19" s="61">
        <v>17</v>
      </c>
      <c r="O19" s="61">
        <v>16</v>
      </c>
      <c r="P19" s="61">
        <v>18</v>
      </c>
      <c r="Q19" s="62">
        <v>18</v>
      </c>
      <c r="R19" s="45">
        <f t="shared" si="0"/>
        <v>18</v>
      </c>
      <c r="S19" s="46"/>
      <c r="T19" s="39">
        <f t="shared" si="1"/>
        <v>-9.9999999999999978E-2</v>
      </c>
    </row>
    <row r="20" spans="2:31" ht="16" x14ac:dyDescent="0.3">
      <c r="B20" s="177"/>
      <c r="C20" s="186" t="s">
        <v>2</v>
      </c>
      <c r="D20" s="187"/>
      <c r="E20" s="188"/>
      <c r="F20" s="63">
        <v>17</v>
      </c>
      <c r="G20" s="63">
        <v>20</v>
      </c>
      <c r="H20" s="63">
        <v>15</v>
      </c>
      <c r="I20" s="63">
        <v>18</v>
      </c>
      <c r="J20" s="63">
        <v>16</v>
      </c>
      <c r="K20" s="63">
        <v>16</v>
      </c>
      <c r="L20" s="63">
        <v>20</v>
      </c>
      <c r="M20" s="63">
        <v>15</v>
      </c>
      <c r="N20" s="63">
        <v>20</v>
      </c>
      <c r="O20" s="63">
        <v>20</v>
      </c>
      <c r="P20" s="63">
        <v>18</v>
      </c>
      <c r="Q20" s="64">
        <v>17</v>
      </c>
      <c r="R20" s="45">
        <f t="shared" si="0"/>
        <v>15</v>
      </c>
      <c r="S20" s="46"/>
      <c r="T20" s="39">
        <f t="shared" si="1"/>
        <v>-0.25</v>
      </c>
    </row>
    <row r="21" spans="2:31" ht="16" x14ac:dyDescent="0.3">
      <c r="B21" s="178"/>
      <c r="C21" s="186" t="s">
        <v>132</v>
      </c>
      <c r="D21" s="187"/>
      <c r="E21" s="188"/>
      <c r="F21" s="63">
        <f>SUM(F19:F20)</f>
        <v>33</v>
      </c>
      <c r="G21" s="63">
        <f t="shared" ref="G21:Q21" si="2">SUM(G19:G20)</f>
        <v>40</v>
      </c>
      <c r="H21" s="63">
        <f t="shared" si="2"/>
        <v>33</v>
      </c>
      <c r="I21" s="63">
        <f t="shared" si="2"/>
        <v>36</v>
      </c>
      <c r="J21" s="63">
        <f t="shared" si="2"/>
        <v>32</v>
      </c>
      <c r="K21" s="63">
        <f t="shared" si="2"/>
        <v>32</v>
      </c>
      <c r="L21" s="63">
        <f t="shared" si="2"/>
        <v>35</v>
      </c>
      <c r="M21" s="63">
        <f t="shared" si="2"/>
        <v>35</v>
      </c>
      <c r="N21" s="63">
        <f t="shared" si="2"/>
        <v>37</v>
      </c>
      <c r="O21" s="63">
        <f t="shared" si="2"/>
        <v>36</v>
      </c>
      <c r="P21" s="63">
        <f t="shared" si="2"/>
        <v>36</v>
      </c>
      <c r="Q21" s="64">
        <f t="shared" si="2"/>
        <v>35</v>
      </c>
      <c r="R21" s="45">
        <f t="shared" si="0"/>
        <v>33</v>
      </c>
      <c r="S21" s="46"/>
      <c r="T21" s="39">
        <f t="shared" si="1"/>
        <v>-0.17500000000000004</v>
      </c>
    </row>
  </sheetData>
  <mergeCells count="21">
    <mergeCell ref="C8:E8"/>
    <mergeCell ref="B2:E2"/>
    <mergeCell ref="B4:E4"/>
    <mergeCell ref="C5:E5"/>
    <mergeCell ref="C6:E6"/>
    <mergeCell ref="C7:E7"/>
    <mergeCell ref="B19:B21"/>
    <mergeCell ref="C19:E19"/>
    <mergeCell ref="C20:E20"/>
    <mergeCell ref="C21:E21"/>
    <mergeCell ref="C9:E9"/>
    <mergeCell ref="C10:E10"/>
    <mergeCell ref="C11:E11"/>
    <mergeCell ref="C12:E12"/>
    <mergeCell ref="C13:E13"/>
    <mergeCell ref="C14:E14"/>
    <mergeCell ref="C15:E15"/>
    <mergeCell ref="B16:B18"/>
    <mergeCell ref="C16:E16"/>
    <mergeCell ref="C17:E17"/>
    <mergeCell ref="C18:E18"/>
  </mergeCells>
  <pageMargins left="0.25" right="0.25" top="0.75" bottom="0.75" header="0.3" footer="0.3"/>
  <pageSetup scale="68" orientation="landscape" r:id="rId1"/>
  <colBreaks count="1" manualBreakCount="1">
    <brk id="18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F2D2A0-7336-4B8B-AC44-03EBE7DA9A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78E509-ED43-4A65-A6F5-A470BB43C05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38B32255-829E-4256-99CD-7E2F649A5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PERFORMANCE</vt:lpstr>
      <vt:lpstr>RECRUITMENT</vt:lpstr>
      <vt:lpstr>GENERAL</vt:lpstr>
      <vt:lpstr>Dashboard</vt:lpstr>
      <vt:lpstr>Calculation</vt:lpstr>
      <vt:lpstr>Data</vt:lpstr>
      <vt:lpstr>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2021-12-14T04:46:23Z</dcterms:created>
  <dcterms:modified xsi:type="dcterms:W3CDTF">2025-04-05T14:55:43Z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