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tes.abb.com/sites/PGGA_MGDG/Shared Documents/Teams/IT2884/CHTET REPORTS/2019/C11424_WP-7460.04_EAP3.0/"/>
    </mc:Choice>
  </mc:AlternateContent>
  <bookViews>
    <workbookView xWindow="21960" yWindow="0" windowWidth="25140" windowHeight="13710"/>
  </bookViews>
  <sheets>
    <sheet name="WP Other Costs Reporting" sheetId="1" r:id="rId1"/>
    <sheet name="WP forecast" sheetId="5" r:id="rId2"/>
    <sheet name="Sheet1" sheetId="4" r:id="rId3"/>
    <sheet name="Sheet2" sheetId="2" r:id="rId4"/>
    <sheet name="Sheet3" sheetId="3" r:id="rId5"/>
  </sheets>
  <definedNames>
    <definedName name="_xlnm._FilterDatabase" localSheetId="1" hidden="1">'WP forecast'!$A$4:$AG$8</definedName>
    <definedName name="_xlnm.Print_Area" localSheetId="0">'WP Other Costs Reporting'!$A$1:$P$71</definedName>
    <definedName name="_xlnm.Print_Titles" localSheetId="0">'WP Other Costs Reporting'!$1:$5</definedName>
  </definedNames>
  <calcPr calcId="152511"/>
</workbook>
</file>

<file path=xl/calcChain.xml><?xml version="1.0" encoding="utf-8"?>
<calcChain xmlns="http://schemas.openxmlformats.org/spreadsheetml/2006/main">
  <c r="O55" i="1" l="1"/>
  <c r="O56" i="1"/>
  <c r="AH5" i="5" l="1"/>
  <c r="N62" i="1"/>
  <c r="O63" i="1"/>
  <c r="O8" i="1"/>
  <c r="N8" i="1"/>
  <c r="M8" i="1"/>
  <c r="V5" i="5" l="1"/>
  <c r="U5" i="5"/>
  <c r="G19" i="1" l="1"/>
  <c r="R70" i="1" l="1"/>
  <c r="O13" i="1" l="1"/>
  <c r="N13" i="1"/>
  <c r="M13" i="1"/>
  <c r="L13" i="1"/>
  <c r="K13" i="1"/>
  <c r="J13" i="1"/>
  <c r="I13" i="1"/>
  <c r="H13" i="1"/>
  <c r="G13" i="1"/>
  <c r="F13" i="1"/>
  <c r="E13" i="1"/>
  <c r="D13" i="1"/>
  <c r="P12" i="1"/>
  <c r="P11" i="1"/>
  <c r="P10" i="1"/>
  <c r="P9" i="1"/>
  <c r="P8" i="1"/>
  <c r="O58" i="1"/>
  <c r="Q58" i="1" s="1"/>
  <c r="N58" i="1"/>
  <c r="M58" i="1"/>
  <c r="L58" i="1"/>
  <c r="K58" i="1"/>
  <c r="J58" i="1"/>
  <c r="I58" i="1"/>
  <c r="H58" i="1"/>
  <c r="G58" i="1"/>
  <c r="F58" i="1"/>
  <c r="E58" i="1"/>
  <c r="D58" i="1"/>
  <c r="P57" i="1"/>
  <c r="P56" i="1"/>
  <c r="P55" i="1"/>
  <c r="P54" i="1"/>
  <c r="P53" i="1"/>
  <c r="O49" i="1"/>
  <c r="Q49" i="1" s="1"/>
  <c r="N49" i="1"/>
  <c r="M49" i="1"/>
  <c r="L49" i="1"/>
  <c r="K49" i="1"/>
  <c r="J49" i="1"/>
  <c r="I49" i="1"/>
  <c r="H49" i="1"/>
  <c r="G49" i="1"/>
  <c r="F49" i="1"/>
  <c r="E49" i="1"/>
  <c r="D49" i="1"/>
  <c r="P48" i="1"/>
  <c r="P47" i="1"/>
  <c r="P46" i="1"/>
  <c r="P45" i="1"/>
  <c r="P44" i="1"/>
  <c r="O31" i="1"/>
  <c r="Q31" i="1" s="1"/>
  <c r="N31" i="1"/>
  <c r="M31" i="1"/>
  <c r="L31" i="1"/>
  <c r="K31" i="1"/>
  <c r="J31" i="1"/>
  <c r="I31" i="1"/>
  <c r="H31" i="1"/>
  <c r="G31" i="1"/>
  <c r="F31" i="1"/>
  <c r="E31" i="1"/>
  <c r="D31" i="1"/>
  <c r="P30" i="1"/>
  <c r="P29" i="1"/>
  <c r="P28" i="1"/>
  <c r="P27" i="1"/>
  <c r="P26" i="1"/>
  <c r="P13" i="1" l="1"/>
  <c r="P58" i="1"/>
  <c r="P31" i="1"/>
  <c r="P49" i="1"/>
  <c r="P63" i="1" l="1"/>
  <c r="P64" i="1"/>
  <c r="P65" i="1"/>
  <c r="P38" i="1"/>
  <c r="AG5" i="5" l="1"/>
  <c r="AG8" i="5" s="1"/>
  <c r="AG10" i="5" s="1"/>
  <c r="AH10" i="5" s="1"/>
  <c r="U8" i="5"/>
  <c r="V8" i="5" s="1"/>
  <c r="W8" i="5" s="1"/>
  <c r="X8" i="5" s="1"/>
  <c r="Y8" i="5" s="1"/>
  <c r="Z8" i="5" s="1"/>
  <c r="AA8" i="5" s="1"/>
  <c r="AB8" i="5" s="1"/>
  <c r="AC8" i="5" s="1"/>
  <c r="R8" i="5"/>
  <c r="J8" i="5"/>
  <c r="J7" i="5" s="1"/>
  <c r="I8" i="5"/>
  <c r="AF1" i="5"/>
  <c r="I7" i="5" l="1"/>
  <c r="AD8" i="5"/>
  <c r="AE8" i="5" s="1"/>
  <c r="AF8" i="5" s="1"/>
  <c r="Q8" i="5"/>
  <c r="P19" i="1" l="1"/>
  <c r="I40" i="1" l="1"/>
  <c r="P66" i="1" l="1"/>
  <c r="O67" i="1" l="1"/>
  <c r="O22" i="1" l="1"/>
  <c r="P20" i="1" l="1"/>
  <c r="P18" i="1" l="1"/>
  <c r="J22" i="1"/>
  <c r="E40" i="1"/>
  <c r="D22" i="1"/>
  <c r="E22" i="1"/>
  <c r="F22" i="1"/>
  <c r="G22" i="1"/>
  <c r="H22" i="1"/>
  <c r="H69" i="1" s="1"/>
  <c r="I22" i="1"/>
  <c r="K22" i="1"/>
  <c r="L22" i="1"/>
  <c r="M22" i="1"/>
  <c r="N22" i="1"/>
  <c r="P21" i="1"/>
  <c r="D67" i="1"/>
  <c r="E67" i="1"/>
  <c r="F67" i="1"/>
  <c r="G67" i="1"/>
  <c r="H67" i="1"/>
  <c r="I67" i="1"/>
  <c r="J67" i="1"/>
  <c r="K67" i="1"/>
  <c r="L67" i="1"/>
  <c r="M67" i="1"/>
  <c r="N67" i="1"/>
  <c r="P62" i="1"/>
  <c r="F40" i="1"/>
  <c r="G40" i="1"/>
  <c r="H40" i="1"/>
  <c r="J40" i="1"/>
  <c r="K40" i="1"/>
  <c r="L40" i="1"/>
  <c r="M40" i="1"/>
  <c r="N40" i="1"/>
  <c r="O40" i="1"/>
  <c r="D40" i="1"/>
  <c r="P39" i="1"/>
  <c r="P37" i="1"/>
  <c r="P36" i="1"/>
  <c r="P35" i="1"/>
  <c r="L69" i="1" l="1"/>
  <c r="L70" i="1" s="1"/>
  <c r="L71" i="1" s="1"/>
  <c r="G69" i="1"/>
  <c r="G70" i="1" s="1"/>
  <c r="G71" i="1" s="1"/>
  <c r="M69" i="1"/>
  <c r="M70" i="1" s="1"/>
  <c r="M71" i="1" s="1"/>
  <c r="D69" i="1"/>
  <c r="D70" i="1" s="1"/>
  <c r="D71" i="1" s="1"/>
  <c r="Q40" i="1"/>
  <c r="O69" i="1"/>
  <c r="O70" i="1" s="1"/>
  <c r="O71" i="1" s="1"/>
  <c r="K69" i="1"/>
  <c r="K70" i="1" s="1"/>
  <c r="K71" i="1" s="1"/>
  <c r="F69" i="1"/>
  <c r="F70" i="1" s="1"/>
  <c r="F71" i="1" s="1"/>
  <c r="J69" i="1"/>
  <c r="J70" i="1" s="1"/>
  <c r="J71" i="1" s="1"/>
  <c r="N69" i="1"/>
  <c r="N70" i="1" s="1"/>
  <c r="N71" i="1" s="1"/>
  <c r="I69" i="1"/>
  <c r="I70" i="1" s="1"/>
  <c r="I71" i="1" s="1"/>
  <c r="E69" i="1"/>
  <c r="E70" i="1" s="1"/>
  <c r="E71" i="1" s="1"/>
  <c r="P67" i="1"/>
  <c r="P40" i="1"/>
  <c r="H70" i="1"/>
  <c r="H71" i="1" s="1"/>
  <c r="P17" i="1"/>
  <c r="P22" i="1" l="1"/>
  <c r="P69" i="1" s="1"/>
  <c r="P70" i="1" l="1"/>
  <c r="P71" i="1" s="1"/>
  <c r="AG11" i="5"/>
  <c r="AG12" i="5" l="1"/>
  <c r="AG14" i="5" s="1"/>
  <c r="AG15" i="5" s="1"/>
  <c r="AH11" i="5"/>
  <c r="AH12" i="5" l="1"/>
</calcChain>
</file>

<file path=xl/comments1.xml><?xml version="1.0" encoding="utf-8"?>
<comments xmlns="http://schemas.openxmlformats.org/spreadsheetml/2006/main">
  <authors>
    <author>Pietro Serra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Labour 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Setup with CZ-OPC not finalized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Setup with CZ-OPC not finalized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Setup with CZ-OPC not finalized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Outlay Cost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Initially foresees as a 25k cost item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MTU P. Serra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2" authorId="0" shapeId="0">
      <text>
        <r>
          <rPr>
            <sz val="9"/>
            <color indexed="81"/>
            <rFont val="Tahoma"/>
            <family val="2"/>
          </rPr>
          <t xml:space="preserve">M. Filippone 2 weeks testing in US
</t>
        </r>
        <r>
          <rPr>
            <b/>
            <sz val="9"/>
            <color indexed="81"/>
            <rFont val="Tahoma"/>
            <family val="2"/>
          </rPr>
          <t>2019.10.12</t>
        </r>
        <r>
          <rPr>
            <sz val="9"/>
            <color indexed="81"/>
            <rFont val="Tahoma"/>
            <family val="2"/>
          </rPr>
          <t xml:space="preserve"> on BESS project, training on EAP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Conversion rate</t>
        </r>
        <r>
          <rPr>
            <sz val="9"/>
            <color indexed="81"/>
            <rFont val="Tahoma"/>
            <family val="2"/>
          </rPr>
          <t xml:space="preserve">
To be updated yearly according to NORRD ratings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Pietro Serra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Resources
</t>
        </r>
        <r>
          <rPr>
            <sz val="9"/>
            <color indexed="81"/>
            <rFont val="Tahoma"/>
            <family val="2"/>
          </rPr>
          <t>100% P. Serra
100% M. Filippone
100% M. Calì
50% S. Picerno</t>
        </r>
      </text>
    </comment>
    <comment ref="Y5" authorId="1" shapeId="0">
      <text>
        <r>
          <rPr>
            <b/>
            <sz val="9"/>
            <color indexed="81"/>
            <rFont val="Tahoma"/>
            <family val="2"/>
          </rPr>
          <t>PS,MF,SP,MC</t>
        </r>
      </text>
    </comment>
    <comment ref="Z5" authorId="1" shapeId="0">
      <text>
        <r>
          <rPr>
            <b/>
            <sz val="9"/>
            <color indexed="81"/>
            <rFont val="Tahoma"/>
            <family val="2"/>
          </rPr>
          <t>PS,MF,SP,MC</t>
        </r>
      </text>
    </comment>
  </commentList>
</comments>
</file>

<file path=xl/sharedStrings.xml><?xml version="1.0" encoding="utf-8"?>
<sst xmlns="http://schemas.openxmlformats.org/spreadsheetml/2006/main" count="212" uniqueCount="115">
  <si>
    <t>Work Package Leader:</t>
  </si>
  <si>
    <t>Travel</t>
  </si>
  <si>
    <t>Supplier</t>
  </si>
  <si>
    <t>Total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</si>
  <si>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</si>
  <si>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</si>
  <si>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</si>
  <si>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</si>
  <si>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</si>
  <si>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</si>
  <si>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</si>
  <si>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</si>
  <si>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</si>
  <si>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</si>
  <si>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</si>
  <si>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</si>
  <si>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Description</t>
  </si>
  <si>
    <t>Reporting Period (Month)</t>
  </si>
  <si>
    <t xml:space="preserve">Work Package Number </t>
  </si>
  <si>
    <t>fill in blue cells</t>
  </si>
  <si>
    <r>
      <t xml:space="preserve">Total (enter name of local Currency) - </t>
    </r>
    <r>
      <rPr>
        <b/>
        <sz val="10"/>
        <color indexed="10"/>
        <rFont val="Arial"/>
        <family val="2"/>
      </rPr>
      <t>EURO</t>
    </r>
  </si>
  <si>
    <r>
      <t xml:space="preserve">Total (in local Currency - </t>
    </r>
    <r>
      <rPr>
        <b/>
        <sz val="10"/>
        <color indexed="10"/>
        <rFont val="Arial"/>
        <family val="2"/>
      </rPr>
      <t>EURO</t>
    </r>
    <r>
      <rPr>
        <b/>
        <sz val="10"/>
        <color indexed="12"/>
        <rFont val="Arial"/>
        <family val="2"/>
      </rPr>
      <t>)</t>
    </r>
  </si>
  <si>
    <t>Booked</t>
  </si>
  <si>
    <t>Forecast</t>
  </si>
  <si>
    <t>Pietro Serra</t>
  </si>
  <si>
    <t>OPAL-RT</t>
  </si>
  <si>
    <t>1 core activation</t>
  </si>
  <si>
    <t>Project travels</t>
  </si>
  <si>
    <t>Euro</t>
  </si>
  <si>
    <t>$</t>
  </si>
  <si>
    <t>k$</t>
  </si>
  <si>
    <t>Gruppo Sigla</t>
  </si>
  <si>
    <t>ELETEC</t>
  </si>
  <si>
    <t>CO.EL.ME.</t>
  </si>
  <si>
    <t>DE-2877</t>
  </si>
  <si>
    <t>Hours/year</t>
  </si>
  <si>
    <t>FTE rate €/h</t>
  </si>
  <si>
    <t>FROM NORRD REPORTS</t>
  </si>
  <si>
    <t>PROGETTO SAP</t>
  </si>
  <si>
    <t>APERTURA SAP</t>
  </si>
  <si>
    <t>WP NORRD</t>
  </si>
  <si>
    <t>LINEA NORRD</t>
  </si>
  <si>
    <t>TITLE</t>
  </si>
  <si>
    <t>PL</t>
  </si>
  <si>
    <t>PM</t>
  </si>
  <si>
    <t>NOTES</t>
  </si>
  <si>
    <t>STATO</t>
  </si>
  <si>
    <t>H. 06.01</t>
  </si>
  <si>
    <t>H. 06.02</t>
  </si>
  <si>
    <t>H. 06.03</t>
  </si>
  <si>
    <t>H. 06.04</t>
  </si>
  <si>
    <t>H. 06.05</t>
  </si>
  <si>
    <t>H. 06.06</t>
  </si>
  <si>
    <t>H. 06.07</t>
  </si>
  <si>
    <t>H. 06.08</t>
  </si>
  <si>
    <t>H. 06.09</t>
  </si>
  <si>
    <t>H. 06.10</t>
  </si>
  <si>
    <t>H. 06.11</t>
  </si>
  <si>
    <t>H. 06.12</t>
  </si>
  <si>
    <t>H. TOT</t>
  </si>
  <si>
    <t>2884.2</t>
  </si>
  <si>
    <t>P. Serra</t>
  </si>
  <si>
    <t>F. Vercellotti</t>
  </si>
  <si>
    <t>Total actual</t>
  </si>
  <si>
    <t>Total hours forecast</t>
  </si>
  <si>
    <t>Total cost forecast</t>
  </si>
  <si>
    <t>Total WP forecast</t>
  </si>
  <si>
    <t>Testing rack adaptation cost (order 4400064595/E2)</t>
  </si>
  <si>
    <t>Training rack and kit</t>
  </si>
  <si>
    <t>RTU500 Material for laboratory</t>
  </si>
  <si>
    <t>Project support</t>
  </si>
  <si>
    <t>SCADA BESS (A. Zucca)</t>
  </si>
  <si>
    <t>NORRD BUDGET</t>
  </si>
  <si>
    <t>FTE [hours]</t>
  </si>
  <si>
    <t>Cost Man Years. R&amp;D FTE [€]</t>
  </si>
  <si>
    <t>Other ABB man power  cost [€]</t>
  </si>
  <si>
    <t>External man power cost [€]</t>
  </si>
  <si>
    <t>Internal lab cost [€]</t>
  </si>
  <si>
    <t>External lab cost [€]</t>
  </si>
  <si>
    <t>University cost [€]</t>
  </si>
  <si>
    <t>Material tools and prototyping [€]</t>
  </si>
  <si>
    <t>Travel cost [€]</t>
  </si>
  <si>
    <t>Total [€]</t>
  </si>
  <si>
    <t>C11424</t>
  </si>
  <si>
    <t>WP-xxxx.nn</t>
  </si>
  <si>
    <t>AAP3.0</t>
  </si>
  <si>
    <t>AAP - 1st release 2019</t>
  </si>
  <si>
    <t>NORRD REPORT</t>
  </si>
  <si>
    <t>FORECAST</t>
  </si>
  <si>
    <t>Internal lab cost</t>
  </si>
  <si>
    <t>External lab cost</t>
  </si>
  <si>
    <t>University cost</t>
  </si>
  <si>
    <t>Material, tools and prototyping</t>
  </si>
  <si>
    <t>External manpower cost</t>
  </si>
  <si>
    <t>LC1</t>
  </si>
  <si>
    <t>OC1</t>
  </si>
  <si>
    <t>OC2</t>
  </si>
  <si>
    <t>OC3</t>
  </si>
  <si>
    <t>OC4</t>
  </si>
  <si>
    <t>OC5</t>
  </si>
  <si>
    <t>LC2</t>
  </si>
  <si>
    <t>Other ABB manpower cost</t>
  </si>
  <si>
    <t>Industrial Solutions</t>
  </si>
  <si>
    <t>e-mesh SCADA licensing tool SW dev. Support (order 4400065711)</t>
  </si>
  <si>
    <t>C11426_PRJ-7460.04 EAP3.0</t>
  </si>
  <si>
    <t>CZ OPC</t>
  </si>
  <si>
    <t>To be defined</t>
  </si>
  <si>
    <t>ABB EL</t>
  </si>
  <si>
    <t>Note on forecast</t>
  </si>
  <si>
    <t>- 20k€ shall be moved on cost center as investment for OPC consultancy</t>
  </si>
  <si>
    <t>Template project review</t>
  </si>
  <si>
    <t>REF615 ANSI for 2030.7 and .8 testing (order 4400068280)</t>
  </si>
  <si>
    <t>2019-11 and 12 forecast</t>
  </si>
  <si>
    <t>EDV</t>
  </si>
  <si>
    <t>PPC rendering (order 4400068361)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</si>
</sst>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[$-409]mmm\-yyyy;@"/>
    <numFmt numFmtId="165" formatCode="0.0"/>
    <numFmt numFmtId="166" formatCode="_-* #,##0_-;\-* #,##0_-;_-* &quot;-&quot;??_-;_-@_-"/>
    <numFmt numFmtId="167" formatCode="_-[$€-410]\ * #,##0_-;\-[$€-410]\ * #,##0_-;_-[$€-410]\ * &quot;-&quot;??_-;_-@_-"/>
    <numFmt numFmtId="168" formatCode="_-[$€-410]\ * #,##0.00_-;\-[$€-410]\ * #,##0.00_-;_-[$€-410]\ * &quot;-&quot;??_-;_-@_-"/>
    <numFmt numFmtId="169" formatCode="_-[$$-409]* #,##0.00_ ;_-[$$-409]* \-#,##0.00\ ;_-[$$-409]* &quot;-&quot;??_ ;_-@_ "/>
    <numFmt numFmtId="170" formatCode="_-* #,##0.0_-;\-* #,##0.0_-;_-* &quot;-&quot;??_-;_-@_-"/>
    <numFmt numFmtId="171" formatCode="0.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/>
    <xf numFmtId="9" fontId="2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4" fillId="2" borderId="0" xfId="0" applyFont="1" applyFill="1"/>
    <xf numFmtId="3" fontId="4" fillId="2" borderId="1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0" fontId="4" fillId="2" borderId="2" xfId="0" applyFont="1" applyFill="1" applyBorder="1" applyAlignment="1">
      <alignment horizontal="left" vertical="center"/>
    </xf>
    <xf numFmtId="49" fontId="0" fillId="2" borderId="3" xfId="0" quotePrefix="1" applyNumberForma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2" borderId="4" xfId="0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49" fontId="6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3" fontId="7" fillId="2" borderId="1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0" fillId="3" borderId="4" xfId="0" applyFill="1" applyBorder="1"/>
    <xf numFmtId="3" fontId="4" fillId="3" borderId="4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49" fontId="6" fillId="2" borderId="5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3" fontId="7" fillId="4" borderId="1" xfId="0" applyNumberFormat="1" applyFont="1" applyFill="1" applyBorder="1" applyAlignment="1">
      <alignment horizontal="right" vertical="center"/>
    </xf>
    <xf numFmtId="3" fontId="7" fillId="5" borderId="1" xfId="0" applyNumberFormat="1" applyFont="1" applyFill="1" applyBorder="1" applyAlignment="1">
      <alignment horizontal="right" vertical="center"/>
    </xf>
    <xf numFmtId="165" fontId="0" fillId="2" borderId="0" xfId="0" applyNumberFormat="1" applyFill="1" applyAlignment="1">
      <alignment horizontal="right"/>
    </xf>
    <xf numFmtId="0" fontId="12" fillId="6" borderId="0" xfId="1" applyFont="1" applyFill="1" applyBorder="1" applyAlignment="1">
      <alignment vertical="top" wrapText="1"/>
    </xf>
    <xf numFmtId="0" fontId="2" fillId="6" borderId="0" xfId="1" applyFont="1" applyFill="1" applyBorder="1" applyAlignment="1">
      <alignment vertical="top" wrapText="1"/>
    </xf>
    <xf numFmtId="0" fontId="2" fillId="6" borderId="0" xfId="1" applyFill="1" applyAlignment="1">
      <alignment vertical="top" wrapText="1"/>
    </xf>
    <xf numFmtId="0" fontId="2" fillId="0" borderId="0" xfId="1" applyAlignment="1">
      <alignment vertical="top" wrapText="1"/>
    </xf>
    <xf numFmtId="3" fontId="12" fillId="6" borderId="0" xfId="1" applyNumberFormat="1" applyFont="1" applyFill="1" applyBorder="1" applyAlignment="1">
      <alignment vertical="top" wrapText="1"/>
    </xf>
    <xf numFmtId="0" fontId="2" fillId="8" borderId="0" xfId="1" applyFill="1" applyAlignment="1">
      <alignment vertical="top" wrapText="1"/>
    </xf>
    <xf numFmtId="0" fontId="12" fillId="9" borderId="0" xfId="1" applyFont="1" applyFill="1" applyAlignment="1">
      <alignment vertical="top"/>
    </xf>
    <xf numFmtId="0" fontId="2" fillId="9" borderId="0" xfId="1" applyFill="1" applyAlignment="1">
      <alignment vertical="top" wrapText="1"/>
    </xf>
    <xf numFmtId="0" fontId="12" fillId="7" borderId="6" xfId="1" applyFont="1" applyFill="1" applyBorder="1" applyAlignment="1">
      <alignment vertical="top" wrapText="1"/>
    </xf>
    <xf numFmtId="0" fontId="12" fillId="9" borderId="0" xfId="1" applyFont="1" applyFill="1" applyAlignment="1">
      <alignment vertical="top" wrapText="1"/>
    </xf>
    <xf numFmtId="0" fontId="12" fillId="7" borderId="4" xfId="1" applyFont="1" applyFill="1" applyBorder="1" applyAlignment="1">
      <alignment vertical="top" wrapText="1"/>
    </xf>
    <xf numFmtId="3" fontId="12" fillId="7" borderId="4" xfId="1" applyNumberFormat="1" applyFont="1" applyFill="1" applyBorder="1" applyAlignment="1">
      <alignment vertical="top" wrapText="1"/>
    </xf>
    <xf numFmtId="0" fontId="2" fillId="7" borderId="4" xfId="1" applyFont="1" applyFill="1" applyBorder="1" applyAlignment="1">
      <alignment vertical="top" wrapText="1"/>
    </xf>
    <xf numFmtId="167" fontId="2" fillId="12" borderId="4" xfId="1" applyNumberFormat="1" applyFill="1" applyBorder="1" applyAlignment="1">
      <alignment vertical="top"/>
    </xf>
    <xf numFmtId="0" fontId="2" fillId="12" borderId="4" xfId="1" applyFont="1" applyFill="1" applyBorder="1" applyAlignment="1">
      <alignment vertical="top" wrapText="1"/>
    </xf>
    <xf numFmtId="14" fontId="2" fillId="6" borderId="6" xfId="1" applyNumberFormat="1" applyFill="1" applyBorder="1" applyAlignment="1">
      <alignment vertical="top" wrapText="1"/>
    </xf>
    <xf numFmtId="0" fontId="2" fillId="6" borderId="6" xfId="1" applyFill="1" applyBorder="1" applyAlignment="1">
      <alignment vertical="top" wrapText="1"/>
    </xf>
    <xf numFmtId="0" fontId="12" fillId="13" borderId="4" xfId="1" applyFont="1" applyFill="1" applyBorder="1" applyAlignment="1">
      <alignment vertical="top" wrapText="1"/>
    </xf>
    <xf numFmtId="3" fontId="12" fillId="13" borderId="4" xfId="1" applyNumberFormat="1" applyFont="1" applyFill="1" applyBorder="1" applyAlignment="1">
      <alignment vertical="top" wrapText="1"/>
    </xf>
    <xf numFmtId="0" fontId="2" fillId="13" borderId="4" xfId="1" applyFont="1" applyFill="1" applyBorder="1" applyAlignment="1">
      <alignment vertical="top" wrapText="1"/>
    </xf>
    <xf numFmtId="9" fontId="11" fillId="13" borderId="4" xfId="4" applyFont="1" applyFill="1" applyBorder="1" applyAlignment="1">
      <alignment vertical="top"/>
    </xf>
    <xf numFmtId="167" fontId="2" fillId="13" borderId="4" xfId="1" applyNumberFormat="1" applyFill="1" applyBorder="1" applyAlignment="1">
      <alignment vertical="top"/>
    </xf>
    <xf numFmtId="14" fontId="2" fillId="13" borderId="4" xfId="1" applyNumberFormat="1" applyFill="1" applyBorder="1" applyAlignment="1">
      <alignment vertical="top" wrapText="1"/>
    </xf>
    <xf numFmtId="0" fontId="2" fillId="13" borderId="6" xfId="1" applyFill="1" applyBorder="1" applyAlignment="1">
      <alignment vertical="top" wrapText="1"/>
    </xf>
    <xf numFmtId="0" fontId="12" fillId="13" borderId="6" xfId="1" applyFont="1" applyFill="1" applyBorder="1" applyAlignment="1">
      <alignment vertical="top" wrapText="1"/>
    </xf>
    <xf numFmtId="167" fontId="12" fillId="6" borderId="0" xfId="1" applyNumberFormat="1" applyFont="1" applyFill="1" applyAlignment="1">
      <alignment vertical="top" wrapText="1"/>
    </xf>
    <xf numFmtId="0" fontId="12" fillId="6" borderId="0" xfId="1" applyFont="1" applyFill="1" applyAlignment="1">
      <alignment horizontal="right" vertical="top"/>
    </xf>
    <xf numFmtId="165" fontId="12" fillId="6" borderId="0" xfId="1" applyNumberFormat="1" applyFont="1" applyFill="1" applyAlignment="1">
      <alignment vertical="top" wrapText="1"/>
    </xf>
    <xf numFmtId="0" fontId="2" fillId="6" borderId="0" xfId="1" applyFill="1" applyAlignment="1">
      <alignment horizontal="right" vertical="top"/>
    </xf>
    <xf numFmtId="168" fontId="2" fillId="14" borderId="0" xfId="1" applyNumberFormat="1" applyFill="1" applyAlignment="1">
      <alignment vertical="top" wrapText="1"/>
    </xf>
    <xf numFmtId="168" fontId="12" fillId="6" borderId="0" xfId="1" applyNumberFormat="1" applyFont="1" applyFill="1" applyAlignment="1">
      <alignment vertical="top" wrapText="1"/>
    </xf>
    <xf numFmtId="169" fontId="2" fillId="6" borderId="0" xfId="1" applyNumberFormat="1" applyFill="1" applyAlignment="1">
      <alignment vertical="top" wrapText="1"/>
    </xf>
    <xf numFmtId="167" fontId="0" fillId="10" borderId="4" xfId="0" applyNumberFormat="1" applyFill="1" applyBorder="1" applyAlignment="1">
      <alignment vertical="top"/>
    </xf>
    <xf numFmtId="0" fontId="0" fillId="10" borderId="4" xfId="0" applyFont="1" applyFill="1" applyBorder="1" applyAlignment="1">
      <alignment vertical="top" wrapText="1"/>
    </xf>
    <xf numFmtId="14" fontId="0" fillId="6" borderId="0" xfId="0" applyNumberFormat="1" applyFill="1" applyBorder="1" applyAlignment="1">
      <alignment vertical="top" wrapText="1"/>
    </xf>
    <xf numFmtId="2" fontId="12" fillId="7" borderId="6" xfId="0" applyNumberFormat="1" applyFont="1" applyFill="1" applyBorder="1" applyAlignment="1">
      <alignment vertical="top" wrapText="1"/>
    </xf>
    <xf numFmtId="168" fontId="2" fillId="6" borderId="0" xfId="1" applyNumberFormat="1" applyFill="1" applyAlignment="1">
      <alignment vertical="top" wrapText="1"/>
    </xf>
    <xf numFmtId="4" fontId="0" fillId="2" borderId="0" xfId="0" applyNumberFormat="1" applyFill="1"/>
    <xf numFmtId="0" fontId="12" fillId="7" borderId="0" xfId="0" applyFont="1" applyFill="1" applyBorder="1" applyAlignment="1">
      <alignment vertical="top" wrapText="1"/>
    </xf>
    <xf numFmtId="0" fontId="12" fillId="7" borderId="0" xfId="0" applyFont="1" applyFill="1" applyBorder="1" applyAlignment="1">
      <alignment horizontal="left" vertical="top" indent="1"/>
    </xf>
    <xf numFmtId="0" fontId="12" fillId="7" borderId="0" xfId="0" applyFont="1" applyFill="1" applyBorder="1" applyAlignment="1">
      <alignment horizontal="left" vertical="top" wrapText="1" indent="1"/>
    </xf>
    <xf numFmtId="166" fontId="11" fillId="15" borderId="0" xfId="5" applyNumberFormat="1" applyFont="1" applyFill="1" applyBorder="1" applyAlignment="1">
      <alignment vertical="top" wrapText="1"/>
    </xf>
    <xf numFmtId="167" fontId="16" fillId="15" borderId="0" xfId="0" applyNumberFormat="1" applyFont="1" applyFill="1" applyBorder="1" applyAlignment="1">
      <alignment vertical="top" wrapText="1"/>
    </xf>
    <xf numFmtId="167" fontId="0" fillId="15" borderId="0" xfId="0" applyNumberFormat="1" applyFill="1" applyBorder="1" applyAlignment="1">
      <alignment vertical="top" wrapText="1"/>
    </xf>
    <xf numFmtId="14" fontId="0" fillId="15" borderId="0" xfId="0" applyNumberFormat="1" applyFill="1" applyBorder="1" applyAlignment="1">
      <alignment vertical="top" wrapText="1"/>
    </xf>
    <xf numFmtId="3" fontId="12" fillId="7" borderId="0" xfId="0" applyNumberFormat="1" applyFont="1" applyFill="1" applyBorder="1" applyAlignment="1">
      <alignment vertical="top" wrapText="1"/>
    </xf>
    <xf numFmtId="168" fontId="11" fillId="15" borderId="0" xfId="0" applyNumberFormat="1" applyFont="1" applyFill="1" applyBorder="1" applyAlignment="1">
      <alignment vertical="top" wrapText="1"/>
    </xf>
    <xf numFmtId="167" fontId="11" fillId="13" borderId="0" xfId="0" applyNumberFormat="1" applyFont="1" applyFill="1" applyBorder="1" applyAlignment="1">
      <alignment horizontal="left" vertical="top"/>
    </xf>
    <xf numFmtId="167" fontId="11" fillId="13" borderId="0" xfId="0" applyNumberFormat="1" applyFont="1" applyFill="1" applyBorder="1" applyAlignment="1">
      <alignment horizontal="left" vertical="top" wrapText="1"/>
    </xf>
    <xf numFmtId="167" fontId="16" fillId="13" borderId="0" xfId="0" applyNumberFormat="1" applyFont="1" applyFill="1" applyBorder="1" applyAlignment="1">
      <alignment vertical="top" wrapText="1"/>
    </xf>
    <xf numFmtId="14" fontId="16" fillId="13" borderId="0" xfId="0" applyNumberFormat="1" applyFont="1" applyFill="1" applyBorder="1" applyAlignment="1">
      <alignment vertical="top" wrapText="1"/>
    </xf>
    <xf numFmtId="0" fontId="12" fillId="7" borderId="6" xfId="0" applyFont="1" applyFill="1" applyBorder="1" applyAlignment="1">
      <alignment vertical="top" wrapText="1"/>
    </xf>
    <xf numFmtId="0" fontId="11" fillId="13" borderId="6" xfId="0" applyFont="1" applyFill="1" applyBorder="1" applyAlignment="1">
      <alignment vertical="top" wrapText="1"/>
    </xf>
    <xf numFmtId="0" fontId="12" fillId="6" borderId="4" xfId="0" applyFont="1" applyFill="1" applyBorder="1" applyAlignment="1">
      <alignment vertical="top" wrapText="1"/>
    </xf>
    <xf numFmtId="14" fontId="12" fillId="6" borderId="4" xfId="0" applyNumberFormat="1" applyFont="1" applyFill="1" applyBorder="1" applyAlignment="1">
      <alignment vertical="top" wrapText="1"/>
    </xf>
    <xf numFmtId="3" fontId="14" fillId="6" borderId="4" xfId="0" applyNumberFormat="1" applyFont="1" applyFill="1" applyBorder="1" applyAlignment="1">
      <alignment vertical="top" wrapText="1"/>
    </xf>
    <xf numFmtId="0" fontId="0" fillId="6" borderId="4" xfId="0" applyFont="1" applyFill="1" applyBorder="1" applyAlignment="1">
      <alignment vertical="top" wrapText="1"/>
    </xf>
    <xf numFmtId="170" fontId="12" fillId="6" borderId="4" xfId="5" applyNumberFormat="1" applyFont="1" applyFill="1" applyBorder="1" applyAlignment="1">
      <alignment vertical="top"/>
    </xf>
    <xf numFmtId="0" fontId="0" fillId="11" borderId="6" xfId="0" applyFill="1" applyBorder="1" applyAlignment="1">
      <alignment vertical="top"/>
    </xf>
    <xf numFmtId="0" fontId="0" fillId="16" borderId="6" xfId="0" applyFill="1" applyBorder="1" applyAlignment="1">
      <alignment vertical="top"/>
    </xf>
    <xf numFmtId="166" fontId="0" fillId="16" borderId="6" xfId="0" applyNumberFormat="1" applyFill="1" applyBorder="1" applyAlignment="1">
      <alignment vertical="top" wrapText="1"/>
    </xf>
    <xf numFmtId="171" fontId="0" fillId="0" borderId="0" xfId="0" applyNumberFormat="1" applyAlignment="1">
      <alignment horizontal="left"/>
    </xf>
    <xf numFmtId="3" fontId="7" fillId="6" borderId="1" xfId="0" applyNumberFormat="1" applyFont="1" applyFill="1" applyBorder="1" applyAlignment="1">
      <alignment horizontal="right" vertical="center"/>
    </xf>
    <xf numFmtId="166" fontId="0" fillId="17" borderId="6" xfId="0" applyNumberFormat="1" applyFill="1" applyBorder="1" applyAlignment="1">
      <alignment vertical="top" wrapText="1"/>
    </xf>
    <xf numFmtId="0" fontId="1" fillId="6" borderId="0" xfId="1" quotePrefix="1" applyFont="1" applyFill="1" applyAlignment="1">
      <alignment vertical="top"/>
    </xf>
    <xf numFmtId="0" fontId="12" fillId="6" borderId="0" xfId="1" applyFont="1" applyFill="1" applyAlignment="1">
      <alignment vertical="top"/>
    </xf>
  </cellXfs>
  <cellStyles count="6">
    <cellStyle name="Comma" xfId="5" builtinId="3"/>
    <cellStyle name="Comma 2" xfId="2"/>
    <cellStyle name="Normal" xfId="0" builtinId="0"/>
    <cellStyle name="Normal 2" xfId="1"/>
    <cellStyle name="Normal 3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13</xdr:col>
      <xdr:colOff>314325</xdr:colOff>
      <xdr:row>29</xdr:row>
      <xdr:rowOff>0</xdr:rowOff>
    </xdr:to>
    <xdr:pic>
      <xdr:nvPicPr>
        <xdr:cNvPr id="10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8210550" cy="4676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2700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99999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tabSelected="1" view="pageBreakPreview" zoomScaleNormal="100" zoomScaleSheetLayoutView="100" workbookViewId="0">
      <selection activeCell="C12" sqref="C12"/>
    </sheetView>
  </sheetViews>
  <sheetFormatPr defaultColWidth="51.140625" defaultRowHeight="12.75" x14ac:dyDescent="0.2"/>
  <cols>
    <col min="1" max="1" width="4.85546875" style="12" customWidth="1"/>
    <col min="2" max="2" width="29.140625" style="1" customWidth="1"/>
    <col min="3" max="3" width="64.7109375" bestFit="1" customWidth="1"/>
    <col min="4" max="15" width="7" style="2" customWidth="1"/>
    <col min="16" max="16" width="9" style="2" bestFit="1" customWidth="1"/>
    <col min="17" max="17" width="5.140625" bestFit="1" customWidth="1"/>
  </cols>
  <sheetData>
    <row r="1" spans="1:17" s="3" customFormat="1" x14ac:dyDescent="0.2">
      <c r="A1" s="11"/>
      <c r="B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">
      <c r="A2" s="11"/>
      <c r="B2" s="4" t="s">
        <v>18</v>
      </c>
      <c r="C2" s="30" t="s">
        <v>104</v>
      </c>
      <c r="D2" s="5"/>
      <c r="E2" s="27" t="s">
        <v>19</v>
      </c>
      <c r="F2" s="5"/>
      <c r="G2" s="34"/>
      <c r="H2" s="34" t="s">
        <v>22</v>
      </c>
      <c r="I2" s="5"/>
      <c r="J2" s="5"/>
      <c r="K2" s="5"/>
      <c r="L2" s="5"/>
      <c r="M2" s="5"/>
      <c r="N2" s="5"/>
      <c r="O2" s="5"/>
      <c r="P2" s="5"/>
      <c r="Q2" s="3"/>
    </row>
    <row r="3" spans="1:17" x14ac:dyDescent="0.2">
      <c r="A3" s="11"/>
      <c r="B3" s="4" t="s">
        <v>0</v>
      </c>
      <c r="C3" s="19" t="s">
        <v>24</v>
      </c>
      <c r="D3" s="5"/>
      <c r="E3" s="5"/>
      <c r="F3" s="5"/>
      <c r="G3" s="35"/>
      <c r="H3" s="35" t="s">
        <v>23</v>
      </c>
      <c r="I3" s="5"/>
      <c r="J3" s="5"/>
      <c r="K3" s="5"/>
      <c r="L3" s="5"/>
      <c r="M3" s="5"/>
      <c r="N3" s="5"/>
      <c r="O3" s="5"/>
      <c r="P3" s="5"/>
      <c r="Q3" s="3"/>
    </row>
    <row r="4" spans="1:17" x14ac:dyDescent="0.2">
      <c r="A4" s="11"/>
      <c r="B4" s="4" t="s">
        <v>17</v>
      </c>
      <c r="C4" s="20" t="s">
        <v>112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</row>
    <row r="5" spans="1:17" x14ac:dyDescent="0.2">
      <c r="A5" s="11"/>
      <c r="B5" s="4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"/>
    </row>
    <row r="6" spans="1:17" ht="21" customHeight="1" x14ac:dyDescent="0.2">
      <c r="A6" s="11" t="s">
        <v>94</v>
      </c>
      <c r="B6" s="9" t="s">
        <v>101</v>
      </c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3"/>
    </row>
    <row r="7" spans="1:17" s="6" customFormat="1" x14ac:dyDescent="0.2">
      <c r="A7" s="11"/>
      <c r="B7" s="13" t="s">
        <v>2</v>
      </c>
      <c r="C7" s="14" t="s">
        <v>16</v>
      </c>
      <c r="D7" s="15" t="s">
        <v>4</v>
      </c>
      <c r="E7" s="15" t="s">
        <v>5</v>
      </c>
      <c r="F7" s="15" t="s">
        <v>6</v>
      </c>
      <c r="G7" s="15" t="s">
        <v>7</v>
      </c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15</v>
      </c>
      <c r="P7" s="15" t="s">
        <v>3</v>
      </c>
    </row>
    <row r="8" spans="1:17" s="3" customFormat="1" x14ac:dyDescent="0.2">
      <c r="A8" s="11"/>
      <c r="B8" s="31" t="s">
        <v>105</v>
      </c>
      <c r="C8" s="33" t="s">
        <v>106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35">
        <f>350*20*0</f>
        <v>0</v>
      </c>
      <c r="N8" s="35">
        <f>350*20*0</f>
        <v>0</v>
      </c>
      <c r="O8" s="35">
        <f>350*15*0</f>
        <v>0</v>
      </c>
      <c r="P8" s="7">
        <f t="shared" ref="P8:P13" si="0">SUM(D8:O8)</f>
        <v>0</v>
      </c>
    </row>
    <row r="9" spans="1:17" s="3" customFormat="1" x14ac:dyDescent="0.2">
      <c r="A9" s="11"/>
      <c r="B9" s="31"/>
      <c r="C9" s="33"/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7">
        <f t="shared" si="0"/>
        <v>0</v>
      </c>
    </row>
    <row r="10" spans="1:17" s="3" customFormat="1" x14ac:dyDescent="0.2">
      <c r="A10" s="11"/>
      <c r="B10" s="31"/>
      <c r="C10" s="33"/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7">
        <f t="shared" si="0"/>
        <v>0</v>
      </c>
    </row>
    <row r="11" spans="1:17" s="3" customFormat="1" x14ac:dyDescent="0.2">
      <c r="A11" s="11"/>
      <c r="B11" s="31"/>
      <c r="C11" s="32"/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7">
        <f t="shared" si="0"/>
        <v>0</v>
      </c>
    </row>
    <row r="12" spans="1:17" s="3" customFormat="1" x14ac:dyDescent="0.2">
      <c r="A12" s="11"/>
      <c r="B12" s="23"/>
      <c r="C12" s="24"/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18">
        <f t="shared" si="0"/>
        <v>0</v>
      </c>
    </row>
    <row r="13" spans="1:17" s="3" customFormat="1" x14ac:dyDescent="0.2">
      <c r="A13" s="11"/>
      <c r="B13" s="28" t="s">
        <v>21</v>
      </c>
      <c r="C13" s="16"/>
      <c r="D13" s="17">
        <f t="shared" ref="D13:O13" si="1">SUM(D8:D12)</f>
        <v>0</v>
      </c>
      <c r="E13" s="17">
        <f t="shared" si="1"/>
        <v>0</v>
      </c>
      <c r="F13" s="17">
        <f t="shared" si="1"/>
        <v>0</v>
      </c>
      <c r="G13" s="17">
        <f t="shared" si="1"/>
        <v>0</v>
      </c>
      <c r="H13" s="17">
        <f t="shared" si="1"/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0"/>
        <v>0</v>
      </c>
    </row>
    <row r="14" spans="1:17" s="3" customFormat="1" ht="9.75" customHeight="1" x14ac:dyDescent="0.2">
      <c r="A14" s="11"/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7" ht="21" customHeight="1" x14ac:dyDescent="0.2">
      <c r="A15" s="11" t="s">
        <v>100</v>
      </c>
      <c r="B15" s="9" t="s">
        <v>93</v>
      </c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3"/>
    </row>
    <row r="16" spans="1:17" s="6" customFormat="1" x14ac:dyDescent="0.2">
      <c r="A16" s="11"/>
      <c r="B16" s="13" t="s">
        <v>2</v>
      </c>
      <c r="C16" s="14" t="s">
        <v>16</v>
      </c>
      <c r="D16" s="15" t="s">
        <v>4</v>
      </c>
      <c r="E16" s="15" t="s">
        <v>5</v>
      </c>
      <c r="F16" s="15" t="s">
        <v>6</v>
      </c>
      <c r="G16" s="15" t="s">
        <v>7</v>
      </c>
      <c r="H16" s="15" t="s">
        <v>8</v>
      </c>
      <c r="I16" s="15" t="s">
        <v>9</v>
      </c>
      <c r="J16" s="15" t="s">
        <v>10</v>
      </c>
      <c r="K16" s="15" t="s">
        <v>11</v>
      </c>
      <c r="L16" s="15" t="s">
        <v>12</v>
      </c>
      <c r="M16" s="15" t="s">
        <v>13</v>
      </c>
      <c r="N16" s="15" t="s">
        <v>14</v>
      </c>
      <c r="O16" s="15" t="s">
        <v>15</v>
      </c>
      <c r="P16" s="15" t="s">
        <v>3</v>
      </c>
    </row>
    <row r="17" spans="1:17" s="3" customFormat="1" x14ac:dyDescent="0.2">
      <c r="A17" s="11"/>
      <c r="B17" s="31" t="s">
        <v>31</v>
      </c>
      <c r="C17" s="33" t="s">
        <v>71</v>
      </c>
      <c r="D17" s="22">
        <v>0</v>
      </c>
      <c r="E17" s="22">
        <v>0</v>
      </c>
      <c r="F17" s="22">
        <v>0</v>
      </c>
      <c r="G17" s="22">
        <v>0</v>
      </c>
      <c r="H17" s="99">
        <v>3918.75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7">
        <f t="shared" ref="P17:P22" si="2">SUM(D17:O17)</f>
        <v>3918.75</v>
      </c>
    </row>
    <row r="18" spans="1:17" s="3" customFormat="1" x14ac:dyDescent="0.2">
      <c r="A18" s="11"/>
      <c r="B18" s="31" t="s">
        <v>32</v>
      </c>
      <c r="C18" s="33" t="s">
        <v>110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1512</v>
      </c>
      <c r="N18" s="22">
        <v>0</v>
      </c>
      <c r="O18" s="22">
        <v>0</v>
      </c>
      <c r="P18" s="7">
        <f t="shared" si="2"/>
        <v>1512</v>
      </c>
    </row>
    <row r="19" spans="1:17" s="3" customFormat="1" x14ac:dyDescent="0.2">
      <c r="A19" s="11"/>
      <c r="B19" s="31" t="s">
        <v>102</v>
      </c>
      <c r="C19" s="33" t="s">
        <v>103</v>
      </c>
      <c r="D19" s="22">
        <v>0</v>
      </c>
      <c r="E19" s="22">
        <v>0</v>
      </c>
      <c r="F19" s="22">
        <v>0</v>
      </c>
      <c r="G19" s="22">
        <f>4145+750</f>
        <v>4895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7">
        <f t="shared" ref="P19" si="3">SUM(D19:O19)</f>
        <v>4895</v>
      </c>
    </row>
    <row r="20" spans="1:17" s="3" customFormat="1" x14ac:dyDescent="0.2">
      <c r="A20" s="11"/>
      <c r="B20" s="31" t="s">
        <v>113</v>
      </c>
      <c r="C20" s="32" t="s">
        <v>114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34">
        <v>1500</v>
      </c>
      <c r="P20" s="7">
        <f t="shared" ref="P20" si="4">SUM(D20:O20)</f>
        <v>1500</v>
      </c>
    </row>
    <row r="21" spans="1:17" s="3" customFormat="1" x14ac:dyDescent="0.2">
      <c r="A21" s="11"/>
      <c r="B21" s="23"/>
      <c r="C21" s="24"/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18">
        <f t="shared" si="2"/>
        <v>0</v>
      </c>
    </row>
    <row r="22" spans="1:17" s="3" customFormat="1" x14ac:dyDescent="0.2">
      <c r="A22" s="11"/>
      <c r="B22" s="28" t="s">
        <v>21</v>
      </c>
      <c r="C22" s="16"/>
      <c r="D22" s="17">
        <f t="shared" ref="D22:O22" si="5">SUM(D17:D21)</f>
        <v>0</v>
      </c>
      <c r="E22" s="17">
        <f t="shared" si="5"/>
        <v>0</v>
      </c>
      <c r="F22" s="17">
        <f t="shared" si="5"/>
        <v>0</v>
      </c>
      <c r="G22" s="17">
        <f t="shared" si="5"/>
        <v>4895</v>
      </c>
      <c r="H22" s="17">
        <f t="shared" si="5"/>
        <v>3918.75</v>
      </c>
      <c r="I22" s="17">
        <f t="shared" si="5"/>
        <v>0</v>
      </c>
      <c r="J22" s="17">
        <f t="shared" si="5"/>
        <v>0</v>
      </c>
      <c r="K22" s="17">
        <f t="shared" si="5"/>
        <v>0</v>
      </c>
      <c r="L22" s="17">
        <f t="shared" si="5"/>
        <v>0</v>
      </c>
      <c r="M22" s="17">
        <f t="shared" si="5"/>
        <v>1512</v>
      </c>
      <c r="N22" s="17">
        <f t="shared" si="5"/>
        <v>0</v>
      </c>
      <c r="O22" s="17">
        <f t="shared" si="5"/>
        <v>1500</v>
      </c>
      <c r="P22" s="17">
        <f t="shared" si="2"/>
        <v>11825.75</v>
      </c>
    </row>
    <row r="23" spans="1:17" s="3" customFormat="1" ht="9.75" customHeight="1" x14ac:dyDescent="0.2">
      <c r="A23" s="11"/>
      <c r="B23" s="4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7" s="3" customFormat="1" ht="21" customHeight="1" x14ac:dyDescent="0.2">
      <c r="A24" s="11" t="s">
        <v>95</v>
      </c>
      <c r="B24" s="9" t="s">
        <v>89</v>
      </c>
      <c r="C24" s="1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7" s="6" customFormat="1" x14ac:dyDescent="0.2">
      <c r="A25" s="11"/>
      <c r="B25" s="13" t="s">
        <v>2</v>
      </c>
      <c r="C25" s="14" t="s">
        <v>16</v>
      </c>
      <c r="D25" s="15" t="s">
        <v>4</v>
      </c>
      <c r="E25" s="15" t="s">
        <v>5</v>
      </c>
      <c r="F25" s="15" t="s">
        <v>6</v>
      </c>
      <c r="G25" s="15" t="s">
        <v>7</v>
      </c>
      <c r="H25" s="15" t="s">
        <v>8</v>
      </c>
      <c r="I25" s="15" t="s">
        <v>9</v>
      </c>
      <c r="J25" s="15" t="s">
        <v>10</v>
      </c>
      <c r="K25" s="15" t="s">
        <v>11</v>
      </c>
      <c r="L25" s="15" t="s">
        <v>12</v>
      </c>
      <c r="M25" s="15" t="s">
        <v>13</v>
      </c>
      <c r="N25" s="15" t="s">
        <v>14</v>
      </c>
      <c r="O25" s="15" t="s">
        <v>15</v>
      </c>
      <c r="P25" s="15" t="s">
        <v>3</v>
      </c>
    </row>
    <row r="26" spans="1:17" s="3" customFormat="1" x14ac:dyDescent="0.2">
      <c r="A26" s="11"/>
      <c r="B26" s="31" t="s">
        <v>25</v>
      </c>
      <c r="C26" s="33" t="s">
        <v>26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35">
        <v>0</v>
      </c>
      <c r="N26" s="22">
        <v>0</v>
      </c>
      <c r="O26" s="22">
        <v>0</v>
      </c>
      <c r="P26" s="7">
        <f t="shared" ref="P26:P31" si="6">SUM(D26:O26)</f>
        <v>0</v>
      </c>
    </row>
    <row r="27" spans="1:17" s="3" customFormat="1" x14ac:dyDescent="0.2">
      <c r="A27" s="11"/>
      <c r="B27" s="31"/>
      <c r="C27" s="32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7">
        <f t="shared" si="6"/>
        <v>0</v>
      </c>
    </row>
    <row r="28" spans="1:17" s="3" customFormat="1" x14ac:dyDescent="0.2">
      <c r="A28" s="11"/>
      <c r="B28" s="31"/>
      <c r="C28" s="32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7">
        <f t="shared" si="6"/>
        <v>0</v>
      </c>
    </row>
    <row r="29" spans="1:17" s="3" customFormat="1" x14ac:dyDescent="0.2">
      <c r="A29" s="11"/>
      <c r="B29" s="31"/>
      <c r="C29" s="32"/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7">
        <f t="shared" si="6"/>
        <v>0</v>
      </c>
    </row>
    <row r="30" spans="1:17" s="3" customFormat="1" x14ac:dyDescent="0.2">
      <c r="A30" s="11"/>
      <c r="B30" s="31"/>
      <c r="C30" s="32"/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7">
        <f t="shared" si="6"/>
        <v>0</v>
      </c>
    </row>
    <row r="31" spans="1:17" s="3" customFormat="1" x14ac:dyDescent="0.2">
      <c r="A31" s="11"/>
      <c r="B31" s="28" t="s">
        <v>21</v>
      </c>
      <c r="C31" s="16"/>
      <c r="D31" s="17">
        <f t="shared" ref="D31:O31" si="7">SUM(D26:D30)</f>
        <v>0</v>
      </c>
      <c r="E31" s="17">
        <f t="shared" si="7"/>
        <v>0</v>
      </c>
      <c r="F31" s="17">
        <f t="shared" si="7"/>
        <v>0</v>
      </c>
      <c r="G31" s="17">
        <f t="shared" si="7"/>
        <v>0</v>
      </c>
      <c r="H31" s="17">
        <f t="shared" si="7"/>
        <v>0</v>
      </c>
      <c r="I31" s="17">
        <f t="shared" si="7"/>
        <v>0</v>
      </c>
      <c r="J31" s="17">
        <f t="shared" si="7"/>
        <v>0</v>
      </c>
      <c r="K31" s="17">
        <f t="shared" si="7"/>
        <v>0</v>
      </c>
      <c r="L31" s="17">
        <f>SUM(L26:L30)</f>
        <v>0</v>
      </c>
      <c r="M31" s="17">
        <f t="shared" si="7"/>
        <v>0</v>
      </c>
      <c r="N31" s="17">
        <f t="shared" si="7"/>
        <v>0</v>
      </c>
      <c r="O31" s="17">
        <f t="shared" si="7"/>
        <v>0</v>
      </c>
      <c r="P31" s="17">
        <f t="shared" si="6"/>
        <v>0</v>
      </c>
      <c r="Q31" s="74">
        <f>O31</f>
        <v>0</v>
      </c>
    </row>
    <row r="32" spans="1:17" s="3" customFormat="1" ht="9.75" customHeight="1" x14ac:dyDescent="0.2">
      <c r="A32" s="11"/>
      <c r="B32" s="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7" s="3" customFormat="1" ht="21" customHeight="1" x14ac:dyDescent="0.2">
      <c r="A33" s="11" t="s">
        <v>96</v>
      </c>
      <c r="B33" s="9" t="s">
        <v>90</v>
      </c>
      <c r="C33" s="1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7" s="6" customFormat="1" x14ac:dyDescent="0.2">
      <c r="A34" s="11"/>
      <c r="B34" s="13" t="s">
        <v>2</v>
      </c>
      <c r="C34" s="14" t="s">
        <v>16</v>
      </c>
      <c r="D34" s="15" t="s">
        <v>4</v>
      </c>
      <c r="E34" s="15" t="s">
        <v>5</v>
      </c>
      <c r="F34" s="15" t="s">
        <v>6</v>
      </c>
      <c r="G34" s="15" t="s">
        <v>7</v>
      </c>
      <c r="H34" s="15" t="s">
        <v>8</v>
      </c>
      <c r="I34" s="15" t="s">
        <v>9</v>
      </c>
      <c r="J34" s="15" t="s">
        <v>10</v>
      </c>
      <c r="K34" s="15" t="s">
        <v>11</v>
      </c>
      <c r="L34" s="15" t="s">
        <v>12</v>
      </c>
      <c r="M34" s="15" t="s">
        <v>13</v>
      </c>
      <c r="N34" s="15" t="s">
        <v>14</v>
      </c>
      <c r="O34" s="15" t="s">
        <v>15</v>
      </c>
      <c r="P34" s="15" t="s">
        <v>3</v>
      </c>
    </row>
    <row r="35" spans="1:17" s="3" customFormat="1" x14ac:dyDescent="0.2">
      <c r="A35" s="11"/>
      <c r="B35" s="31"/>
      <c r="C35" s="33"/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7">
        <f t="shared" ref="P35:P40" si="8">SUM(D35:O35)</f>
        <v>0</v>
      </c>
    </row>
    <row r="36" spans="1:17" s="3" customFormat="1" x14ac:dyDescent="0.2">
      <c r="A36" s="11"/>
      <c r="B36" s="31"/>
      <c r="C36" s="32"/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7">
        <f t="shared" si="8"/>
        <v>0</v>
      </c>
    </row>
    <row r="37" spans="1:17" s="3" customFormat="1" x14ac:dyDescent="0.2">
      <c r="A37" s="11"/>
      <c r="B37" s="31"/>
      <c r="C37" s="32"/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7">
        <f t="shared" si="8"/>
        <v>0</v>
      </c>
    </row>
    <row r="38" spans="1:17" s="3" customFormat="1" x14ac:dyDescent="0.2">
      <c r="A38" s="11"/>
      <c r="B38" s="31"/>
      <c r="C38" s="32"/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7">
        <f t="shared" si="8"/>
        <v>0</v>
      </c>
    </row>
    <row r="39" spans="1:17" s="3" customFormat="1" x14ac:dyDescent="0.2">
      <c r="A39" s="11"/>
      <c r="B39" s="31"/>
      <c r="C39" s="3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7">
        <f t="shared" si="8"/>
        <v>0</v>
      </c>
    </row>
    <row r="40" spans="1:17" s="3" customFormat="1" x14ac:dyDescent="0.2">
      <c r="A40" s="11"/>
      <c r="B40" s="28" t="s">
        <v>21</v>
      </c>
      <c r="C40" s="16"/>
      <c r="D40" s="17">
        <f t="shared" ref="D40:O40" si="9">SUM(D35:D39)</f>
        <v>0</v>
      </c>
      <c r="E40" s="17">
        <f t="shared" si="9"/>
        <v>0</v>
      </c>
      <c r="F40" s="17">
        <f t="shared" si="9"/>
        <v>0</v>
      </c>
      <c r="G40" s="17">
        <f t="shared" si="9"/>
        <v>0</v>
      </c>
      <c r="H40" s="17">
        <f t="shared" si="9"/>
        <v>0</v>
      </c>
      <c r="I40" s="17">
        <f t="shared" si="9"/>
        <v>0</v>
      </c>
      <c r="J40" s="17">
        <f t="shared" si="9"/>
        <v>0</v>
      </c>
      <c r="K40" s="17">
        <f t="shared" si="9"/>
        <v>0</v>
      </c>
      <c r="L40" s="17">
        <f t="shared" si="9"/>
        <v>0</v>
      </c>
      <c r="M40" s="17">
        <f t="shared" si="9"/>
        <v>0</v>
      </c>
      <c r="N40" s="17">
        <f t="shared" si="9"/>
        <v>0</v>
      </c>
      <c r="O40" s="17">
        <f t="shared" si="9"/>
        <v>0</v>
      </c>
      <c r="P40" s="17">
        <f t="shared" si="8"/>
        <v>0</v>
      </c>
      <c r="Q40" s="74">
        <f>O40</f>
        <v>0</v>
      </c>
    </row>
    <row r="41" spans="1:17" s="3" customFormat="1" ht="9.75" customHeight="1" x14ac:dyDescent="0.2">
      <c r="A41" s="11"/>
      <c r="B41" s="4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7" s="3" customFormat="1" ht="21" customHeight="1" x14ac:dyDescent="0.2">
      <c r="A42" s="11" t="s">
        <v>97</v>
      </c>
      <c r="B42" s="9" t="s">
        <v>91</v>
      </c>
      <c r="C42" s="1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 s="6" customFormat="1" x14ac:dyDescent="0.2">
      <c r="A43" s="11"/>
      <c r="B43" s="13" t="s">
        <v>2</v>
      </c>
      <c r="C43" s="14" t="s">
        <v>16</v>
      </c>
      <c r="D43" s="15" t="s">
        <v>4</v>
      </c>
      <c r="E43" s="15" t="s">
        <v>5</v>
      </c>
      <c r="F43" s="15" t="s">
        <v>6</v>
      </c>
      <c r="G43" s="15" t="s">
        <v>7</v>
      </c>
      <c r="H43" s="15" t="s">
        <v>8</v>
      </c>
      <c r="I43" s="15" t="s">
        <v>9</v>
      </c>
      <c r="J43" s="15" t="s">
        <v>10</v>
      </c>
      <c r="K43" s="15" t="s">
        <v>11</v>
      </c>
      <c r="L43" s="15" t="s">
        <v>12</v>
      </c>
      <c r="M43" s="15" t="s">
        <v>13</v>
      </c>
      <c r="N43" s="15" t="s">
        <v>14</v>
      </c>
      <c r="O43" s="15" t="s">
        <v>15</v>
      </c>
      <c r="P43" s="15" t="s">
        <v>3</v>
      </c>
    </row>
    <row r="44" spans="1:17" s="3" customFormat="1" x14ac:dyDescent="0.2">
      <c r="A44" s="11"/>
      <c r="B44" s="31"/>
      <c r="C44" s="33"/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7">
        <f t="shared" ref="P44:P49" si="10">SUM(D44:O44)</f>
        <v>0</v>
      </c>
    </row>
    <row r="45" spans="1:17" s="3" customFormat="1" x14ac:dyDescent="0.2">
      <c r="A45" s="11"/>
      <c r="B45" s="31"/>
      <c r="C45" s="32"/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7">
        <f t="shared" si="10"/>
        <v>0</v>
      </c>
    </row>
    <row r="46" spans="1:17" s="3" customFormat="1" x14ac:dyDescent="0.2">
      <c r="A46" s="11"/>
      <c r="B46" s="31"/>
      <c r="C46" s="32"/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7">
        <f t="shared" si="10"/>
        <v>0</v>
      </c>
    </row>
    <row r="47" spans="1:17" s="3" customFormat="1" x14ac:dyDescent="0.2">
      <c r="A47" s="11"/>
      <c r="B47" s="31"/>
      <c r="C47" s="32"/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7">
        <f t="shared" si="10"/>
        <v>0</v>
      </c>
    </row>
    <row r="48" spans="1:17" s="3" customFormat="1" x14ac:dyDescent="0.2">
      <c r="A48" s="11"/>
      <c r="B48" s="31"/>
      <c r="C48" s="32"/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7">
        <f t="shared" si="10"/>
        <v>0</v>
      </c>
    </row>
    <row r="49" spans="1:17" s="3" customFormat="1" x14ac:dyDescent="0.2">
      <c r="A49" s="11"/>
      <c r="B49" s="28" t="s">
        <v>21</v>
      </c>
      <c r="C49" s="16"/>
      <c r="D49" s="17">
        <f t="shared" ref="D49:O49" si="11">SUM(D44:D48)</f>
        <v>0</v>
      </c>
      <c r="E49" s="17">
        <f t="shared" si="11"/>
        <v>0</v>
      </c>
      <c r="F49" s="17">
        <f t="shared" si="11"/>
        <v>0</v>
      </c>
      <c r="G49" s="17">
        <f t="shared" si="11"/>
        <v>0</v>
      </c>
      <c r="H49" s="17">
        <f t="shared" si="11"/>
        <v>0</v>
      </c>
      <c r="I49" s="17">
        <f t="shared" si="11"/>
        <v>0</v>
      </c>
      <c r="J49" s="17">
        <f t="shared" si="11"/>
        <v>0</v>
      </c>
      <c r="K49" s="17">
        <f t="shared" si="11"/>
        <v>0</v>
      </c>
      <c r="L49" s="17">
        <f t="shared" si="11"/>
        <v>0</v>
      </c>
      <c r="M49" s="17">
        <f t="shared" si="11"/>
        <v>0</v>
      </c>
      <c r="N49" s="17">
        <f t="shared" si="11"/>
        <v>0</v>
      </c>
      <c r="O49" s="17">
        <f t="shared" si="11"/>
        <v>0</v>
      </c>
      <c r="P49" s="17">
        <f t="shared" si="10"/>
        <v>0</v>
      </c>
      <c r="Q49" s="74">
        <f>O49</f>
        <v>0</v>
      </c>
    </row>
    <row r="50" spans="1:17" s="3" customFormat="1" ht="9.75" customHeight="1" x14ac:dyDescent="0.2">
      <c r="A50" s="11"/>
      <c r="B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7" s="3" customFormat="1" ht="21" customHeight="1" x14ac:dyDescent="0.2">
      <c r="A51" s="11" t="s">
        <v>98</v>
      </c>
      <c r="B51" s="9" t="s">
        <v>92</v>
      </c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s="6" customFormat="1" x14ac:dyDescent="0.2">
      <c r="A52" s="11"/>
      <c r="B52" s="13" t="s">
        <v>2</v>
      </c>
      <c r="C52" s="14" t="s">
        <v>16</v>
      </c>
      <c r="D52" s="15" t="s">
        <v>4</v>
      </c>
      <c r="E52" s="15" t="s">
        <v>5</v>
      </c>
      <c r="F52" s="15" t="s">
        <v>6</v>
      </c>
      <c r="G52" s="15" t="s">
        <v>7</v>
      </c>
      <c r="H52" s="15" t="s">
        <v>8</v>
      </c>
      <c r="I52" s="15" t="s">
        <v>9</v>
      </c>
      <c r="J52" s="15" t="s">
        <v>10</v>
      </c>
      <c r="K52" s="15" t="s">
        <v>11</v>
      </c>
      <c r="L52" s="15" t="s">
        <v>12</v>
      </c>
      <c r="M52" s="15" t="s">
        <v>13</v>
      </c>
      <c r="N52" s="15" t="s">
        <v>14</v>
      </c>
      <c r="O52" s="15" t="s">
        <v>15</v>
      </c>
      <c r="P52" s="15" t="s">
        <v>3</v>
      </c>
    </row>
    <row r="53" spans="1:17" s="3" customFormat="1" x14ac:dyDescent="0.2">
      <c r="A53" s="11"/>
      <c r="B53" s="31" t="s">
        <v>33</v>
      </c>
      <c r="C53" s="32" t="s">
        <v>68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7">
        <f t="shared" ref="P53:P58" si="12">SUM(D53:O53)</f>
        <v>0</v>
      </c>
    </row>
    <row r="54" spans="1:17" s="3" customFormat="1" x14ac:dyDescent="0.2">
      <c r="A54" s="11"/>
      <c r="B54" s="31" t="s">
        <v>34</v>
      </c>
      <c r="C54" s="32" t="s">
        <v>69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7">
        <f t="shared" si="12"/>
        <v>0</v>
      </c>
    </row>
    <row r="55" spans="1:17" s="3" customFormat="1" x14ac:dyDescent="0.2">
      <c r="A55" s="11"/>
      <c r="B55" s="31" t="s">
        <v>33</v>
      </c>
      <c r="C55" s="33" t="s">
        <v>67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35">
        <f>2000*0</f>
        <v>0</v>
      </c>
      <c r="P55" s="7">
        <f t="shared" si="12"/>
        <v>0</v>
      </c>
    </row>
    <row r="56" spans="1:17" s="3" customFormat="1" x14ac:dyDescent="0.2">
      <c r="A56" s="11"/>
      <c r="B56" s="31" t="s">
        <v>107</v>
      </c>
      <c r="C56" s="32" t="s">
        <v>111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4">
        <f>100+3200+3080</f>
        <v>6380</v>
      </c>
      <c r="P56" s="7">
        <f t="shared" si="12"/>
        <v>6380</v>
      </c>
    </row>
    <row r="57" spans="1:17" s="3" customFormat="1" x14ac:dyDescent="0.2">
      <c r="A57" s="11"/>
      <c r="B57" s="31"/>
      <c r="C57" s="32"/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7">
        <f t="shared" si="12"/>
        <v>0</v>
      </c>
    </row>
    <row r="58" spans="1:17" s="3" customFormat="1" x14ac:dyDescent="0.2">
      <c r="A58" s="11"/>
      <c r="B58" s="28" t="s">
        <v>21</v>
      </c>
      <c r="C58" s="16"/>
      <c r="D58" s="17">
        <f t="shared" ref="D58:O58" si="13">SUM(D53:D57)</f>
        <v>0</v>
      </c>
      <c r="E58" s="17">
        <f t="shared" si="13"/>
        <v>0</v>
      </c>
      <c r="F58" s="17">
        <f t="shared" si="13"/>
        <v>0</v>
      </c>
      <c r="G58" s="17">
        <f t="shared" si="13"/>
        <v>0</v>
      </c>
      <c r="H58" s="17">
        <f t="shared" si="13"/>
        <v>0</v>
      </c>
      <c r="I58" s="17">
        <f t="shared" si="13"/>
        <v>0</v>
      </c>
      <c r="J58" s="17">
        <f t="shared" si="13"/>
        <v>0</v>
      </c>
      <c r="K58" s="17">
        <f t="shared" si="13"/>
        <v>0</v>
      </c>
      <c r="L58" s="17">
        <f t="shared" si="13"/>
        <v>0</v>
      </c>
      <c r="M58" s="17">
        <f t="shared" si="13"/>
        <v>0</v>
      </c>
      <c r="N58" s="17">
        <f t="shared" si="13"/>
        <v>0</v>
      </c>
      <c r="O58" s="17">
        <f t="shared" si="13"/>
        <v>6380</v>
      </c>
      <c r="P58" s="17">
        <f t="shared" si="12"/>
        <v>6380</v>
      </c>
      <c r="Q58" s="74">
        <f>O58</f>
        <v>6380</v>
      </c>
    </row>
    <row r="59" spans="1:17" s="3" customFormat="1" ht="9.75" customHeight="1" x14ac:dyDescent="0.2">
      <c r="A59" s="11"/>
      <c r="B59" s="4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7" ht="21" customHeight="1" x14ac:dyDescent="0.2">
      <c r="A60" s="11" t="s">
        <v>99</v>
      </c>
      <c r="B60" s="9" t="s">
        <v>1</v>
      </c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3"/>
    </row>
    <row r="61" spans="1:17" s="6" customFormat="1" x14ac:dyDescent="0.2">
      <c r="A61" s="11"/>
      <c r="B61" s="13" t="s">
        <v>2</v>
      </c>
      <c r="C61" s="14" t="s">
        <v>16</v>
      </c>
      <c r="D61" s="15" t="s">
        <v>4</v>
      </c>
      <c r="E61" s="15" t="s">
        <v>5</v>
      </c>
      <c r="F61" s="15" t="s">
        <v>6</v>
      </c>
      <c r="G61" s="15" t="s">
        <v>7</v>
      </c>
      <c r="H61" s="15" t="s">
        <v>8</v>
      </c>
      <c r="I61" s="15" t="s">
        <v>9</v>
      </c>
      <c r="J61" s="15" t="s">
        <v>10</v>
      </c>
      <c r="K61" s="15" t="s">
        <v>11</v>
      </c>
      <c r="L61" s="15" t="s">
        <v>12</v>
      </c>
      <c r="M61" s="15" t="s">
        <v>13</v>
      </c>
      <c r="N61" s="15" t="s">
        <v>14</v>
      </c>
      <c r="O61" s="15" t="s">
        <v>15</v>
      </c>
      <c r="P61" s="15" t="s">
        <v>3</v>
      </c>
    </row>
    <row r="62" spans="1:17" s="3" customFormat="1" x14ac:dyDescent="0.2">
      <c r="A62" s="11"/>
      <c r="B62" s="31"/>
      <c r="C62" s="33" t="s">
        <v>27</v>
      </c>
      <c r="D62" s="22">
        <v>0</v>
      </c>
      <c r="E62" s="22">
        <v>0</v>
      </c>
      <c r="F62" s="22">
        <v>242</v>
      </c>
      <c r="G62" s="99">
        <v>567.44000000000005</v>
      </c>
      <c r="H62" s="22">
        <v>107.9</v>
      </c>
      <c r="I62" s="22">
        <v>176</v>
      </c>
      <c r="J62" s="22">
        <v>0</v>
      </c>
      <c r="K62" s="22">
        <v>0</v>
      </c>
      <c r="L62" s="22">
        <v>0</v>
      </c>
      <c r="M62" s="22">
        <v>0</v>
      </c>
      <c r="N62" s="35">
        <f>200*7*0</f>
        <v>0</v>
      </c>
      <c r="O62" s="22">
        <v>0</v>
      </c>
      <c r="P62" s="7">
        <f t="shared" ref="P62:P67" si="14">SUM(D62:O62)</f>
        <v>1093.3400000000001</v>
      </c>
    </row>
    <row r="63" spans="1:17" s="3" customFormat="1" x14ac:dyDescent="0.2">
      <c r="A63" s="11"/>
      <c r="B63" s="31"/>
      <c r="C63" s="33" t="s">
        <v>70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35">
        <f>1000*0</f>
        <v>0</v>
      </c>
      <c r="P63" s="7">
        <f t="shared" si="14"/>
        <v>0</v>
      </c>
    </row>
    <row r="64" spans="1:17" s="3" customFormat="1" x14ac:dyDescent="0.2">
      <c r="A64" s="11"/>
      <c r="B64" s="31"/>
      <c r="C64" s="33"/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7">
        <f t="shared" si="14"/>
        <v>0</v>
      </c>
    </row>
    <row r="65" spans="1:18" s="3" customFormat="1" x14ac:dyDescent="0.2">
      <c r="A65" s="11"/>
      <c r="B65" s="31"/>
      <c r="C65" s="33"/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7">
        <f t="shared" si="14"/>
        <v>0</v>
      </c>
    </row>
    <row r="66" spans="1:18" s="3" customFormat="1" x14ac:dyDescent="0.2">
      <c r="A66" s="11"/>
      <c r="B66" s="21"/>
      <c r="C66" s="32"/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7">
        <f t="shared" si="14"/>
        <v>0</v>
      </c>
    </row>
    <row r="67" spans="1:18" s="3" customFormat="1" x14ac:dyDescent="0.2">
      <c r="A67" s="11"/>
      <c r="B67" s="28" t="s">
        <v>21</v>
      </c>
      <c r="C67" s="16"/>
      <c r="D67" s="17">
        <f t="shared" ref="D67:O67" si="15">SUM(D62:D66)</f>
        <v>0</v>
      </c>
      <c r="E67" s="17">
        <f t="shared" si="15"/>
        <v>0</v>
      </c>
      <c r="F67" s="17">
        <f t="shared" si="15"/>
        <v>242</v>
      </c>
      <c r="G67" s="17">
        <f t="shared" si="15"/>
        <v>567.44000000000005</v>
      </c>
      <c r="H67" s="17">
        <f t="shared" si="15"/>
        <v>107.9</v>
      </c>
      <c r="I67" s="17">
        <f t="shared" si="15"/>
        <v>176</v>
      </c>
      <c r="J67" s="17">
        <f t="shared" si="15"/>
        <v>0</v>
      </c>
      <c r="K67" s="17">
        <f>SUM(K62:K66)</f>
        <v>0</v>
      </c>
      <c r="L67" s="17">
        <f t="shared" si="15"/>
        <v>0</v>
      </c>
      <c r="M67" s="17">
        <f t="shared" si="15"/>
        <v>0</v>
      </c>
      <c r="N67" s="17">
        <f t="shared" si="15"/>
        <v>0</v>
      </c>
      <c r="O67" s="17">
        <f t="shared" si="15"/>
        <v>0</v>
      </c>
      <c r="P67" s="17">
        <f t="shared" si="14"/>
        <v>1093.3400000000001</v>
      </c>
    </row>
    <row r="68" spans="1:18" s="3" customFormat="1" ht="9.75" customHeight="1" x14ac:dyDescent="0.2">
      <c r="A68" s="11"/>
      <c r="B68" s="4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8" x14ac:dyDescent="0.2">
      <c r="A69" s="11"/>
      <c r="B69" s="29" t="s">
        <v>20</v>
      </c>
      <c r="C69" s="25"/>
      <c r="D69" s="26">
        <f t="shared" ref="D69:P69" si="16">SUM(D13,D22,D31,D40,D49,D58,D67)</f>
        <v>0</v>
      </c>
      <c r="E69" s="26">
        <f t="shared" si="16"/>
        <v>0</v>
      </c>
      <c r="F69" s="26">
        <f t="shared" si="16"/>
        <v>242</v>
      </c>
      <c r="G69" s="26">
        <f t="shared" si="16"/>
        <v>5462.4400000000005</v>
      </c>
      <c r="H69" s="26">
        <f t="shared" si="16"/>
        <v>4026.65</v>
      </c>
      <c r="I69" s="26">
        <f t="shared" si="16"/>
        <v>176</v>
      </c>
      <c r="J69" s="26">
        <f t="shared" si="16"/>
        <v>0</v>
      </c>
      <c r="K69" s="26">
        <f t="shared" si="16"/>
        <v>0</v>
      </c>
      <c r="L69" s="26">
        <f t="shared" si="16"/>
        <v>0</v>
      </c>
      <c r="M69" s="26">
        <f t="shared" si="16"/>
        <v>1512</v>
      </c>
      <c r="N69" s="26">
        <f t="shared" si="16"/>
        <v>0</v>
      </c>
      <c r="O69" s="26">
        <f t="shared" si="16"/>
        <v>7880</v>
      </c>
      <c r="P69" s="26">
        <f t="shared" si="16"/>
        <v>19299.09</v>
      </c>
      <c r="Q69" s="6" t="s">
        <v>28</v>
      </c>
    </row>
    <row r="70" spans="1:18" x14ac:dyDescent="0.2">
      <c r="A70" s="11"/>
      <c r="B70" s="4"/>
      <c r="C70" s="3"/>
      <c r="D70" s="5">
        <f t="shared" ref="D70:O70" si="17">D69*1.17</f>
        <v>0</v>
      </c>
      <c r="E70" s="5">
        <f t="shared" si="17"/>
        <v>0</v>
      </c>
      <c r="F70" s="5">
        <f t="shared" si="17"/>
        <v>283.14</v>
      </c>
      <c r="G70" s="5">
        <f t="shared" si="17"/>
        <v>6391.0547999999999</v>
      </c>
      <c r="H70" s="5">
        <f t="shared" si="17"/>
        <v>4711.1804999999995</v>
      </c>
      <c r="I70" s="5">
        <f t="shared" si="17"/>
        <v>205.92</v>
      </c>
      <c r="J70" s="5">
        <f t="shared" si="17"/>
        <v>0</v>
      </c>
      <c r="K70" s="5">
        <f t="shared" si="17"/>
        <v>0</v>
      </c>
      <c r="L70" s="5">
        <f t="shared" si="17"/>
        <v>0</v>
      </c>
      <c r="M70" s="5">
        <f t="shared" si="17"/>
        <v>1769.04</v>
      </c>
      <c r="N70" s="5">
        <f t="shared" si="17"/>
        <v>0</v>
      </c>
      <c r="O70" s="5">
        <f t="shared" si="17"/>
        <v>9219.5999999999985</v>
      </c>
      <c r="P70" s="5">
        <f>P69*1.17</f>
        <v>22579.935299999997</v>
      </c>
      <c r="Q70" s="6" t="s">
        <v>29</v>
      </c>
      <c r="R70" s="98">
        <f>274.88/234.37</f>
        <v>1.1728463540555532</v>
      </c>
    </row>
    <row r="71" spans="1:18" x14ac:dyDescent="0.2">
      <c r="A71" s="11"/>
      <c r="B71" s="4"/>
      <c r="C71" s="3"/>
      <c r="D71" s="36">
        <f t="shared" ref="D71:O71" si="18">D70/10^3</f>
        <v>0</v>
      </c>
      <c r="E71" s="36">
        <f t="shared" si="18"/>
        <v>0</v>
      </c>
      <c r="F71" s="36">
        <f t="shared" si="18"/>
        <v>0.28314</v>
      </c>
      <c r="G71" s="36">
        <f t="shared" si="18"/>
        <v>6.3910548</v>
      </c>
      <c r="H71" s="36">
        <f t="shared" si="18"/>
        <v>4.7111804999999993</v>
      </c>
      <c r="I71" s="36">
        <f t="shared" si="18"/>
        <v>0.20591999999999999</v>
      </c>
      <c r="J71" s="36">
        <f t="shared" si="18"/>
        <v>0</v>
      </c>
      <c r="K71" s="36">
        <f t="shared" si="18"/>
        <v>0</v>
      </c>
      <c r="L71" s="36">
        <f t="shared" si="18"/>
        <v>0</v>
      </c>
      <c r="M71" s="36">
        <f t="shared" si="18"/>
        <v>1.7690399999999999</v>
      </c>
      <c r="N71" s="36">
        <f t="shared" si="18"/>
        <v>0</v>
      </c>
      <c r="O71" s="36">
        <f t="shared" si="18"/>
        <v>9.219599999999998</v>
      </c>
      <c r="P71" s="36">
        <f>P70/10^3</f>
        <v>22.579935299999999</v>
      </c>
      <c r="Q71" s="6" t="s">
        <v>30</v>
      </c>
    </row>
    <row r="72" spans="1:18" x14ac:dyDescent="0.2">
      <c r="A72" s="11"/>
      <c r="B72" s="4"/>
      <c r="C72" s="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3"/>
    </row>
    <row r="73" spans="1:18" x14ac:dyDescent="0.2">
      <c r="A73" s="11"/>
      <c r="B73" s="4"/>
      <c r="C73" s="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3"/>
    </row>
    <row r="74" spans="1:18" x14ac:dyDescent="0.2">
      <c r="A74" s="11"/>
      <c r="B74" s="4"/>
      <c r="C74" s="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3"/>
    </row>
    <row r="75" spans="1:18" x14ac:dyDescent="0.2">
      <c r="A75" s="11"/>
      <c r="B75" s="4"/>
      <c r="C75" s="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"/>
    </row>
  </sheetData>
  <phoneticPr fontId="3" type="noConversion"/>
  <pageMargins left="0.35433070866141736" right="0.35433070866141736" top="0.59055118110236227" bottom="0.59055118110236227" header="0.11811023622047245" footer="0.11811023622047245"/>
  <pageSetup paperSize="9" scale="74" orientation="landscape" r:id="rId1"/>
  <headerFooter alignWithMargins="0">
    <oddHeader>&amp;LABB Power Systems, BU Power Generation&amp;C&amp;A&amp;RDate:&amp;D</oddHeader>
    <oddFooter>&amp;LWP Other Costs Reporting Sheet&amp;CPage &amp;P of &amp;N&amp;RFile: 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3"/>
  <sheetViews>
    <sheetView zoomScaleNormal="10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F6" sqref="AF6"/>
    </sheetView>
  </sheetViews>
  <sheetFormatPr defaultRowHeight="15" outlineLevelRow="1" outlineLevelCol="1" x14ac:dyDescent="0.2"/>
  <cols>
    <col min="1" max="1" width="11" style="40" customWidth="1"/>
    <col min="2" max="3" width="12.85546875" style="40" customWidth="1"/>
    <col min="4" max="4" width="10.85546875" style="40" customWidth="1"/>
    <col min="5" max="5" width="49.5703125" style="40" bestFit="1" customWidth="1"/>
    <col min="6" max="7" width="13.5703125" style="40" customWidth="1"/>
    <col min="8" max="8" width="36.28515625" style="40" customWidth="1"/>
    <col min="9" max="18" width="16.7109375" style="40" customWidth="1"/>
    <col min="19" max="19" width="13.140625" style="40" bestFit="1" customWidth="1"/>
    <col min="20" max="20" width="13.28515625" style="40" customWidth="1"/>
    <col min="21" max="32" width="7.140625" style="40" customWidth="1" outlineLevel="1"/>
    <col min="33" max="33" width="13.5703125" style="40" customWidth="1"/>
    <col min="34" max="34" width="12" style="40" bestFit="1" customWidth="1"/>
    <col min="35" max="16384" width="9.140625" style="40"/>
  </cols>
  <sheetData>
    <row r="1" spans="1:34" x14ac:dyDescent="0.2">
      <c r="A1" s="75"/>
      <c r="B1" s="75"/>
      <c r="C1" s="75"/>
      <c r="D1" s="76"/>
      <c r="E1" s="77"/>
      <c r="F1" s="75"/>
      <c r="G1" s="75"/>
      <c r="H1" s="75"/>
      <c r="I1" s="78">
        <v>1608</v>
      </c>
      <c r="J1" s="79" t="s">
        <v>35</v>
      </c>
      <c r="K1" s="78"/>
      <c r="L1" s="78"/>
      <c r="M1" s="78"/>
      <c r="N1" s="78"/>
      <c r="O1" s="78"/>
      <c r="P1" s="79"/>
      <c r="Q1" s="80"/>
      <c r="R1" s="80"/>
      <c r="S1" s="81"/>
      <c r="T1" s="38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>
        <f>SUM(U2:AF2)*8</f>
        <v>1760</v>
      </c>
      <c r="AH1" s="39"/>
    </row>
    <row r="2" spans="1:34" x14ac:dyDescent="0.2">
      <c r="A2" s="75"/>
      <c r="B2" s="75"/>
      <c r="C2" s="75"/>
      <c r="D2" s="76"/>
      <c r="E2" s="77"/>
      <c r="F2" s="82"/>
      <c r="G2" s="82"/>
      <c r="H2" s="82"/>
      <c r="I2" s="83">
        <v>66.17</v>
      </c>
      <c r="J2" s="79" t="s">
        <v>36</v>
      </c>
      <c r="K2" s="83"/>
      <c r="L2" s="83"/>
      <c r="M2" s="83"/>
      <c r="N2" s="83"/>
      <c r="O2" s="83"/>
      <c r="P2" s="79"/>
      <c r="Q2" s="80"/>
      <c r="R2" s="80"/>
      <c r="S2" s="81"/>
      <c r="T2" s="41"/>
      <c r="U2" s="42">
        <v>15</v>
      </c>
      <c r="V2" s="42">
        <v>20</v>
      </c>
      <c r="W2" s="42">
        <v>20</v>
      </c>
      <c r="X2" s="42">
        <v>20</v>
      </c>
      <c r="Y2" s="42">
        <v>20</v>
      </c>
      <c r="Z2" s="42">
        <v>20</v>
      </c>
      <c r="AA2" s="42">
        <v>20</v>
      </c>
      <c r="AB2" s="42">
        <v>10</v>
      </c>
      <c r="AC2" s="42">
        <v>20</v>
      </c>
      <c r="AD2" s="42">
        <v>20</v>
      </c>
      <c r="AE2" s="42">
        <v>20</v>
      </c>
      <c r="AF2" s="42">
        <v>15</v>
      </c>
      <c r="AG2" s="42"/>
      <c r="AH2" s="39"/>
    </row>
    <row r="3" spans="1:34" x14ac:dyDescent="0.2">
      <c r="A3" s="75"/>
      <c r="B3" s="75"/>
      <c r="C3" s="75"/>
      <c r="D3" s="76"/>
      <c r="E3" s="77"/>
      <c r="F3" s="82"/>
      <c r="G3" s="82"/>
      <c r="H3" s="82"/>
      <c r="I3" s="84" t="s">
        <v>72</v>
      </c>
      <c r="J3" s="85"/>
      <c r="K3" s="85"/>
      <c r="L3" s="85"/>
      <c r="M3" s="85"/>
      <c r="N3" s="85"/>
      <c r="O3" s="85"/>
      <c r="P3" s="86"/>
      <c r="Q3" s="86"/>
      <c r="R3" s="86"/>
      <c r="S3" s="87"/>
      <c r="T3" s="41"/>
      <c r="U3" s="43" t="s">
        <v>37</v>
      </c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39"/>
    </row>
    <row r="4" spans="1:34" ht="45" x14ac:dyDescent="0.2">
      <c r="A4" s="88" t="s">
        <v>38</v>
      </c>
      <c r="B4" s="88" t="s">
        <v>39</v>
      </c>
      <c r="C4" s="88" t="s">
        <v>40</v>
      </c>
      <c r="D4" s="88" t="s">
        <v>41</v>
      </c>
      <c r="E4" s="88" t="s">
        <v>42</v>
      </c>
      <c r="F4" s="88" t="s">
        <v>43</v>
      </c>
      <c r="G4" s="88" t="s">
        <v>44</v>
      </c>
      <c r="H4" s="88" t="s">
        <v>45</v>
      </c>
      <c r="I4" s="89" t="s">
        <v>73</v>
      </c>
      <c r="J4" s="89" t="s">
        <v>74</v>
      </c>
      <c r="K4" s="89" t="s">
        <v>75</v>
      </c>
      <c r="L4" s="89" t="s">
        <v>76</v>
      </c>
      <c r="M4" s="89" t="s">
        <v>77</v>
      </c>
      <c r="N4" s="89" t="s">
        <v>78</v>
      </c>
      <c r="O4" s="89" t="s">
        <v>79</v>
      </c>
      <c r="P4" s="89" t="s">
        <v>80</v>
      </c>
      <c r="Q4" s="89" t="s">
        <v>81</v>
      </c>
      <c r="R4" s="89" t="s">
        <v>82</v>
      </c>
      <c r="S4" s="89" t="s">
        <v>46</v>
      </c>
      <c r="T4" s="37"/>
      <c r="U4" s="46" t="s">
        <v>47</v>
      </c>
      <c r="V4" s="46" t="s">
        <v>48</v>
      </c>
      <c r="W4" s="46" t="s">
        <v>49</v>
      </c>
      <c r="X4" s="46" t="s">
        <v>50</v>
      </c>
      <c r="Y4" s="46" t="s">
        <v>51</v>
      </c>
      <c r="Z4" s="46" t="s">
        <v>52</v>
      </c>
      <c r="AA4" s="46" t="s">
        <v>53</v>
      </c>
      <c r="AB4" s="46" t="s">
        <v>54</v>
      </c>
      <c r="AC4" s="46" t="s">
        <v>55</v>
      </c>
      <c r="AD4" s="46" t="s">
        <v>56</v>
      </c>
      <c r="AE4" s="46" t="s">
        <v>57</v>
      </c>
      <c r="AF4" s="46" t="s">
        <v>58</v>
      </c>
      <c r="AG4" s="46" t="s">
        <v>59</v>
      </c>
      <c r="AH4" s="39"/>
    </row>
    <row r="5" spans="1:34" outlineLevel="1" collapsed="1" x14ac:dyDescent="0.2">
      <c r="A5" s="90" t="s">
        <v>83</v>
      </c>
      <c r="B5" s="91">
        <v>43494</v>
      </c>
      <c r="C5" s="92" t="s">
        <v>84</v>
      </c>
      <c r="D5" s="90" t="s">
        <v>60</v>
      </c>
      <c r="E5" s="90" t="s">
        <v>85</v>
      </c>
      <c r="F5" s="90" t="s">
        <v>61</v>
      </c>
      <c r="G5" s="90" t="s">
        <v>62</v>
      </c>
      <c r="H5" s="93" t="s">
        <v>86</v>
      </c>
      <c r="I5" s="94">
        <v>2814</v>
      </c>
      <c r="J5" s="69">
        <v>186202.38</v>
      </c>
      <c r="K5" s="69">
        <v>0</v>
      </c>
      <c r="L5" s="69">
        <v>15000</v>
      </c>
      <c r="M5" s="69">
        <v>0</v>
      </c>
      <c r="N5" s="69">
        <v>0</v>
      </c>
      <c r="O5" s="69">
        <v>0</v>
      </c>
      <c r="P5" s="69">
        <v>10000</v>
      </c>
      <c r="Q5" s="69">
        <v>5000</v>
      </c>
      <c r="R5" s="69">
        <v>216202.38</v>
      </c>
      <c r="S5" s="70"/>
      <c r="T5" s="71"/>
      <c r="U5" s="95">
        <f>640/2</f>
        <v>320</v>
      </c>
      <c r="V5" s="95">
        <f>640/2</f>
        <v>320</v>
      </c>
      <c r="W5" s="95">
        <v>847</v>
      </c>
      <c r="X5" s="95">
        <v>482</v>
      </c>
      <c r="Y5" s="95">
        <v>597</v>
      </c>
      <c r="Z5" s="100">
        <v>565</v>
      </c>
      <c r="AA5" s="100">
        <v>510</v>
      </c>
      <c r="AB5" s="100">
        <v>254</v>
      </c>
      <c r="AC5" s="100">
        <v>405</v>
      </c>
      <c r="AD5" s="100">
        <v>579</v>
      </c>
      <c r="AE5" s="100">
        <v>428</v>
      </c>
      <c r="AF5" s="97">
        <v>100</v>
      </c>
      <c r="AG5" s="72">
        <f>SUM(U5:AF5)</f>
        <v>5407</v>
      </c>
      <c r="AH5" s="39">
        <f>(AE5+AF5)*62</f>
        <v>32736</v>
      </c>
    </row>
    <row r="6" spans="1:34" x14ac:dyDescent="0.2">
      <c r="A6" s="47"/>
      <c r="B6" s="47"/>
      <c r="C6" s="48"/>
      <c r="D6" s="47"/>
      <c r="E6" s="47"/>
      <c r="F6" s="47"/>
      <c r="G6" s="47"/>
      <c r="H6" s="49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45"/>
      <c r="AH6" s="39"/>
    </row>
    <row r="7" spans="1:34" x14ac:dyDescent="0.2">
      <c r="A7" s="54"/>
      <c r="B7" s="54"/>
      <c r="C7" s="55"/>
      <c r="D7" s="54"/>
      <c r="E7" s="54"/>
      <c r="F7" s="54"/>
      <c r="G7" s="54"/>
      <c r="H7" s="56"/>
      <c r="I7" s="57">
        <f>I8/$R$8</f>
        <v>1.3015582899688708E-2</v>
      </c>
      <c r="J7" s="57">
        <f>J8/$R$8</f>
        <v>0.86124112047240187</v>
      </c>
      <c r="K7" s="57"/>
      <c r="L7" s="57"/>
      <c r="M7" s="57"/>
      <c r="N7" s="57"/>
      <c r="O7" s="57"/>
      <c r="P7" s="57"/>
      <c r="Q7" s="57"/>
      <c r="R7" s="58"/>
      <c r="S7" s="56"/>
      <c r="T7" s="59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39"/>
    </row>
    <row r="8" spans="1:34" x14ac:dyDescent="0.2">
      <c r="A8" s="39"/>
      <c r="B8" s="39"/>
      <c r="C8" s="39"/>
      <c r="D8" s="39"/>
      <c r="E8" s="39"/>
      <c r="F8" s="39"/>
      <c r="G8" s="39"/>
      <c r="H8" s="39"/>
      <c r="I8" s="62">
        <f>SUM(I5:I6)</f>
        <v>2814</v>
      </c>
      <c r="J8" s="62">
        <f>SUM(J5:J6)</f>
        <v>186202.38</v>
      </c>
      <c r="K8" s="62"/>
      <c r="L8" s="62"/>
      <c r="M8" s="62"/>
      <c r="N8" s="62"/>
      <c r="O8" s="62"/>
      <c r="P8" s="62"/>
      <c r="Q8" s="62">
        <f>SUM(Q5:Q6)</f>
        <v>5000</v>
      </c>
      <c r="R8" s="62">
        <f>SUM(R5:R6)</f>
        <v>216202.38</v>
      </c>
      <c r="S8" s="39"/>
      <c r="T8" s="63" t="s">
        <v>63</v>
      </c>
      <c r="U8" s="64">
        <f>SUM(U5:U7)</f>
        <v>320</v>
      </c>
      <c r="V8" s="64">
        <f>U8+IF(V5="n.a.",0,V5)</f>
        <v>640</v>
      </c>
      <c r="W8" s="64">
        <f t="shared" ref="W8:AF8" si="0">V8+IF(W5="n.a.",0,W5)</f>
        <v>1487</v>
      </c>
      <c r="X8" s="64">
        <f t="shared" si="0"/>
        <v>1969</v>
      </c>
      <c r="Y8" s="64">
        <f t="shared" si="0"/>
        <v>2566</v>
      </c>
      <c r="Z8" s="64">
        <f t="shared" si="0"/>
        <v>3131</v>
      </c>
      <c r="AA8" s="64">
        <f t="shared" si="0"/>
        <v>3641</v>
      </c>
      <c r="AB8" s="64">
        <f t="shared" si="0"/>
        <v>3895</v>
      </c>
      <c r="AC8" s="64">
        <f t="shared" si="0"/>
        <v>4300</v>
      </c>
      <c r="AD8" s="64">
        <f t="shared" si="0"/>
        <v>4879</v>
      </c>
      <c r="AE8" s="64">
        <f t="shared" si="0"/>
        <v>5307</v>
      </c>
      <c r="AF8" s="64">
        <f t="shared" si="0"/>
        <v>5407</v>
      </c>
      <c r="AG8" s="64">
        <f>SUM(AG5:AG7)</f>
        <v>5407</v>
      </c>
      <c r="AH8" s="39"/>
    </row>
    <row r="9" spans="1:34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 spans="1:34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95" t="s">
        <v>87</v>
      </c>
      <c r="V10" s="95"/>
      <c r="W10" s="39"/>
      <c r="X10" s="39"/>
      <c r="Y10" s="39"/>
      <c r="Z10" s="39"/>
      <c r="AA10" s="39"/>
      <c r="AB10" s="65"/>
      <c r="AC10" s="39"/>
      <c r="AD10" s="39"/>
      <c r="AE10" s="39"/>
      <c r="AF10" s="63" t="s">
        <v>64</v>
      </c>
      <c r="AG10" s="66">
        <f>AG8*I2</f>
        <v>357781.19</v>
      </c>
      <c r="AH10" s="68">
        <f>AG10*'WP Other Costs Reporting'!$R$70</f>
        <v>419622.36424115713</v>
      </c>
    </row>
    <row r="11" spans="1:34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96" t="s">
        <v>88</v>
      </c>
      <c r="V11" s="96"/>
      <c r="W11" s="39"/>
      <c r="X11" s="39"/>
      <c r="Y11" s="39"/>
      <c r="Z11" s="39"/>
      <c r="AA11" s="39"/>
      <c r="AB11" s="39"/>
      <c r="AC11" s="39"/>
      <c r="AD11" s="39"/>
      <c r="AE11" s="39"/>
      <c r="AF11" s="63" t="s">
        <v>65</v>
      </c>
      <c r="AG11" s="66">
        <f>'WP Other Costs Reporting'!P69</f>
        <v>19299.09</v>
      </c>
      <c r="AH11" s="68">
        <f>AG11*'WP Other Costs Reporting'!$R$70</f>
        <v>22634.867343089987</v>
      </c>
    </row>
    <row r="12" spans="1:34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63" t="s">
        <v>66</v>
      </c>
      <c r="AG12" s="67">
        <f>SUM(AG10:AG11)</f>
        <v>377080.28</v>
      </c>
      <c r="AH12" s="68">
        <f>AG12*'WP Other Costs Reporting'!$R$70</f>
        <v>442257.23158424714</v>
      </c>
    </row>
    <row r="13" spans="1:34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63"/>
      <c r="AG13" s="68"/>
      <c r="AH13" s="39"/>
    </row>
    <row r="14" spans="1:34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73">
        <f>377000-AG12</f>
        <v>-80.28000000002794</v>
      </c>
      <c r="AH14" s="39"/>
    </row>
    <row r="15" spans="1:34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102" t="s">
        <v>108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>
        <f>AG14/I2</f>
        <v>-1.2132386277773604</v>
      </c>
      <c r="AH15" s="39"/>
    </row>
    <row r="16" spans="1:34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101" t="s">
        <v>109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</row>
    <row r="17" spans="1:34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34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spans="1:34" x14ac:dyDescent="0.2">
      <c r="AH23" s="39"/>
    </row>
  </sheetData>
  <autoFilter ref="A4:AG8"/>
  <dataValidations count="2">
    <dataValidation type="list" allowBlank="1" showInputMessage="1" showErrorMessage="1" sqref="S6:S7">
      <formula1>#REF!</formula1>
    </dataValidation>
    <dataValidation type="list" allowBlank="1" showInputMessage="1" showErrorMessage="1" sqref="S5">
      <formula1>$A$47:$A$49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2" sqref="Q12"/>
    </sheetView>
  </sheetViews>
  <sheetFormatPr defaultRowHeight="12.75" x14ac:dyDescent="0.2"/>
  <sheetData/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5F8AB79714834A9B941486BFC3C94B" ma:contentTypeVersion="1" ma:contentTypeDescription="Create a new document." ma:contentTypeScope="" ma:versionID="edaea13e690d822db52d92077183263a">
  <xsd:schema xmlns:xsd="http://www.w3.org/2001/XMLSchema" xmlns:xs="http://www.w3.org/2001/XMLSchema" xmlns:p="http://schemas.microsoft.com/office/2006/metadata/properties" xmlns:ns2="95c54e4d-fbf8-4f2e-b0e4-0522ec1c0ab6" targetNamespace="http://schemas.microsoft.com/office/2006/metadata/properties" ma:root="true" ma:fieldsID="6db711afcde32800f80b151cff246299" ns2:_="">
    <xsd:import namespace="95c54e4d-fbf8-4f2e-b0e4-0522ec1c0ab6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54e4d-fbf8-4f2e-b0e4-0522ec1c0a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c54e4d-fbf8-4f2e-b0e4-0522ec1c0ab6">
      <UserInfo>
        <DisplayName>Tilo Buehler</DisplayName>
        <AccountId>17</AccountId>
        <AccountType/>
      </UserInfo>
      <UserInfo>
        <DisplayName>Carolin Schwing</DisplayName>
        <AccountId>188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8E47E51-F2E8-4DCE-9DD4-4BA79EA59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54e4d-fbf8-4f2e-b0e4-0522ec1c0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F5D3A8-D42A-4942-BA79-552DDCC73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CBCF-0632-47E3-8FF5-AA7B8C2A8D87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5c54e4d-fbf8-4f2e-b0e4-0522ec1c0ab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WP Other Costs Reporting</vt:lpstr>
      <vt:lpstr>WP forecast</vt:lpstr>
      <vt:lpstr>Sheet1</vt:lpstr>
      <vt:lpstr>Sheet2</vt:lpstr>
      <vt:lpstr>Sheet3</vt:lpstr>
      <vt:lpstr>'WP Other Costs Reporting'!Print_Area</vt:lpstr>
      <vt:lpstr>'WP Other Costs Reporting'!Print_Titles</vt:lpstr>
    </vt:vector>
  </TitlesOfParts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Layes</dc:creator>
  <cp:lastModifiedBy>Pietro Serra</cp:lastModifiedBy>
  <cp:lastPrinted>2014-04-30T11:15:28Z</cp:lastPrinted>
  <dcterms:created xsi:type="dcterms:W3CDTF">2010-02-05T12:27:17Z</dcterms:created>
  <dcterms:modified xsi:type="dcterms:W3CDTF">2019-12-09T17:35:51Z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0x010100BF5F8AB79714834A9B941486BFC3C94B</vt:lpwstr>
  </property>
</Properties>
</file>