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\Desktop\Excel\Valutazioni\"/>
    </mc:Choice>
  </mc:AlternateContent>
  <xr:revisionPtr revIDLastSave="0" documentId="8_{6A4FD4CF-9520-4AA3-A915-8868165538FF}" xr6:coauthVersionLast="47" xr6:coauthVersionMax="47" xr10:uidLastSave="{00000000-0000-0000-0000-000000000000}"/>
  <bookViews>
    <workbookView xWindow="768" yWindow="768" windowWidth="21396" windowHeight="11124" firstSheet="3" activeTab="3" xr2:uid="{DC7A5C01-7B3A-432B-B5CC-E11EBF130728}"/>
  </bookViews>
  <sheets>
    <sheet name="Main" sheetId="1" r:id="rId1"/>
    <sheet name="Regressione coefficienti" sheetId="7" r:id="rId2"/>
    <sheet name="Regressione Lineare" sheetId="4" r:id="rId3"/>
    <sheet name="Valutazione tramite multipli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6" l="1"/>
  <c r="B21" i="6"/>
  <c r="C21" i="6" s="1"/>
  <c r="D21" i="6" s="1"/>
  <c r="E21" i="6" s="1"/>
  <c r="F21" i="6" s="1"/>
  <c r="I20" i="6" s="1"/>
  <c r="H20" i="6"/>
  <c r="H18" i="6"/>
  <c r="B17" i="6"/>
  <c r="C17" i="6" s="1"/>
  <c r="D17" i="6" s="1"/>
  <c r="E17" i="6" s="1"/>
  <c r="F17" i="6" s="1"/>
  <c r="I16" i="6" s="1"/>
  <c r="H16" i="6"/>
  <c r="B5" i="6"/>
  <c r="B19" i="6"/>
  <c r="C19" i="6" s="1"/>
  <c r="D19" i="6" s="1"/>
  <c r="E19" i="6" s="1"/>
  <c r="F19" i="6" s="1"/>
  <c r="I18" i="6" s="1"/>
  <c r="L14" i="1"/>
  <c r="I9" i="1"/>
  <c r="I5" i="1"/>
  <c r="I4" i="1"/>
  <c r="I7" i="1" s="1"/>
  <c r="B6" i="6" l="1"/>
  <c r="J18" i="6" l="1"/>
  <c r="K18" i="6" s="1"/>
  <c r="J20" i="6"/>
  <c r="K20" i="6" s="1"/>
  <c r="J16" i="6"/>
  <c r="K16" i="6" s="1"/>
  <c r="A26" i="6" l="1"/>
  <c r="D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Gale</author>
  </authors>
  <commentList>
    <comment ref="G15" authorId="0" shapeId="0" xr:uid="{FC7F5182-769F-423A-8327-A35CA803B265}">
      <text>
        <r>
          <rPr>
            <b/>
            <sz val="9"/>
            <color indexed="81"/>
            <rFont val="Tahoma"/>
            <family val="2"/>
          </rPr>
          <t>Gale: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Il margine operativo attuale non GAAP è al 23% (aggiungendo quindi le SBC)
</t>
        </r>
      </text>
    </comment>
  </commentList>
</comments>
</file>

<file path=xl/sharedStrings.xml><?xml version="1.0" encoding="utf-8"?>
<sst xmlns="http://schemas.openxmlformats.org/spreadsheetml/2006/main" count="113" uniqueCount="106">
  <si>
    <t>Price</t>
  </si>
  <si>
    <t>S/O</t>
  </si>
  <si>
    <t>MC</t>
  </si>
  <si>
    <t>Cash</t>
  </si>
  <si>
    <t>Debt</t>
  </si>
  <si>
    <t>EV</t>
  </si>
  <si>
    <t>Net debt</t>
  </si>
  <si>
    <t xml:space="preserve">Palantir </t>
  </si>
  <si>
    <t>PLTR</t>
  </si>
  <si>
    <t>K</t>
  </si>
  <si>
    <t>SO</t>
  </si>
  <si>
    <t>Q4 2022</t>
  </si>
  <si>
    <t>Nel Q3 la guidance da revenue di 474-475 milioni</t>
  </si>
  <si>
    <t>Per il FY 2022 si aspettano vendite totali per 1,9-1,902 B</t>
  </si>
  <si>
    <t xml:space="preserve">Dunque le revenues per il Q4 aspettate nella peggiore delle ipotesi è : </t>
  </si>
  <si>
    <t>Q1</t>
  </si>
  <si>
    <t>Q2</t>
  </si>
  <si>
    <t>Q3</t>
  </si>
  <si>
    <t>FY2022</t>
  </si>
  <si>
    <t>Però secondo queste assunzioni l'aumento di revenues da un anno all'altro sarebbe solo del 23%</t>
  </si>
  <si>
    <t>3 prodotti principali Gotham, Foundry e Apollo</t>
  </si>
  <si>
    <t>Gotham "The Operating System for Global Decision Making"</t>
  </si>
  <si>
    <t>Foundry "The Operating System for the Modern Enterprise"</t>
  </si>
  <si>
    <t>Apollo "The Platform for Autonomous Software Deployment"</t>
  </si>
  <si>
    <t xml:space="preserve">Prodotto fantastico, Alex Karp visionario </t>
  </si>
  <si>
    <t>Business model complicato segue il cliente in tre differenti "fasi":</t>
  </si>
  <si>
    <t>Acquire</t>
  </si>
  <si>
    <t>Expand</t>
  </si>
  <si>
    <t>Scale</t>
  </si>
  <si>
    <t xml:space="preserve">Quando Palantir acquisisce un nuovo cliente sostiene i costi iniziali </t>
  </si>
  <si>
    <t>Il software viene applicato ai vari settori dell'azienda</t>
  </si>
  <si>
    <t>In questa fase il business model di Palantir inizia ad essere profittevole e il software e applicato al meglio e integrato a tutta l'azienda</t>
  </si>
  <si>
    <t>Stato patrimoniale immacolato, molto cash e 0 debito</t>
  </si>
  <si>
    <t>Microsoft</t>
  </si>
  <si>
    <t>Oracle</t>
  </si>
  <si>
    <t>Google</t>
  </si>
  <si>
    <t>Adobe</t>
  </si>
  <si>
    <t>Autodesk</t>
  </si>
  <si>
    <t>Salesforce</t>
  </si>
  <si>
    <t>EV/revenue</t>
  </si>
  <si>
    <t>Operating Margin</t>
  </si>
  <si>
    <t>AAPL</t>
  </si>
  <si>
    <t>Netflix</t>
  </si>
  <si>
    <t>Meta</t>
  </si>
  <si>
    <t>Cognizant</t>
  </si>
  <si>
    <t>ATVI</t>
  </si>
  <si>
    <t>CSCO</t>
  </si>
  <si>
    <t>BKNG</t>
  </si>
  <si>
    <t>EA</t>
  </si>
  <si>
    <t>OUTPUT RIEPILOGO</t>
  </si>
  <si>
    <t>Statistica della regressione</t>
  </si>
  <si>
    <t>R multiplo</t>
  </si>
  <si>
    <t>R al quadrato</t>
  </si>
  <si>
    <t>R al quadrato corretto</t>
  </si>
  <si>
    <t>Errore standard</t>
  </si>
  <si>
    <t>Osservazioni</t>
  </si>
  <si>
    <t>ANALISI VARIANZA</t>
  </si>
  <si>
    <t>Regressione</t>
  </si>
  <si>
    <t>Residuo</t>
  </si>
  <si>
    <t>Totale</t>
  </si>
  <si>
    <t>Intercetta</t>
  </si>
  <si>
    <t>gdl</t>
  </si>
  <si>
    <t>SQ</t>
  </si>
  <si>
    <t>MQ</t>
  </si>
  <si>
    <t>F</t>
  </si>
  <si>
    <t>Significatività F</t>
  </si>
  <si>
    <t>Coefficienti</t>
  </si>
  <si>
    <t>Stat t</t>
  </si>
  <si>
    <t>Valore di significatività</t>
  </si>
  <si>
    <t>Inferiore 95%</t>
  </si>
  <si>
    <t>Superiore 95%</t>
  </si>
  <si>
    <t>Inferiore 95,0%</t>
  </si>
  <si>
    <t>Superiore 95,0%</t>
  </si>
  <si>
    <t>Variabile X 1</t>
  </si>
  <si>
    <t>PYPL</t>
  </si>
  <si>
    <t>ABNB</t>
  </si>
  <si>
    <t>EBAY</t>
  </si>
  <si>
    <t>MELI</t>
  </si>
  <si>
    <t>ADP</t>
  </si>
  <si>
    <t>Fortinet</t>
  </si>
  <si>
    <t>Intuit</t>
  </si>
  <si>
    <t>Verisign</t>
  </si>
  <si>
    <t>Zoom</t>
  </si>
  <si>
    <t>Broadcom</t>
  </si>
  <si>
    <t>AMD</t>
  </si>
  <si>
    <t>NVDA</t>
  </si>
  <si>
    <t>Intel</t>
  </si>
  <si>
    <t>Align</t>
  </si>
  <si>
    <t>AMZN</t>
  </si>
  <si>
    <t>Prob</t>
  </si>
  <si>
    <t>Actual EV/sales ratio</t>
  </si>
  <si>
    <t>Net Debt</t>
  </si>
  <si>
    <t>Regression Best case coeff.</t>
  </si>
  <si>
    <t>Regression worst case</t>
  </si>
  <si>
    <t>Regression normal case</t>
  </si>
  <si>
    <t>Sales 2022 (guidance)</t>
  </si>
  <si>
    <t>Best case</t>
  </si>
  <si>
    <t>Normal case</t>
  </si>
  <si>
    <t>Worst case</t>
  </si>
  <si>
    <t>EV/sales ratio</t>
  </si>
  <si>
    <t>Discount rate</t>
  </si>
  <si>
    <t>Final Price</t>
  </si>
  <si>
    <t>Current Price</t>
  </si>
  <si>
    <t>Diff</t>
  </si>
  <si>
    <t>Actual Share Price</t>
  </si>
  <si>
    <t>Ho scelto EV invece di price to sales perché le vendite essendo un oggetto pre interessi appartengono ad entrambi equity and bond holders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</si>
</sst>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2" borderId="0" xfId="0" applyFill="1"/>
    <xf numFmtId="3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0" fontId="0" fillId="0" borderId="0" xfId="0" applyNumberFormat="1"/>
    <xf numFmtId="0" fontId="4" fillId="0" borderId="0" xfId="0" applyFont="1"/>
    <xf numFmtId="9" fontId="0" fillId="4" borderId="3" xfId="0" applyNumberFormat="1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9" fontId="0" fillId="4" borderId="3" xfId="0" applyNumberFormat="1" applyFill="1" applyBorder="1" applyAlignment="1">
      <alignment horizontal="center"/>
    </xf>
    <xf numFmtId="3" fontId="0" fillId="4" borderId="3" xfId="0" applyNumberForma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4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4" fillId="3" borderId="7" xfId="0" applyFont="1" applyFill="1" applyBorder="1"/>
    <xf numFmtId="3" fontId="0" fillId="3" borderId="8" xfId="0" applyNumberForma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4" fillId="4" borderId="9" xfId="0" applyFont="1" applyFill="1" applyBorder="1"/>
    <xf numFmtId="3" fontId="0" fillId="4" borderId="10" xfId="0" applyNumberFormat="1" applyFill="1" applyBorder="1"/>
    <xf numFmtId="0" fontId="0" fillId="4" borderId="10" xfId="0" applyFill="1" applyBorder="1" applyAlignment="1">
      <alignment horizontal="center" vertical="center"/>
    </xf>
    <xf numFmtId="1" fontId="0" fillId="4" borderId="10" xfId="0" applyNumberFormat="1" applyFill="1" applyBorder="1" applyAlignment="1">
      <alignment horizontal="center"/>
    </xf>
    <xf numFmtId="2" fontId="4" fillId="4" borderId="10" xfId="0" applyNumberFormat="1" applyFon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0" fontId="0" fillId="5" borderId="9" xfId="0" applyFill="1" applyBorder="1"/>
    <xf numFmtId="3" fontId="0" fillId="5" borderId="10" xfId="0" applyNumberFormat="1" applyFill="1" applyBorder="1"/>
    <xf numFmtId="0" fontId="0" fillId="5" borderId="10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/>
    </xf>
    <xf numFmtId="2" fontId="4" fillId="5" borderId="10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5" borderId="11" xfId="0" applyFont="1" applyFill="1" applyBorder="1" applyAlignment="1">
      <alignment horizontal="center" vertical="top"/>
    </xf>
    <xf numFmtId="9" fontId="0" fillId="5" borderId="12" xfId="0" applyNumberFormat="1" applyFill="1" applyBorder="1" applyAlignment="1">
      <alignment horizontal="center"/>
    </xf>
    <xf numFmtId="9" fontId="0" fillId="5" borderId="12" xfId="0" applyNumberFormat="1" applyFill="1" applyBorder="1" applyAlignment="1">
      <alignment horizontal="center" vertical="center"/>
    </xf>
    <xf numFmtId="1" fontId="0" fillId="5" borderId="12" xfId="0" applyNumberFormat="1" applyFill="1" applyBorder="1" applyAlignment="1">
      <alignment horizontal="center"/>
    </xf>
    <xf numFmtId="2" fontId="4" fillId="5" borderId="12" xfId="0" applyNumberFormat="1" applyFont="1" applyFill="1" applyBorder="1" applyAlignment="1">
      <alignment horizontal="center"/>
    </xf>
    <xf numFmtId="3" fontId="0" fillId="5" borderId="12" xfId="0" applyNumberFormat="1" applyFill="1" applyBorder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5" borderId="10" xfId="0" applyNumberForma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9" fontId="4" fillId="0" borderId="0" xfId="1" applyFont="1"/>
    <xf numFmtId="0" fontId="4" fillId="0" borderId="13" xfId="0" applyFont="1" applyBorder="1" applyAlignment="1">
      <alignment horizontal="center"/>
    </xf>
    <xf numFmtId="9" fontId="0" fillId="5" borderId="14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9" fontId="0" fillId="4" borderId="16" xfId="1" applyFont="1" applyFill="1" applyBorder="1" applyAlignment="1">
      <alignment horizontal="center"/>
    </xf>
    <xf numFmtId="3" fontId="0" fillId="4" borderId="15" xfId="0" applyNumberFormat="1" applyFill="1" applyBorder="1" applyAlignment="1">
      <alignment horizontal="center"/>
    </xf>
    <xf numFmtId="9" fontId="0" fillId="3" borderId="16" xfId="1" applyFont="1" applyFill="1" applyBorder="1" applyAlignment="1">
      <alignment horizontal="center"/>
    </xf>
    <xf numFmtId="0" fontId="0" fillId="3" borderId="17" xfId="0" applyFill="1" applyBorder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4" fillId="9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horizontal="right"/>
    </xf>
    <xf numFmtId="0" fontId="0" fillId="10" borderId="0" xfId="0" applyFill="1"/>
    <xf numFmtId="3" fontId="0" fillId="10" borderId="0" xfId="0" applyNumberFormat="1" applyFill="1"/>
    <xf numFmtId="1" fontId="4" fillId="6" borderId="0" xfId="0" applyNumberFormat="1" applyFont="1" applyFill="1"/>
    <xf numFmtId="9" fontId="4" fillId="8" borderId="0" xfId="0" applyNumberFormat="1" applyFont="1" applyFill="1"/>
    <xf numFmtId="0" fontId="0" fillId="6" borderId="0" xfId="0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891954153212861E-2"/>
          <c:y val="0.11003449357165256"/>
          <c:w val="0.90321915695789823"/>
          <c:h val="0.81094930161011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'Regressione Lineare'!$C$1</c:f>
              <c:strCache>
                <c:ptCount val="1"/>
                <c:pt idx="0">
                  <c:v>Operating Margin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035171862509992E-3"/>
                  <c:y val="-0.1184008513517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'Regressione Lineare'!$C$2:$C$30</c:f>
              <c:numCache>
                <c:formatCode>0.00%</c:formatCode>
                <c:ptCount val="29"/>
                <c:pt idx="0">
                  <c:v>0.42049999999999998</c:v>
                </c:pt>
                <c:pt idx="1">
                  <c:v>0.37309999999999999</c:v>
                </c:pt>
                <c:pt idx="2">
                  <c:v>0.29649999999999999</c:v>
                </c:pt>
                <c:pt idx="3">
                  <c:v>0.36249999999999999</c:v>
                </c:pt>
                <c:pt idx="4">
                  <c:v>0.17879999999999999</c:v>
                </c:pt>
                <c:pt idx="5">
                  <c:v>0.30349999999999999</c:v>
                </c:pt>
                <c:pt idx="6">
                  <c:v>0.1913</c:v>
                </c:pt>
                <c:pt idx="7">
                  <c:v>0.33400000000000002</c:v>
                </c:pt>
                <c:pt idx="8">
                  <c:v>9.5999999999999992E-3</c:v>
                </c:pt>
                <c:pt idx="9">
                  <c:v>0.1532</c:v>
                </c:pt>
                <c:pt idx="10">
                  <c:v>0.31380000000000002</c:v>
                </c:pt>
                <c:pt idx="11">
                  <c:v>0.27500000000000002</c:v>
                </c:pt>
                <c:pt idx="12" formatCode="0%">
                  <c:v>0.2787</c:v>
                </c:pt>
                <c:pt idx="13" formatCode="0%">
                  <c:v>0.18079999999999999</c:v>
                </c:pt>
                <c:pt idx="14" formatCode="0%">
                  <c:v>0.14000000000000001</c:v>
                </c:pt>
                <c:pt idx="15">
                  <c:v>0.1759</c:v>
                </c:pt>
                <c:pt idx="16" formatCode="0%">
                  <c:v>3.6000000000000004E-2</c:v>
                </c:pt>
                <c:pt idx="17">
                  <c:v>6.6299999999999998E-2</c:v>
                </c:pt>
                <c:pt idx="18">
                  <c:v>0.23380000000000001</c:v>
                </c:pt>
                <c:pt idx="19">
                  <c:v>0.1895</c:v>
                </c:pt>
                <c:pt idx="20">
                  <c:v>0.24410000000000001</c:v>
                </c:pt>
                <c:pt idx="21">
                  <c:v>0.65839999999999999</c:v>
                </c:pt>
                <c:pt idx="22">
                  <c:v>0.25869999999999999</c:v>
                </c:pt>
                <c:pt idx="23">
                  <c:v>0.37670000000000003</c:v>
                </c:pt>
                <c:pt idx="24">
                  <c:v>0.16829999999999998</c:v>
                </c:pt>
                <c:pt idx="25">
                  <c:v>0.38270000000000004</c:v>
                </c:pt>
                <c:pt idx="26">
                  <c:v>0.17449999999999999</c:v>
                </c:pt>
                <c:pt idx="27">
                  <c:v>0.21759999999999999</c:v>
                </c:pt>
                <c:pt idx="28">
                  <c:v>3.15E-2</c:v>
                </c:pt>
              </c:numCache>
            </c:numRef>
          </c:xVal>
          <c:yVal>
            <c:numRef>
              <c:f>'Regressione Lineare'!$B$2:$B$30</c:f>
              <c:numCache>
                <c:formatCode>General</c:formatCode>
                <c:ptCount val="29"/>
                <c:pt idx="0">
                  <c:v>10.66</c:v>
                </c:pt>
                <c:pt idx="1">
                  <c:v>19.190000000000001</c:v>
                </c:pt>
                <c:pt idx="2">
                  <c:v>5.29</c:v>
                </c:pt>
                <c:pt idx="3">
                  <c:v>12.15</c:v>
                </c:pt>
                <c:pt idx="4">
                  <c:v>11.13</c:v>
                </c:pt>
                <c:pt idx="5">
                  <c:v>7.2</c:v>
                </c:pt>
                <c:pt idx="6">
                  <c:v>3.77</c:v>
                </c:pt>
                <c:pt idx="7">
                  <c:v>3.81</c:v>
                </c:pt>
                <c:pt idx="8">
                  <c:v>6.7</c:v>
                </c:pt>
                <c:pt idx="9">
                  <c:v>1.82</c:v>
                </c:pt>
                <c:pt idx="10">
                  <c:v>7.38</c:v>
                </c:pt>
                <c:pt idx="11">
                  <c:v>3.39</c:v>
                </c:pt>
                <c:pt idx="12">
                  <c:v>5.46</c:v>
                </c:pt>
                <c:pt idx="13">
                  <c:v>5</c:v>
                </c:pt>
                <c:pt idx="14">
                  <c:v>4.3499999999999996</c:v>
                </c:pt>
                <c:pt idx="15">
                  <c:v>9.27</c:v>
                </c:pt>
                <c:pt idx="16">
                  <c:v>3.17</c:v>
                </c:pt>
                <c:pt idx="17">
                  <c:v>6.09</c:v>
                </c:pt>
                <c:pt idx="18">
                  <c:v>6.67</c:v>
                </c:pt>
                <c:pt idx="19">
                  <c:v>10.65</c:v>
                </c:pt>
                <c:pt idx="20">
                  <c:v>10.76</c:v>
                </c:pt>
                <c:pt idx="21">
                  <c:v>16.190000000000001</c:v>
                </c:pt>
                <c:pt idx="22">
                  <c:v>6.31</c:v>
                </c:pt>
                <c:pt idx="23">
                  <c:v>8.3800000000000008</c:v>
                </c:pt>
                <c:pt idx="24">
                  <c:v>7.28</c:v>
                </c:pt>
                <c:pt idx="25">
                  <c:v>14.89</c:v>
                </c:pt>
                <c:pt idx="26">
                  <c:v>2.09</c:v>
                </c:pt>
                <c:pt idx="27">
                  <c:v>5.44</c:v>
                </c:pt>
                <c:pt idx="28">
                  <c:v>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9-4097-AF39-18C7746F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142432"/>
        <c:axId val="1398142848"/>
      </c:scatterChart>
      <c:valAx>
        <c:axId val="13981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142848"/>
        <c:crosses val="autoZero"/>
        <c:crossBetween val="midCat"/>
      </c:valAx>
      <c:valAx>
        <c:axId val="1398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814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1</xdr:row>
      <xdr:rowOff>144780</xdr:rowOff>
    </xdr:from>
    <xdr:to>
      <xdr:col>15</xdr:col>
      <xdr:colOff>15240</xdr:colOff>
      <xdr:row>23</xdr:row>
      <xdr:rowOff>171450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EA229CF-4805-C3A9-6AD7-21BBDD718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3088-9F85-4AEA-9C76-02116F1AA591}">
  <dimension ref="A1:M39"/>
  <sheetViews>
    <sheetView workbookViewId="0">
      <selection activeCell="N38" sqref="N38"/>
    </sheetView>
  </sheetViews>
  <sheetFormatPr defaultRowHeight="14.4" x14ac:dyDescent="0.3"/>
  <cols>
    <col min="9" max="9" width="14.5546875" bestFit="1" customWidth="1"/>
    <col min="12" max="12" width="13.88671875" bestFit="1" customWidth="1"/>
    <col min="13" max="13" width="9.109375" bestFit="1" customWidth="1"/>
    <col min="15" max="15" width="11.77734375" customWidth="1"/>
  </cols>
  <sheetData>
    <row r="1" spans="1:13" x14ac:dyDescent="0.3">
      <c r="A1" t="s">
        <v>7</v>
      </c>
      <c r="B1" t="s">
        <v>8</v>
      </c>
    </row>
    <row r="2" spans="1:13" x14ac:dyDescent="0.3">
      <c r="H2" t="s">
        <v>0</v>
      </c>
      <c r="I2">
        <v>9.07</v>
      </c>
      <c r="M2" s="1"/>
    </row>
    <row r="3" spans="1:13" x14ac:dyDescent="0.3">
      <c r="H3" t="s">
        <v>1</v>
      </c>
      <c r="I3" s="1">
        <v>2054799</v>
      </c>
      <c r="J3" t="s">
        <v>9</v>
      </c>
      <c r="M3" s="1"/>
    </row>
    <row r="4" spans="1:13" x14ac:dyDescent="0.3">
      <c r="H4" t="s">
        <v>2</v>
      </c>
      <c r="I4" s="1">
        <f>I2*I3</f>
        <v>18637026.93</v>
      </c>
    </row>
    <row r="5" spans="1:13" x14ac:dyDescent="0.3">
      <c r="H5" t="s">
        <v>3</v>
      </c>
      <c r="I5" s="1">
        <f>2358393+28125+99210</f>
        <v>2485728</v>
      </c>
    </row>
    <row r="6" spans="1:13" x14ac:dyDescent="0.3">
      <c r="H6" t="s">
        <v>4</v>
      </c>
      <c r="I6" s="1">
        <v>0</v>
      </c>
    </row>
    <row r="7" spans="1:13" x14ac:dyDescent="0.3">
      <c r="H7" s="4" t="s">
        <v>5</v>
      </c>
      <c r="I7" s="5">
        <f>I4+I9</f>
        <v>16151298.93</v>
      </c>
      <c r="M7" s="2"/>
    </row>
    <row r="9" spans="1:13" x14ac:dyDescent="0.3">
      <c r="H9" t="s">
        <v>6</v>
      </c>
      <c r="I9" s="1">
        <f>-I5</f>
        <v>-2485728</v>
      </c>
    </row>
    <row r="12" spans="1:13" x14ac:dyDescent="0.3">
      <c r="A12" s="68" t="s">
        <v>12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</row>
    <row r="13" spans="1:13" x14ac:dyDescent="0.3">
      <c r="A13" s="68" t="s">
        <v>13</v>
      </c>
      <c r="B13" s="68"/>
      <c r="C13" s="68"/>
      <c r="D13" s="68"/>
      <c r="E13" s="68"/>
      <c r="F13" s="68"/>
      <c r="G13" s="68"/>
      <c r="H13" s="69" t="s">
        <v>15</v>
      </c>
      <c r="I13" s="69" t="s">
        <v>16</v>
      </c>
      <c r="J13" s="69" t="s">
        <v>17</v>
      </c>
      <c r="K13" s="69" t="s">
        <v>18</v>
      </c>
      <c r="L13" s="69" t="s">
        <v>11</v>
      </c>
    </row>
    <row r="14" spans="1:13" x14ac:dyDescent="0.3">
      <c r="A14" s="68" t="s">
        <v>14</v>
      </c>
      <c r="B14" s="68"/>
      <c r="C14" s="68"/>
      <c r="D14" s="68"/>
      <c r="E14" s="68"/>
      <c r="F14" s="68"/>
      <c r="G14" s="68"/>
      <c r="H14" s="68">
        <v>446</v>
      </c>
      <c r="I14" s="68">
        <v>473</v>
      </c>
      <c r="J14" s="68">
        <v>474</v>
      </c>
      <c r="K14" s="68">
        <v>1900</v>
      </c>
      <c r="L14" s="68">
        <f>K14-J14-I14-H14</f>
        <v>507</v>
      </c>
    </row>
    <row r="15" spans="1:13" x14ac:dyDescent="0.3">
      <c r="A15" s="68" t="s">
        <v>19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1:13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3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3" x14ac:dyDescent="0.3">
      <c r="A18" s="67" t="s">
        <v>20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</row>
    <row r="19" spans="1:13" x14ac:dyDescent="0.3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</row>
    <row r="20" spans="1:13" x14ac:dyDescent="0.3">
      <c r="A20" s="67" t="s">
        <v>21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</row>
    <row r="21" spans="1:13" x14ac:dyDescent="0.3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3" x14ac:dyDescent="0.3">
      <c r="A22" s="67" t="s">
        <v>22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1:13" x14ac:dyDescent="0.3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</row>
    <row r="24" spans="1:13" x14ac:dyDescent="0.3">
      <c r="A24" s="67" t="s">
        <v>23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</row>
    <row r="25" spans="1:13" x14ac:dyDescent="0.3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  <row r="26" spans="1:13" x14ac:dyDescent="0.3">
      <c r="A26" s="67" t="s">
        <v>24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</row>
    <row r="27" spans="1:13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3" x14ac:dyDescent="0.3">
      <c r="A28" s="61" t="s">
        <v>25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2"/>
    </row>
    <row r="29" spans="1:13" x14ac:dyDescent="0.3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2"/>
    </row>
    <row r="30" spans="1:13" x14ac:dyDescent="0.3">
      <c r="A30" s="61" t="s">
        <v>26</v>
      </c>
      <c r="B30" s="61" t="s">
        <v>29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2"/>
    </row>
    <row r="31" spans="1:13" x14ac:dyDescent="0.3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2"/>
    </row>
    <row r="32" spans="1:13" x14ac:dyDescent="0.3">
      <c r="A32" s="61" t="s">
        <v>27</v>
      </c>
      <c r="B32" s="61" t="s">
        <v>30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2"/>
    </row>
    <row r="33" spans="1:13" x14ac:dyDescent="0.3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2"/>
    </row>
    <row r="34" spans="1:13" x14ac:dyDescent="0.3">
      <c r="A34" s="61" t="s">
        <v>28</v>
      </c>
      <c r="B34" s="61" t="s">
        <v>31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2"/>
    </row>
    <row r="35" spans="1:13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7" spans="1:13" x14ac:dyDescent="0.3">
      <c r="A37" s="63" t="s">
        <v>32</v>
      </c>
      <c r="B37" s="63"/>
      <c r="C37" s="63"/>
      <c r="D37" s="63"/>
      <c r="E37" s="63"/>
      <c r="F37" s="63"/>
      <c r="G37" s="63"/>
      <c r="H37" s="64"/>
      <c r="I37" s="64"/>
      <c r="J37" s="64"/>
      <c r="K37" s="64"/>
      <c r="L37" s="64"/>
      <c r="M37" s="64"/>
    </row>
    <row r="39" spans="1:13" x14ac:dyDescent="0.3">
      <c r="A39" s="65" t="s">
        <v>105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9ADD-32FA-4E63-8989-F5B50895EFE9}">
  <dimension ref="A1:I18"/>
  <sheetViews>
    <sheetView workbookViewId="0">
      <selection activeCell="B18" sqref="B16:B18"/>
    </sheetView>
  </sheetViews>
  <sheetFormatPr defaultRowHeight="14.4" x14ac:dyDescent="0.3"/>
  <cols>
    <col min="1" max="1" width="19.33203125" bestFit="1" customWidth="1"/>
    <col min="2" max="2" width="12" bestFit="1" customWidth="1"/>
    <col min="3" max="3" width="14.33203125" bestFit="1" customWidth="1"/>
    <col min="4" max="4" width="12" bestFit="1" customWidth="1"/>
    <col min="5" max="5" width="20.109375" bestFit="1" customWidth="1"/>
    <col min="6" max="6" width="13.88671875" bestFit="1" customWidth="1"/>
    <col min="7" max="7" width="13.21875" bestFit="1" customWidth="1"/>
    <col min="8" max="8" width="14.109375" bestFit="1" customWidth="1"/>
    <col min="9" max="9" width="14.77734375" bestFit="1" customWidth="1"/>
  </cols>
  <sheetData>
    <row r="1" spans="1:9" x14ac:dyDescent="0.3">
      <c r="A1" t="s">
        <v>49</v>
      </c>
    </row>
    <row r="2" spans="1:9" ht="15" thickBot="1" x14ac:dyDescent="0.35"/>
    <row r="3" spans="1:9" x14ac:dyDescent="0.3">
      <c r="A3" s="9" t="s">
        <v>50</v>
      </c>
      <c r="B3" s="9"/>
    </row>
    <row r="4" spans="1:9" x14ac:dyDescent="0.3">
      <c r="A4" s="6" t="s">
        <v>51</v>
      </c>
      <c r="B4" s="6">
        <v>0.90977056330720452</v>
      </c>
    </row>
    <row r="5" spans="1:9" x14ac:dyDescent="0.3">
      <c r="A5" s="6" t="s">
        <v>52</v>
      </c>
      <c r="B5" s="6">
        <v>0.82768247786030813</v>
      </c>
    </row>
    <row r="6" spans="1:9" x14ac:dyDescent="0.3">
      <c r="A6" s="6" t="s">
        <v>53</v>
      </c>
      <c r="B6" s="6">
        <v>0.79196819214602243</v>
      </c>
    </row>
    <row r="7" spans="1:9" x14ac:dyDescent="0.3">
      <c r="A7" s="6" t="s">
        <v>54</v>
      </c>
      <c r="B7" s="6">
        <v>3.6351123494879536</v>
      </c>
    </row>
    <row r="8" spans="1:9" ht="15" thickBot="1" x14ac:dyDescent="0.35">
      <c r="A8" s="7" t="s">
        <v>55</v>
      </c>
      <c r="B8" s="7">
        <v>29</v>
      </c>
    </row>
    <row r="10" spans="1:9" ht="15" thickBot="1" x14ac:dyDescent="0.35">
      <c r="A10" t="s">
        <v>56</v>
      </c>
    </row>
    <row r="11" spans="1:9" x14ac:dyDescent="0.3">
      <c r="A11" s="8"/>
      <c r="B11" s="8" t="s">
        <v>61</v>
      </c>
      <c r="C11" s="8" t="s">
        <v>62</v>
      </c>
      <c r="D11" s="8" t="s">
        <v>63</v>
      </c>
      <c r="E11" s="8" t="s">
        <v>64</v>
      </c>
      <c r="F11" s="8" t="s">
        <v>65</v>
      </c>
    </row>
    <row r="12" spans="1:9" x14ac:dyDescent="0.3">
      <c r="A12" s="6" t="s">
        <v>57</v>
      </c>
      <c r="B12" s="6">
        <v>1</v>
      </c>
      <c r="C12" s="6">
        <v>1777.166129784805</v>
      </c>
      <c r="D12" s="6">
        <v>1777.166129784805</v>
      </c>
      <c r="E12" s="6">
        <v>134.49073020735159</v>
      </c>
      <c r="F12" s="6">
        <v>5.4003744923906461E-12</v>
      </c>
    </row>
    <row r="13" spans="1:9" x14ac:dyDescent="0.3">
      <c r="A13" s="6" t="s">
        <v>58</v>
      </c>
      <c r="B13" s="6">
        <v>28</v>
      </c>
      <c r="C13" s="6">
        <v>369.99317021519522</v>
      </c>
      <c r="D13" s="6">
        <v>13.214041793399829</v>
      </c>
      <c r="E13" s="6"/>
      <c r="F13" s="6"/>
    </row>
    <row r="14" spans="1:9" ht="15" thickBot="1" x14ac:dyDescent="0.35">
      <c r="A14" s="7" t="s">
        <v>59</v>
      </c>
      <c r="B14" s="7">
        <v>29</v>
      </c>
      <c r="C14" s="7">
        <v>2147.1593000000003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66</v>
      </c>
      <c r="C16" s="8" t="s">
        <v>54</v>
      </c>
      <c r="D16" s="8" t="s">
        <v>67</v>
      </c>
      <c r="E16" s="8" t="s">
        <v>68</v>
      </c>
      <c r="F16" s="8" t="s">
        <v>69</v>
      </c>
      <c r="G16" s="8" t="s">
        <v>70</v>
      </c>
      <c r="H16" s="8" t="s">
        <v>71</v>
      </c>
      <c r="I16" s="8" t="s">
        <v>72</v>
      </c>
    </row>
    <row r="17" spans="1:9" x14ac:dyDescent="0.3">
      <c r="A17" s="6" t="s">
        <v>60</v>
      </c>
      <c r="B17" s="6">
        <v>0</v>
      </c>
      <c r="C17" s="6" t="e">
        <v>#N/A</v>
      </c>
      <c r="D17" s="6" t="e">
        <v>#N/A</v>
      </c>
      <c r="E17" s="6" t="e">
        <v>#N/A</v>
      </c>
      <c r="F17" s="6" t="e">
        <v>#N/A</v>
      </c>
      <c r="G17" s="6" t="e">
        <v>#N/A</v>
      </c>
      <c r="H17" s="6" t="e">
        <v>#N/A</v>
      </c>
      <c r="I17" s="6" t="e">
        <v>#N/A</v>
      </c>
    </row>
    <row r="18" spans="1:9" ht="15" thickBot="1" x14ac:dyDescent="0.35">
      <c r="A18" s="7" t="s">
        <v>73</v>
      </c>
      <c r="B18" s="7">
        <v>28.307065225563527</v>
      </c>
      <c r="C18" s="7">
        <v>2.4408925948375342</v>
      </c>
      <c r="D18" s="7">
        <v>11.597013848717767</v>
      </c>
      <c r="E18" s="7">
        <v>3.3204551343149053E-12</v>
      </c>
      <c r="F18" s="7">
        <v>23.307123401943194</v>
      </c>
      <c r="G18" s="7">
        <v>33.307007049183859</v>
      </c>
      <c r="H18" s="7">
        <v>23.307123401943194</v>
      </c>
      <c r="I18" s="7">
        <v>33.307007049183859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0879-FFAB-45FB-9DBD-A5DAF36E113B}">
  <dimension ref="A1:C30"/>
  <sheetViews>
    <sheetView workbookViewId="0">
      <selection activeCell="C6" sqref="C6"/>
    </sheetView>
  </sheetViews>
  <sheetFormatPr defaultRowHeight="14.4" x14ac:dyDescent="0.3"/>
  <cols>
    <col min="2" max="2" width="10.6640625" customWidth="1"/>
    <col min="3" max="3" width="14.6640625" customWidth="1"/>
    <col min="4" max="4" width="10.5546875" customWidth="1"/>
  </cols>
  <sheetData>
    <row r="1" spans="1:3" x14ac:dyDescent="0.3">
      <c r="B1" t="s">
        <v>39</v>
      </c>
      <c r="C1" t="s">
        <v>40</v>
      </c>
    </row>
    <row r="2" spans="1:3" x14ac:dyDescent="0.3">
      <c r="A2" t="s">
        <v>33</v>
      </c>
      <c r="B2">
        <v>10.66</v>
      </c>
      <c r="C2" s="3">
        <v>0.42049999999999998</v>
      </c>
    </row>
    <row r="3" spans="1:3" x14ac:dyDescent="0.3">
      <c r="A3" t="s">
        <v>34</v>
      </c>
      <c r="B3">
        <v>19.190000000000001</v>
      </c>
      <c r="C3" s="3">
        <v>0.37309999999999999</v>
      </c>
    </row>
    <row r="4" spans="1:3" x14ac:dyDescent="0.3">
      <c r="A4" t="s">
        <v>35</v>
      </c>
      <c r="B4">
        <v>5.29</v>
      </c>
      <c r="C4" s="3">
        <v>0.29649999999999999</v>
      </c>
    </row>
    <row r="5" spans="1:3" x14ac:dyDescent="0.3">
      <c r="A5" t="s">
        <v>36</v>
      </c>
      <c r="B5">
        <v>12.15</v>
      </c>
      <c r="C5" s="3">
        <v>0.36249999999999999</v>
      </c>
    </row>
    <row r="6" spans="1:3" x14ac:dyDescent="0.3">
      <c r="A6" t="s">
        <v>37</v>
      </c>
      <c r="B6">
        <v>11.13</v>
      </c>
      <c r="C6" s="3">
        <v>0.17879999999999999</v>
      </c>
    </row>
    <row r="7" spans="1:3" x14ac:dyDescent="0.3">
      <c r="A7" t="s">
        <v>41</v>
      </c>
      <c r="B7">
        <v>7.2</v>
      </c>
      <c r="C7" s="3">
        <v>0.30349999999999999</v>
      </c>
    </row>
    <row r="8" spans="1:3" x14ac:dyDescent="0.3">
      <c r="A8" t="s">
        <v>42</v>
      </c>
      <c r="B8">
        <v>3.77</v>
      </c>
      <c r="C8" s="3">
        <v>0.1913</v>
      </c>
    </row>
    <row r="9" spans="1:3" x14ac:dyDescent="0.3">
      <c r="A9" t="s">
        <v>43</v>
      </c>
      <c r="B9">
        <v>3.81</v>
      </c>
      <c r="C9" s="3">
        <v>0.33400000000000002</v>
      </c>
    </row>
    <row r="10" spans="1:3" x14ac:dyDescent="0.3">
      <c r="A10" t="s">
        <v>38</v>
      </c>
      <c r="B10">
        <v>6.7</v>
      </c>
      <c r="C10" s="3">
        <v>9.5999999999999992E-3</v>
      </c>
    </row>
    <row r="11" spans="1:3" x14ac:dyDescent="0.3">
      <c r="A11" t="s">
        <v>44</v>
      </c>
      <c r="B11">
        <v>1.82</v>
      </c>
      <c r="C11" s="3">
        <v>0.1532</v>
      </c>
    </row>
    <row r="12" spans="1:3" x14ac:dyDescent="0.3">
      <c r="A12" t="s">
        <v>45</v>
      </c>
      <c r="B12">
        <v>7.38</v>
      </c>
      <c r="C12" s="3">
        <v>0.31380000000000002</v>
      </c>
    </row>
    <row r="13" spans="1:3" x14ac:dyDescent="0.3">
      <c r="A13" t="s">
        <v>46</v>
      </c>
      <c r="B13">
        <v>3.39</v>
      </c>
      <c r="C13" s="3">
        <v>0.27500000000000002</v>
      </c>
    </row>
    <row r="14" spans="1:3" x14ac:dyDescent="0.3">
      <c r="A14" t="s">
        <v>47</v>
      </c>
      <c r="B14">
        <v>5.46</v>
      </c>
      <c r="C14" s="2">
        <v>0.2787</v>
      </c>
    </row>
    <row r="15" spans="1:3" x14ac:dyDescent="0.3">
      <c r="A15" t="s">
        <v>48</v>
      </c>
      <c r="B15">
        <v>5</v>
      </c>
      <c r="C15" s="2">
        <v>0.18079999999999999</v>
      </c>
    </row>
    <row r="16" spans="1:3" x14ac:dyDescent="0.3">
      <c r="A16" t="s">
        <v>74</v>
      </c>
      <c r="B16">
        <v>4.3499999999999996</v>
      </c>
      <c r="C16" s="2">
        <v>0.14000000000000001</v>
      </c>
    </row>
    <row r="17" spans="1:3" x14ac:dyDescent="0.3">
      <c r="A17" t="s">
        <v>75</v>
      </c>
      <c r="B17">
        <v>9.27</v>
      </c>
      <c r="C17" s="10">
        <v>0.1759</v>
      </c>
    </row>
    <row r="18" spans="1:3" x14ac:dyDescent="0.3">
      <c r="A18" t="s">
        <v>76</v>
      </c>
      <c r="B18">
        <v>3.17</v>
      </c>
      <c r="C18" s="2">
        <v>3.6000000000000004E-2</v>
      </c>
    </row>
    <row r="19" spans="1:3" x14ac:dyDescent="0.3">
      <c r="A19" t="s">
        <v>77</v>
      </c>
      <c r="B19">
        <v>6.09</v>
      </c>
      <c r="C19" s="10">
        <v>6.6299999999999998E-2</v>
      </c>
    </row>
    <row r="20" spans="1:3" x14ac:dyDescent="0.3">
      <c r="A20" t="s">
        <v>78</v>
      </c>
      <c r="B20">
        <v>6.67</v>
      </c>
      <c r="C20" s="10">
        <v>0.23380000000000001</v>
      </c>
    </row>
    <row r="21" spans="1:3" x14ac:dyDescent="0.3">
      <c r="A21" t="s">
        <v>79</v>
      </c>
      <c r="B21">
        <v>10.65</v>
      </c>
      <c r="C21" s="10">
        <v>0.1895</v>
      </c>
    </row>
    <row r="22" spans="1:3" x14ac:dyDescent="0.3">
      <c r="A22" t="s">
        <v>80</v>
      </c>
      <c r="B22">
        <v>10.76</v>
      </c>
      <c r="C22" s="10">
        <v>0.24410000000000001</v>
      </c>
    </row>
    <row r="23" spans="1:3" x14ac:dyDescent="0.3">
      <c r="A23" t="s">
        <v>81</v>
      </c>
      <c r="B23">
        <v>16.190000000000001</v>
      </c>
      <c r="C23" s="10">
        <v>0.65839999999999999</v>
      </c>
    </row>
    <row r="24" spans="1:3" x14ac:dyDescent="0.3">
      <c r="A24" t="s">
        <v>82</v>
      </c>
      <c r="B24">
        <v>6.31</v>
      </c>
      <c r="C24" s="10">
        <v>0.25869999999999999</v>
      </c>
    </row>
    <row r="25" spans="1:3" x14ac:dyDescent="0.3">
      <c r="A25" t="s">
        <v>83</v>
      </c>
      <c r="B25">
        <v>8.3800000000000008</v>
      </c>
      <c r="C25" s="10">
        <v>0.37670000000000003</v>
      </c>
    </row>
    <row r="26" spans="1:3" x14ac:dyDescent="0.3">
      <c r="A26" t="s">
        <v>84</v>
      </c>
      <c r="B26">
        <v>7.28</v>
      </c>
      <c r="C26" s="10">
        <v>0.16829999999999998</v>
      </c>
    </row>
    <row r="27" spans="1:3" x14ac:dyDescent="0.3">
      <c r="A27" t="s">
        <v>85</v>
      </c>
      <c r="B27">
        <v>14.89</v>
      </c>
      <c r="C27" s="10">
        <v>0.38270000000000004</v>
      </c>
    </row>
    <row r="28" spans="1:3" x14ac:dyDescent="0.3">
      <c r="A28" t="s">
        <v>86</v>
      </c>
      <c r="B28">
        <v>2.09</v>
      </c>
      <c r="C28" s="10">
        <v>0.17449999999999999</v>
      </c>
    </row>
    <row r="29" spans="1:3" x14ac:dyDescent="0.3">
      <c r="A29" t="s">
        <v>87</v>
      </c>
      <c r="B29">
        <v>5.44</v>
      </c>
      <c r="C29" s="10">
        <v>0.21759999999999999</v>
      </c>
    </row>
    <row r="30" spans="1:3" x14ac:dyDescent="0.3">
      <c r="A30" t="s">
        <v>88</v>
      </c>
      <c r="B30">
        <v>3.12</v>
      </c>
      <c r="C30" s="10">
        <v>3.15E-2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E94D-0FAD-4F6E-AE41-9E3854D88865}">
  <dimension ref="A3:L27"/>
  <sheetViews>
    <sheetView tabSelected="1" zoomScaleNormal="100" workbookViewId="0">
      <selection activeCell="H26" sqref="H26"/>
    </sheetView>
  </sheetViews>
  <sheetFormatPr defaultRowHeight="14.4" x14ac:dyDescent="0.3"/>
  <cols>
    <col min="1" max="1" width="19.6640625" customWidth="1"/>
    <col min="2" max="2" width="11.88671875" bestFit="1" customWidth="1"/>
    <col min="7" max="7" width="15.88671875" bestFit="1" customWidth="1"/>
    <col min="8" max="8" width="12.44140625" bestFit="1" customWidth="1"/>
    <col min="9" max="9" width="12.109375" customWidth="1"/>
    <col min="10" max="10" width="12.88671875" customWidth="1"/>
    <col min="11" max="11" width="19.88671875" customWidth="1"/>
    <col min="12" max="12" width="9.109375" bestFit="1" customWidth="1"/>
    <col min="13" max="13" width="17.5546875" customWidth="1"/>
    <col min="14" max="14" width="14.5546875" customWidth="1"/>
    <col min="15" max="15" width="12.6640625" customWidth="1"/>
    <col min="16" max="16" width="11.88671875" customWidth="1"/>
    <col min="17" max="17" width="20.33203125" bestFit="1" customWidth="1"/>
    <col min="19" max="19" width="9.6640625" bestFit="1" customWidth="1"/>
    <col min="20" max="20" width="14.33203125" customWidth="1"/>
  </cols>
  <sheetData>
    <row r="3" spans="1:12" x14ac:dyDescent="0.3">
      <c r="A3" s="70" t="s">
        <v>90</v>
      </c>
      <c r="B3" s="70">
        <v>10</v>
      </c>
      <c r="C3" s="70"/>
      <c r="D3" s="70"/>
    </row>
    <row r="4" spans="1:12" x14ac:dyDescent="0.3">
      <c r="A4" s="70" t="s">
        <v>95</v>
      </c>
      <c r="B4" s="71">
        <v>1900000</v>
      </c>
      <c r="C4" s="70" t="s">
        <v>9</v>
      </c>
      <c r="D4" s="70"/>
    </row>
    <row r="5" spans="1:12" x14ac:dyDescent="0.3">
      <c r="A5" s="70" t="s">
        <v>10</v>
      </c>
      <c r="B5" s="71">
        <f>Main!I3</f>
        <v>2054799</v>
      </c>
      <c r="C5" s="70" t="s">
        <v>9</v>
      </c>
      <c r="D5" s="70"/>
    </row>
    <row r="6" spans="1:12" x14ac:dyDescent="0.3">
      <c r="A6" s="70" t="s">
        <v>91</v>
      </c>
      <c r="B6" s="71">
        <f>-Main!I5</f>
        <v>-2485728</v>
      </c>
      <c r="C6" s="70" t="s">
        <v>9</v>
      </c>
      <c r="D6" s="70"/>
    </row>
    <row r="8" spans="1:12" ht="15" customHeight="1" x14ac:dyDescent="0.3">
      <c r="A8" s="74" t="s">
        <v>92</v>
      </c>
      <c r="B8" s="74"/>
      <c r="C8" s="72">
        <v>33.307000000000002</v>
      </c>
      <c r="D8" s="62"/>
    </row>
    <row r="9" spans="1:12" ht="13.8" customHeight="1" x14ac:dyDescent="0.3">
      <c r="A9" s="74" t="s">
        <v>93</v>
      </c>
      <c r="B9" s="74"/>
      <c r="C9" s="72">
        <v>23.306999999999999</v>
      </c>
      <c r="D9" s="62"/>
    </row>
    <row r="10" spans="1:12" x14ac:dyDescent="0.3">
      <c r="A10" s="74" t="s">
        <v>94</v>
      </c>
      <c r="B10" s="74"/>
      <c r="C10" s="72">
        <v>28.306999999999999</v>
      </c>
      <c r="D10" s="62"/>
    </row>
    <row r="11" spans="1:12" ht="21.6" customHeight="1" x14ac:dyDescent="0.3"/>
    <row r="12" spans="1:12" ht="15" customHeight="1" x14ac:dyDescent="0.3">
      <c r="A12" s="65" t="s">
        <v>100</v>
      </c>
      <c r="B12" s="73">
        <v>0.15</v>
      </c>
      <c r="C12" s="66"/>
      <c r="D12" s="66"/>
    </row>
    <row r="13" spans="1:12" ht="20.399999999999999" customHeight="1" x14ac:dyDescent="0.3"/>
    <row r="14" spans="1:12" ht="15" thickBot="1" x14ac:dyDescent="0.35"/>
    <row r="15" spans="1:12" x14ac:dyDescent="0.3">
      <c r="A15" s="20"/>
      <c r="B15" s="22">
        <v>2023</v>
      </c>
      <c r="C15" s="22">
        <v>2024</v>
      </c>
      <c r="D15" s="22">
        <v>2025</v>
      </c>
      <c r="E15" s="22">
        <v>2026</v>
      </c>
      <c r="F15" s="22">
        <v>2027</v>
      </c>
      <c r="G15" s="21" t="s">
        <v>40</v>
      </c>
      <c r="H15" s="22" t="s">
        <v>99</v>
      </c>
      <c r="I15" s="22" t="s">
        <v>5</v>
      </c>
      <c r="J15" s="22" t="s">
        <v>2</v>
      </c>
      <c r="K15" s="22" t="s">
        <v>104</v>
      </c>
      <c r="L15" s="54" t="s">
        <v>89</v>
      </c>
    </row>
    <row r="16" spans="1:12" x14ac:dyDescent="0.3">
      <c r="A16" s="42" t="s">
        <v>96</v>
      </c>
      <c r="B16" s="43">
        <v>0.35</v>
      </c>
      <c r="C16" s="43">
        <v>0.35</v>
      </c>
      <c r="D16" s="43">
        <v>0.35</v>
      </c>
      <c r="E16" s="43">
        <v>0.35</v>
      </c>
      <c r="F16" s="43">
        <v>0.35</v>
      </c>
      <c r="G16" s="44">
        <v>0.35</v>
      </c>
      <c r="H16" s="45">
        <f>C8*G16</f>
        <v>11.657450000000001</v>
      </c>
      <c r="I16" s="47">
        <f>H16*F17</f>
        <v>99317551.632370323</v>
      </c>
      <c r="J16" s="47">
        <f>I16-$B$6</f>
        <v>101803279.63237032</v>
      </c>
      <c r="K16" s="46">
        <f>(J16/$B$5)/(1+$B$12)^5</f>
        <v>24.632201110804886</v>
      </c>
      <c r="L16" s="55">
        <v>0.25</v>
      </c>
    </row>
    <row r="17" spans="1:12" x14ac:dyDescent="0.3">
      <c r="A17" s="36"/>
      <c r="B17" s="37">
        <f>$B$4*(1+B16)</f>
        <v>2565000</v>
      </c>
      <c r="C17" s="37">
        <f>B17*(1+C16)</f>
        <v>3462750</v>
      </c>
      <c r="D17" s="37">
        <f>C17*(1+D16)</f>
        <v>4674712.5</v>
      </c>
      <c r="E17" s="37">
        <f>D17*(1+E16)</f>
        <v>6310861.875</v>
      </c>
      <c r="F17" s="37">
        <f>E17*(1+F16)</f>
        <v>8519663.53125</v>
      </c>
      <c r="G17" s="38"/>
      <c r="H17" s="39"/>
      <c r="I17" s="49"/>
      <c r="J17" s="41"/>
      <c r="K17" s="40"/>
      <c r="L17" s="56"/>
    </row>
    <row r="18" spans="1:12" x14ac:dyDescent="0.3">
      <c r="A18" s="23" t="s">
        <v>97</v>
      </c>
      <c r="B18" s="16">
        <v>0.3</v>
      </c>
      <c r="C18" s="16">
        <v>0.3</v>
      </c>
      <c r="D18" s="16">
        <v>0.3</v>
      </c>
      <c r="E18" s="16">
        <v>0.3</v>
      </c>
      <c r="F18" s="16">
        <v>0.3</v>
      </c>
      <c r="G18" s="12">
        <v>0.3</v>
      </c>
      <c r="H18" s="14">
        <f>C9*G18</f>
        <v>6.9920999999999998</v>
      </c>
      <c r="I18" s="17">
        <f>H18*F19</f>
        <v>49326237.920699999</v>
      </c>
      <c r="J18" s="17">
        <f>I18-$B$6</f>
        <v>51811965.920699999</v>
      </c>
      <c r="K18" s="18">
        <f>(J18/$B$5)/(1+$B$12)^5</f>
        <v>12.536361982772952</v>
      </c>
      <c r="L18" s="57">
        <v>0.5</v>
      </c>
    </row>
    <row r="19" spans="1:12" x14ac:dyDescent="0.3">
      <c r="A19" s="30"/>
      <c r="B19" s="31">
        <f>$B$4*(1+B18)</f>
        <v>2470000</v>
      </c>
      <c r="C19" s="31">
        <f>B19*(1+C18)</f>
        <v>3211000</v>
      </c>
      <c r="D19" s="31">
        <f>C19*(1+D18)</f>
        <v>4174300</v>
      </c>
      <c r="E19" s="31">
        <f>D19*(1+E18)</f>
        <v>5426590</v>
      </c>
      <c r="F19" s="31">
        <f>E19*(1+F18)</f>
        <v>7054567</v>
      </c>
      <c r="G19" s="32"/>
      <c r="H19" s="33"/>
      <c r="I19" s="35"/>
      <c r="J19" s="35"/>
      <c r="K19" s="34"/>
      <c r="L19" s="58"/>
    </row>
    <row r="20" spans="1:12" x14ac:dyDescent="0.3">
      <c r="A20" s="24" t="s">
        <v>98</v>
      </c>
      <c r="B20" s="13">
        <v>0.15</v>
      </c>
      <c r="C20" s="13">
        <v>0.15</v>
      </c>
      <c r="D20" s="13">
        <v>0.15</v>
      </c>
      <c r="E20" s="13">
        <v>0.15</v>
      </c>
      <c r="F20" s="13">
        <v>0.15</v>
      </c>
      <c r="G20" s="13">
        <v>0.15</v>
      </c>
      <c r="H20" s="15">
        <f>C10*G20</f>
        <v>4.2460499999999994</v>
      </c>
      <c r="I20" s="48">
        <f>H20*F21</f>
        <v>16226614.053370306</v>
      </c>
      <c r="J20" s="48">
        <f>I20-$B$6</f>
        <v>18712342.053370304</v>
      </c>
      <c r="K20" s="19">
        <f>(J20/$B$5)/(1+$B$12)^5</f>
        <v>4.5276161473115106</v>
      </c>
      <c r="L20" s="59">
        <v>0.25</v>
      </c>
    </row>
    <row r="21" spans="1:12" ht="15" thickBot="1" x14ac:dyDescent="0.35">
      <c r="A21" s="25"/>
      <c r="B21" s="26">
        <f>$B$4*(1+B20)</f>
        <v>2185000</v>
      </c>
      <c r="C21" s="26">
        <f>B21*(1+C20)</f>
        <v>2512750</v>
      </c>
      <c r="D21" s="26">
        <f>C21*(1+D20)</f>
        <v>2889662.5</v>
      </c>
      <c r="E21" s="26">
        <f>D21*(1+E20)</f>
        <v>3323111.8749999995</v>
      </c>
      <c r="F21" s="26">
        <f>E21*(1+F20)</f>
        <v>3821578.6562499991</v>
      </c>
      <c r="G21" s="27"/>
      <c r="H21" s="28"/>
      <c r="I21" s="29"/>
      <c r="J21" s="29"/>
      <c r="K21" s="29"/>
      <c r="L21" s="60"/>
    </row>
    <row r="24" spans="1:12" x14ac:dyDescent="0.3">
      <c r="A24" s="50"/>
      <c r="B24" s="50"/>
      <c r="D24" s="11"/>
    </row>
    <row r="25" spans="1:12" x14ac:dyDescent="0.3">
      <c r="A25" s="51" t="s">
        <v>101</v>
      </c>
      <c r="B25" s="51" t="s">
        <v>102</v>
      </c>
      <c r="D25" s="11" t="s">
        <v>103</v>
      </c>
    </row>
    <row r="26" spans="1:12" x14ac:dyDescent="0.3">
      <c r="A26" s="52">
        <f>K16*L16+K18*L18+K20*L20</f>
        <v>13.558135305915576</v>
      </c>
      <c r="B26" s="51">
        <f>9.91</f>
        <v>9.91</v>
      </c>
      <c r="D26" s="53">
        <f>A26/B26-1</f>
        <v>0.36812667062720239</v>
      </c>
    </row>
    <row r="27" spans="1:12" x14ac:dyDescent="0.3">
      <c r="A27" s="50"/>
      <c r="B27" s="50"/>
    </row>
  </sheetData>
  <mergeCells count="3">
    <mergeCell ref="A10:B10"/>
    <mergeCell ref="A9:B9"/>
    <mergeCell ref="A8:B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Main</vt:lpstr>
      <vt:lpstr>Regressione coefficienti</vt:lpstr>
      <vt:lpstr>Regressione Lineare</vt:lpstr>
      <vt:lpstr>Valutazione tramite multipli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</dc:creator>
  <cp:lastModifiedBy>Gale</cp:lastModifiedBy>
  <dcterms:created xsi:type="dcterms:W3CDTF">2021-12-29T21:23:26Z</dcterms:created>
  <dcterms:modified xsi:type="dcterms:W3CDTF">2022-08-13T14:18:49Z</dcterms:modified>
</cp:coreProperties>
</file>