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ciliagaspari/Desktop/"/>
    </mc:Choice>
  </mc:AlternateContent>
  <xr:revisionPtr revIDLastSave="0" documentId="13_ncr:1_{72AB3461-1E42-9044-B082-45252ED5739C}" xr6:coauthVersionLast="47" xr6:coauthVersionMax="47" xr10:uidLastSave="{00000000-0000-0000-0000-000000000000}"/>
  <bookViews>
    <workbookView xWindow="0" yWindow="0" windowWidth="28800" windowHeight="18000" tabRatio="720" firstSheet="5" activeTab="15" xr2:uid="{5B98AC01-57DD-F448-8176-C9509298E4A7}"/>
  </bookViews>
  <sheets>
    <sheet name="RATES" sheetId="1" r:id="rId1"/>
    <sheet name="LIFE TABLE MALE FEMALE" sheetId="2" r:id="rId2"/>
    <sheet name="LIFE TABLE MALE" sheetId="3" r:id="rId3"/>
    <sheet name="DATA" sheetId="5" r:id="rId4"/>
    <sheet name="BASE" sheetId="4" r:id="rId5"/>
    <sheet name="EQ STRESS 1" sheetId="6" r:id="rId6"/>
    <sheet name="EQ STRESS 2" sheetId="7" r:id="rId7"/>
    <sheet name="PROPERTY STRESS" sheetId="8" r:id="rId8"/>
    <sheet name="IR UP " sheetId="9" r:id="rId9"/>
    <sheet name="IR DOWN " sheetId="10" r:id="rId10"/>
    <sheet name="EXPENSE STRESS" sheetId="11" r:id="rId11"/>
    <sheet name="MORTALITY" sheetId="12" r:id="rId12"/>
    <sheet name="LIFE CAT" sheetId="13" r:id="rId13"/>
    <sheet name="LAPSE STRESS UP " sheetId="14" r:id="rId14"/>
    <sheet name="LAPSE STRESS DOWN" sheetId="15" r:id="rId15"/>
    <sheet name="LAPSE MASS" sheetId="16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3" i="16"/>
  <c r="F3" i="16"/>
  <c r="Q52" i="16"/>
  <c r="Q51" i="16"/>
  <c r="K51" i="16"/>
  <c r="Q50" i="16"/>
  <c r="K50" i="16"/>
  <c r="Q49" i="16"/>
  <c r="K49" i="16"/>
  <c r="Q48" i="16"/>
  <c r="K48" i="16"/>
  <c r="Q47" i="16"/>
  <c r="K47" i="16"/>
  <c r="Q46" i="16"/>
  <c r="K46" i="16"/>
  <c r="Q45" i="16"/>
  <c r="K45" i="16"/>
  <c r="Q44" i="16"/>
  <c r="K44" i="16"/>
  <c r="Q43" i="16"/>
  <c r="K43" i="16"/>
  <c r="Q42" i="16"/>
  <c r="K42" i="16"/>
  <c r="Q41" i="16"/>
  <c r="K41" i="16"/>
  <c r="Q40" i="16"/>
  <c r="K40" i="16"/>
  <c r="Q39" i="16"/>
  <c r="K39" i="16"/>
  <c r="Q38" i="16"/>
  <c r="K38" i="16"/>
  <c r="Q37" i="16"/>
  <c r="K37" i="16"/>
  <c r="Q36" i="16"/>
  <c r="K36" i="16"/>
  <c r="Q35" i="16"/>
  <c r="K35" i="16"/>
  <c r="Q34" i="16"/>
  <c r="K34" i="16"/>
  <c r="Q33" i="16"/>
  <c r="K33" i="16"/>
  <c r="Q32" i="16"/>
  <c r="K32" i="16"/>
  <c r="Q31" i="16"/>
  <c r="K31" i="16"/>
  <c r="Q30" i="16"/>
  <c r="K30" i="16"/>
  <c r="Q29" i="16"/>
  <c r="K29" i="16"/>
  <c r="Q28" i="16"/>
  <c r="K28" i="16"/>
  <c r="Q27" i="16"/>
  <c r="K27" i="16"/>
  <c r="Q26" i="16"/>
  <c r="K26" i="16"/>
  <c r="Q25" i="16"/>
  <c r="K25" i="16"/>
  <c r="Q24" i="16"/>
  <c r="K24" i="16"/>
  <c r="Q23" i="16"/>
  <c r="K23" i="16"/>
  <c r="Q22" i="16"/>
  <c r="K22" i="16"/>
  <c r="Q21" i="16"/>
  <c r="K21" i="16"/>
  <c r="Q20" i="16"/>
  <c r="K20" i="16"/>
  <c r="Q19" i="16"/>
  <c r="K19" i="16"/>
  <c r="Q18" i="16"/>
  <c r="K18" i="16"/>
  <c r="Q17" i="16"/>
  <c r="K17" i="16"/>
  <c r="Q16" i="16"/>
  <c r="K16" i="16"/>
  <c r="Q15" i="16"/>
  <c r="K15" i="16"/>
  <c r="Q14" i="16"/>
  <c r="K14" i="16"/>
  <c r="Q13" i="16"/>
  <c r="K13" i="16"/>
  <c r="Q12" i="16"/>
  <c r="K12" i="16"/>
  <c r="Q11" i="16"/>
  <c r="K11" i="16"/>
  <c r="Q10" i="16"/>
  <c r="K10" i="16"/>
  <c r="Q9" i="16"/>
  <c r="K9" i="16"/>
  <c r="Q8" i="16"/>
  <c r="K8" i="16"/>
  <c r="Q7" i="16"/>
  <c r="K7" i="16"/>
  <c r="Q6" i="16"/>
  <c r="K6" i="16"/>
  <c r="Q5" i="16"/>
  <c r="K5" i="16"/>
  <c r="Q4" i="16"/>
  <c r="K4" i="16"/>
  <c r="Q3" i="16"/>
  <c r="N3" i="16"/>
  <c r="M3" i="16"/>
  <c r="K3" i="16"/>
  <c r="E3" i="16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B3" i="16"/>
  <c r="Q2" i="16"/>
  <c r="F2" i="16"/>
  <c r="E2" i="16"/>
  <c r="D2" i="16"/>
  <c r="G2" i="16" s="1"/>
  <c r="C2" i="16"/>
  <c r="B2" i="16"/>
  <c r="M2" i="16" s="1"/>
  <c r="R38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3" i="15"/>
  <c r="F4" i="15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3" i="15"/>
  <c r="C57" i="15"/>
  <c r="F3" i="14"/>
  <c r="Q52" i="15"/>
  <c r="Q51" i="15"/>
  <c r="K51" i="15"/>
  <c r="Q50" i="15"/>
  <c r="K50" i="15"/>
  <c r="Q49" i="15"/>
  <c r="K49" i="15"/>
  <c r="Q48" i="15"/>
  <c r="K48" i="15"/>
  <c r="Q47" i="15"/>
  <c r="K47" i="15"/>
  <c r="Q46" i="15"/>
  <c r="K46" i="15"/>
  <c r="Q45" i="15"/>
  <c r="K45" i="15"/>
  <c r="Q44" i="15"/>
  <c r="K44" i="15"/>
  <c r="Q43" i="15"/>
  <c r="K43" i="15"/>
  <c r="Q42" i="15"/>
  <c r="K42" i="15"/>
  <c r="Q41" i="15"/>
  <c r="K41" i="15"/>
  <c r="Q40" i="15"/>
  <c r="K40" i="15"/>
  <c r="Q39" i="15"/>
  <c r="K39" i="15"/>
  <c r="Q38" i="15"/>
  <c r="K38" i="15"/>
  <c r="Q37" i="15"/>
  <c r="K37" i="15"/>
  <c r="Q36" i="15"/>
  <c r="K36" i="15"/>
  <c r="Q35" i="15"/>
  <c r="K35" i="15"/>
  <c r="Q34" i="15"/>
  <c r="K34" i="15"/>
  <c r="Q33" i="15"/>
  <c r="K33" i="15"/>
  <c r="Q32" i="15"/>
  <c r="K32" i="15"/>
  <c r="Q31" i="15"/>
  <c r="K31" i="15"/>
  <c r="Q30" i="15"/>
  <c r="K30" i="15"/>
  <c r="Q29" i="15"/>
  <c r="K29" i="15"/>
  <c r="Q28" i="15"/>
  <c r="K28" i="15"/>
  <c r="Q27" i="15"/>
  <c r="K27" i="15"/>
  <c r="Q26" i="15"/>
  <c r="K26" i="15"/>
  <c r="Q25" i="15"/>
  <c r="K25" i="15"/>
  <c r="Q24" i="15"/>
  <c r="K24" i="15"/>
  <c r="Q23" i="15"/>
  <c r="K23" i="15"/>
  <c r="Q22" i="15"/>
  <c r="K22" i="15"/>
  <c r="Q21" i="15"/>
  <c r="K21" i="15"/>
  <c r="Q20" i="15"/>
  <c r="K20" i="15"/>
  <c r="Q19" i="15"/>
  <c r="K19" i="15"/>
  <c r="Q18" i="15"/>
  <c r="K18" i="15"/>
  <c r="Q17" i="15"/>
  <c r="K17" i="15"/>
  <c r="Q16" i="15"/>
  <c r="K16" i="15"/>
  <c r="Q15" i="15"/>
  <c r="K15" i="15"/>
  <c r="Q14" i="15"/>
  <c r="K14" i="15"/>
  <c r="Q13" i="15"/>
  <c r="K13" i="15"/>
  <c r="Q12" i="15"/>
  <c r="K12" i="15"/>
  <c r="Q11" i="15"/>
  <c r="K11" i="15"/>
  <c r="Q10" i="15"/>
  <c r="K10" i="15"/>
  <c r="Q9" i="15"/>
  <c r="K9" i="15"/>
  <c r="Q8" i="15"/>
  <c r="K8" i="15"/>
  <c r="Q7" i="15"/>
  <c r="K7" i="15"/>
  <c r="Q6" i="15"/>
  <c r="K6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Q5" i="15"/>
  <c r="K5" i="15"/>
  <c r="Q4" i="15"/>
  <c r="K4" i="15"/>
  <c r="E4" i="15"/>
  <c r="E5" i="15" s="1"/>
  <c r="Q3" i="15"/>
  <c r="K3" i="15"/>
  <c r="C3" i="15"/>
  <c r="Q2" i="15"/>
  <c r="N2" i="15"/>
  <c r="M2" i="15"/>
  <c r="F2" i="15"/>
  <c r="E2" i="15"/>
  <c r="E3" i="15" s="1"/>
  <c r="C2" i="15"/>
  <c r="N3" i="15" s="1"/>
  <c r="B2" i="15"/>
  <c r="B3" i="15" s="1"/>
  <c r="B2" i="14"/>
  <c r="M3" i="14" s="1"/>
  <c r="O3" i="14" s="1"/>
  <c r="P3" i="14" s="1"/>
  <c r="C2" i="14"/>
  <c r="E2" i="14"/>
  <c r="E3" i="14" s="1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F2" i="14"/>
  <c r="N2" i="14"/>
  <c r="Q2" i="14"/>
  <c r="C3" i="14"/>
  <c r="C4" i="14" s="1"/>
  <c r="K3" i="14"/>
  <c r="N3" i="14"/>
  <c r="Q3" i="14"/>
  <c r="K4" i="14"/>
  <c r="N4" i="14"/>
  <c r="Q4" i="14"/>
  <c r="K5" i="14"/>
  <c r="Q5" i="14"/>
  <c r="K6" i="14"/>
  <c r="Q6" i="14"/>
  <c r="K7" i="14"/>
  <c r="Q7" i="14"/>
  <c r="K8" i="14"/>
  <c r="Q8" i="14"/>
  <c r="K9" i="14"/>
  <c r="Q9" i="14"/>
  <c r="K10" i="14"/>
  <c r="Q10" i="14"/>
  <c r="K11" i="14"/>
  <c r="Q11" i="14"/>
  <c r="K12" i="14"/>
  <c r="Q12" i="14"/>
  <c r="K13" i="14"/>
  <c r="Q13" i="14"/>
  <c r="K14" i="14"/>
  <c r="Q14" i="14"/>
  <c r="K15" i="14"/>
  <c r="Q15" i="14"/>
  <c r="K16" i="14"/>
  <c r="Q16" i="14"/>
  <c r="K17" i="14"/>
  <c r="Q17" i="14"/>
  <c r="K18" i="14"/>
  <c r="Q18" i="14"/>
  <c r="K19" i="14"/>
  <c r="Q19" i="14"/>
  <c r="K20" i="14"/>
  <c r="Q20" i="14"/>
  <c r="K21" i="14"/>
  <c r="Q21" i="14"/>
  <c r="K22" i="14"/>
  <c r="Q22" i="14"/>
  <c r="K23" i="14"/>
  <c r="Q23" i="14"/>
  <c r="K24" i="14"/>
  <c r="Q24" i="14"/>
  <c r="K25" i="14"/>
  <c r="Q25" i="14"/>
  <c r="E26" i="14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K26" i="14"/>
  <c r="Q26" i="14"/>
  <c r="K27" i="14"/>
  <c r="Q27" i="14"/>
  <c r="K28" i="14"/>
  <c r="Q28" i="14"/>
  <c r="K29" i="14"/>
  <c r="Q29" i="14"/>
  <c r="K30" i="14"/>
  <c r="Q30" i="14"/>
  <c r="K31" i="14"/>
  <c r="Q31" i="14"/>
  <c r="K32" i="14"/>
  <c r="Q32" i="14"/>
  <c r="K33" i="14"/>
  <c r="Q33" i="14"/>
  <c r="K34" i="14"/>
  <c r="Q34" i="14"/>
  <c r="K35" i="14"/>
  <c r="Q35" i="14"/>
  <c r="K36" i="14"/>
  <c r="Q36" i="14"/>
  <c r="K37" i="14"/>
  <c r="Q37" i="14"/>
  <c r="K38" i="14"/>
  <c r="Q38" i="14"/>
  <c r="K39" i="14"/>
  <c r="Q39" i="14"/>
  <c r="K40" i="14"/>
  <c r="Q40" i="14"/>
  <c r="K41" i="14"/>
  <c r="Q41" i="14"/>
  <c r="K42" i="14"/>
  <c r="Q42" i="14"/>
  <c r="K43" i="14"/>
  <c r="Q43" i="14"/>
  <c r="K44" i="14"/>
  <c r="Q44" i="14"/>
  <c r="K45" i="14"/>
  <c r="Q45" i="14"/>
  <c r="K46" i="14"/>
  <c r="Q46" i="14"/>
  <c r="K47" i="14"/>
  <c r="Q47" i="14"/>
  <c r="K48" i="14"/>
  <c r="Q48" i="14"/>
  <c r="K49" i="14"/>
  <c r="Q49" i="14"/>
  <c r="K50" i="14"/>
  <c r="Q50" i="14"/>
  <c r="K51" i="14"/>
  <c r="Q51" i="14"/>
  <c r="Q52" i="14"/>
  <c r="C56" i="14"/>
  <c r="H2" i="16" l="1"/>
  <c r="F4" i="16"/>
  <c r="L3" i="16"/>
  <c r="O3" i="16"/>
  <c r="P3" i="16" s="1"/>
  <c r="B4" i="16"/>
  <c r="M4" i="16"/>
  <c r="N2" i="16"/>
  <c r="C3" i="16"/>
  <c r="D3" i="16" s="1"/>
  <c r="B4" i="15"/>
  <c r="D3" i="15"/>
  <c r="M4" i="15"/>
  <c r="L3" i="15"/>
  <c r="C4" i="15"/>
  <c r="N4" i="15"/>
  <c r="M3" i="15"/>
  <c r="O3" i="15" s="1"/>
  <c r="P3" i="15" s="1"/>
  <c r="D2" i="15"/>
  <c r="N5" i="14"/>
  <c r="C5" i="14"/>
  <c r="M2" i="14"/>
  <c r="B3" i="14"/>
  <c r="D2" i="14"/>
  <c r="H3" i="16" l="1"/>
  <c r="J3" i="16" s="1"/>
  <c r="R3" i="16" s="1"/>
  <c r="G3" i="16"/>
  <c r="L4" i="16"/>
  <c r="F5" i="16"/>
  <c r="N4" i="16"/>
  <c r="O4" i="16" s="1"/>
  <c r="P4" i="16" s="1"/>
  <c r="C4" i="16"/>
  <c r="B5" i="16"/>
  <c r="M5" i="16"/>
  <c r="O4" i="15"/>
  <c r="P4" i="15" s="1"/>
  <c r="N5" i="15"/>
  <c r="C5" i="15"/>
  <c r="H3" i="15"/>
  <c r="J3" i="15" s="1"/>
  <c r="G3" i="15"/>
  <c r="H2" i="15"/>
  <c r="G2" i="15"/>
  <c r="B5" i="15"/>
  <c r="D4" i="15"/>
  <c r="M5" i="15"/>
  <c r="O5" i="15" s="1"/>
  <c r="P5" i="15" s="1"/>
  <c r="L4" i="15"/>
  <c r="G2" i="14"/>
  <c r="H2" i="14"/>
  <c r="L3" i="14"/>
  <c r="F4" i="14"/>
  <c r="N6" i="14"/>
  <c r="C6" i="14"/>
  <c r="D3" i="14"/>
  <c r="B4" i="14"/>
  <c r="M4" i="14"/>
  <c r="O4" i="14" s="1"/>
  <c r="P4" i="14" s="1"/>
  <c r="S3" i="16" l="1"/>
  <c r="F6" i="16"/>
  <c r="L5" i="16"/>
  <c r="C5" i="16"/>
  <c r="N5" i="16"/>
  <c r="O5" i="16" s="1"/>
  <c r="P5" i="16" s="1"/>
  <c r="D4" i="16"/>
  <c r="B6" i="16"/>
  <c r="D5" i="16"/>
  <c r="M6" i="16"/>
  <c r="C6" i="15"/>
  <c r="N6" i="15"/>
  <c r="L5" i="15"/>
  <c r="H4" i="15"/>
  <c r="J4" i="15" s="1"/>
  <c r="G4" i="15"/>
  <c r="R3" i="15"/>
  <c r="D5" i="15"/>
  <c r="B6" i="15"/>
  <c r="M6" i="15"/>
  <c r="O6" i="15" s="1"/>
  <c r="P6" i="15" s="1"/>
  <c r="M5" i="14"/>
  <c r="O5" i="14" s="1"/>
  <c r="P5" i="14" s="1"/>
  <c r="D4" i="14"/>
  <c r="B5" i="14"/>
  <c r="L4" i="14"/>
  <c r="F5" i="14"/>
  <c r="H3" i="14"/>
  <c r="J3" i="14" s="1"/>
  <c r="G3" i="14"/>
  <c r="I3" i="14" s="1"/>
  <c r="N7" i="14"/>
  <c r="C7" i="14"/>
  <c r="B7" i="16" l="1"/>
  <c r="D6" i="16"/>
  <c r="M7" i="16"/>
  <c r="H5" i="16"/>
  <c r="J5" i="16" s="1"/>
  <c r="R5" i="16" s="1"/>
  <c r="S5" i="16" s="1"/>
  <c r="G5" i="16"/>
  <c r="N6" i="16"/>
  <c r="C6" i="16"/>
  <c r="H4" i="16"/>
  <c r="J4" i="16" s="1"/>
  <c r="G4" i="16"/>
  <c r="O6" i="16"/>
  <c r="P6" i="16" s="1"/>
  <c r="L6" i="16"/>
  <c r="F7" i="16"/>
  <c r="B7" i="15"/>
  <c r="D6" i="15"/>
  <c r="M7" i="15"/>
  <c r="N7" i="15"/>
  <c r="C7" i="15"/>
  <c r="H5" i="15"/>
  <c r="J5" i="15" s="1"/>
  <c r="G5" i="15"/>
  <c r="R4" i="15"/>
  <c r="S4" i="15" s="1"/>
  <c r="S3" i="15"/>
  <c r="L6" i="15"/>
  <c r="C8" i="14"/>
  <c r="N8" i="14"/>
  <c r="D5" i="14"/>
  <c r="B6" i="14"/>
  <c r="M6" i="14"/>
  <c r="O6" i="14" s="1"/>
  <c r="P6" i="14" s="1"/>
  <c r="G4" i="14"/>
  <c r="I4" i="14" s="1"/>
  <c r="H4" i="14"/>
  <c r="J4" i="14" s="1"/>
  <c r="R4" i="14" s="1"/>
  <c r="S4" i="14" s="1"/>
  <c r="R3" i="14"/>
  <c r="L5" i="14"/>
  <c r="F6" i="14"/>
  <c r="R4" i="16" l="1"/>
  <c r="C7" i="16"/>
  <c r="N7" i="16"/>
  <c r="O7" i="16"/>
  <c r="P7" i="16" s="1"/>
  <c r="B8" i="16"/>
  <c r="D7" i="16"/>
  <c r="M8" i="16"/>
  <c r="F8" i="16"/>
  <c r="L7" i="16"/>
  <c r="H6" i="16"/>
  <c r="J6" i="16" s="1"/>
  <c r="G6" i="16"/>
  <c r="O7" i="15"/>
  <c r="P7" i="15" s="1"/>
  <c r="H6" i="15"/>
  <c r="J6" i="15" s="1"/>
  <c r="G6" i="15"/>
  <c r="L7" i="15"/>
  <c r="R5" i="15"/>
  <c r="C8" i="15"/>
  <c r="N8" i="15"/>
  <c r="M8" i="15"/>
  <c r="O8" i="15" s="1"/>
  <c r="P8" i="15" s="1"/>
  <c r="B8" i="15"/>
  <c r="D7" i="15"/>
  <c r="N9" i="14"/>
  <c r="C9" i="14"/>
  <c r="L6" i="14"/>
  <c r="F7" i="14"/>
  <c r="M7" i="14"/>
  <c r="O7" i="14" s="1"/>
  <c r="P7" i="14" s="1"/>
  <c r="D6" i="14"/>
  <c r="B7" i="14"/>
  <c r="S3" i="14"/>
  <c r="H5" i="14"/>
  <c r="J5" i="14" s="1"/>
  <c r="R5" i="14" s="1"/>
  <c r="S5" i="14" s="1"/>
  <c r="G5" i="14"/>
  <c r="I5" i="14" s="1"/>
  <c r="R6" i="16" l="1"/>
  <c r="S6" i="16" s="1"/>
  <c r="B9" i="16"/>
  <c r="M9" i="16"/>
  <c r="L8" i="16"/>
  <c r="F9" i="16"/>
  <c r="S4" i="16"/>
  <c r="H7" i="16"/>
  <c r="J7" i="16" s="1"/>
  <c r="G7" i="16"/>
  <c r="N8" i="16"/>
  <c r="O8" i="16" s="1"/>
  <c r="P8" i="16" s="1"/>
  <c r="C8" i="16"/>
  <c r="L8" i="15"/>
  <c r="H7" i="15"/>
  <c r="J7" i="15" s="1"/>
  <c r="G7" i="15"/>
  <c r="N9" i="15"/>
  <c r="C9" i="15"/>
  <c r="B9" i="15"/>
  <c r="D8" i="15"/>
  <c r="M9" i="15"/>
  <c r="O9" i="15" s="1"/>
  <c r="P9" i="15" s="1"/>
  <c r="S5" i="15"/>
  <c r="R6" i="15"/>
  <c r="S6" i="15" s="1"/>
  <c r="M8" i="14"/>
  <c r="O8" i="14" s="1"/>
  <c r="P8" i="14" s="1"/>
  <c r="D7" i="14"/>
  <c r="B8" i="14"/>
  <c r="L7" i="14"/>
  <c r="F8" i="14"/>
  <c r="G6" i="14"/>
  <c r="I6" i="14" s="1"/>
  <c r="H6" i="14"/>
  <c r="J6" i="14" s="1"/>
  <c r="R6" i="14" s="1"/>
  <c r="C10" i="14"/>
  <c r="N10" i="14"/>
  <c r="R7" i="16" l="1"/>
  <c r="S7" i="16"/>
  <c r="O9" i="16"/>
  <c r="P9" i="16" s="1"/>
  <c r="C9" i="16"/>
  <c r="N9" i="16"/>
  <c r="F10" i="16"/>
  <c r="L9" i="16"/>
  <c r="D8" i="16"/>
  <c r="B10" i="16"/>
  <c r="D9" i="16"/>
  <c r="M10" i="16"/>
  <c r="R7" i="15"/>
  <c r="S7" i="15" s="1"/>
  <c r="H8" i="15"/>
  <c r="J8" i="15" s="1"/>
  <c r="G8" i="15"/>
  <c r="B10" i="15"/>
  <c r="D9" i="15"/>
  <c r="M10" i="15"/>
  <c r="N10" i="15"/>
  <c r="C10" i="15"/>
  <c r="L9" i="15"/>
  <c r="M9" i="14"/>
  <c r="O9" i="14" s="1"/>
  <c r="P9" i="14" s="1"/>
  <c r="D8" i="14"/>
  <c r="B9" i="14"/>
  <c r="N11" i="14"/>
  <c r="C11" i="14"/>
  <c r="G7" i="14"/>
  <c r="I7" i="14" s="1"/>
  <c r="H7" i="14"/>
  <c r="J7" i="14" s="1"/>
  <c r="R7" i="14" s="1"/>
  <c r="S7" i="14" s="1"/>
  <c r="S6" i="14"/>
  <c r="L8" i="14"/>
  <c r="F9" i="14"/>
  <c r="H9" i="16" l="1"/>
  <c r="J9" i="16" s="1"/>
  <c r="G9" i="16"/>
  <c r="R9" i="16" s="1"/>
  <c r="S9" i="16" s="1"/>
  <c r="L10" i="16"/>
  <c r="F11" i="16"/>
  <c r="B11" i="16"/>
  <c r="D10" i="16"/>
  <c r="M11" i="16"/>
  <c r="H8" i="16"/>
  <c r="J8" i="16" s="1"/>
  <c r="G8" i="16"/>
  <c r="N10" i="16"/>
  <c r="O10" i="16" s="1"/>
  <c r="P10" i="16" s="1"/>
  <c r="C10" i="16"/>
  <c r="R8" i="15"/>
  <c r="S8" i="15" s="1"/>
  <c r="B11" i="15"/>
  <c r="D10" i="15"/>
  <c r="M11" i="15"/>
  <c r="O11" i="15" s="1"/>
  <c r="P11" i="15" s="1"/>
  <c r="L10" i="15"/>
  <c r="O10" i="15"/>
  <c r="P10" i="15" s="1"/>
  <c r="N11" i="15"/>
  <c r="C11" i="15"/>
  <c r="H9" i="15"/>
  <c r="J9" i="15" s="1"/>
  <c r="G9" i="15"/>
  <c r="B10" i="14"/>
  <c r="D9" i="14"/>
  <c r="M10" i="14"/>
  <c r="O10" i="14" s="1"/>
  <c r="P10" i="14" s="1"/>
  <c r="G8" i="14"/>
  <c r="I8" i="14" s="1"/>
  <c r="H8" i="14"/>
  <c r="J8" i="14" s="1"/>
  <c r="R8" i="14" s="1"/>
  <c r="C12" i="14"/>
  <c r="N12" i="14"/>
  <c r="F10" i="14"/>
  <c r="L9" i="14"/>
  <c r="B12" i="16" l="1"/>
  <c r="D11" i="16"/>
  <c r="M12" i="16"/>
  <c r="R8" i="16"/>
  <c r="H10" i="16"/>
  <c r="J10" i="16" s="1"/>
  <c r="G10" i="16"/>
  <c r="C11" i="16"/>
  <c r="N11" i="16"/>
  <c r="O11" i="16"/>
  <c r="P11" i="16" s="1"/>
  <c r="F12" i="16"/>
  <c r="L11" i="16"/>
  <c r="R9" i="15"/>
  <c r="S9" i="15"/>
  <c r="H10" i="15"/>
  <c r="J10" i="15" s="1"/>
  <c r="G10" i="15"/>
  <c r="M12" i="15"/>
  <c r="O12" i="15" s="1"/>
  <c r="P12" i="15" s="1"/>
  <c r="B12" i="15"/>
  <c r="D11" i="15"/>
  <c r="N12" i="15"/>
  <c r="C12" i="15"/>
  <c r="L11" i="15"/>
  <c r="S8" i="14"/>
  <c r="N13" i="14"/>
  <c r="C13" i="14"/>
  <c r="L10" i="14"/>
  <c r="F11" i="14"/>
  <c r="G9" i="14"/>
  <c r="I9" i="14" s="1"/>
  <c r="H9" i="14"/>
  <c r="J9" i="14" s="1"/>
  <c r="R9" i="14" s="1"/>
  <c r="M11" i="14"/>
  <c r="O11" i="14" s="1"/>
  <c r="P11" i="14" s="1"/>
  <c r="D10" i="14"/>
  <c r="B11" i="14"/>
  <c r="R10" i="16" l="1"/>
  <c r="S10" i="16" s="1"/>
  <c r="F13" i="16"/>
  <c r="L12" i="16"/>
  <c r="R11" i="16"/>
  <c r="S11" i="16" s="1"/>
  <c r="H11" i="16"/>
  <c r="J11" i="16" s="1"/>
  <c r="G11" i="16"/>
  <c r="S8" i="16"/>
  <c r="B13" i="16"/>
  <c r="M13" i="16"/>
  <c r="D12" i="16"/>
  <c r="N12" i="16"/>
  <c r="O12" i="16" s="1"/>
  <c r="P12" i="16" s="1"/>
  <c r="C12" i="16"/>
  <c r="R10" i="15"/>
  <c r="S10" i="15" s="1"/>
  <c r="N13" i="15"/>
  <c r="C13" i="15"/>
  <c r="B13" i="15"/>
  <c r="D12" i="15"/>
  <c r="M13" i="15"/>
  <c r="O13" i="15" s="1"/>
  <c r="P13" i="15" s="1"/>
  <c r="L12" i="15"/>
  <c r="G11" i="15"/>
  <c r="H11" i="15"/>
  <c r="J11" i="15" s="1"/>
  <c r="S9" i="14"/>
  <c r="B12" i="14"/>
  <c r="D11" i="14"/>
  <c r="M12" i="14"/>
  <c r="O12" i="14" s="1"/>
  <c r="P12" i="14" s="1"/>
  <c r="G10" i="14"/>
  <c r="I10" i="14" s="1"/>
  <c r="H10" i="14"/>
  <c r="J10" i="14" s="1"/>
  <c r="R10" i="14" s="1"/>
  <c r="S10" i="14" s="1"/>
  <c r="F12" i="14"/>
  <c r="L11" i="14"/>
  <c r="C14" i="14"/>
  <c r="N14" i="14"/>
  <c r="H12" i="16" l="1"/>
  <c r="J12" i="16" s="1"/>
  <c r="R12" i="16" s="1"/>
  <c r="G12" i="16"/>
  <c r="C13" i="16"/>
  <c r="N13" i="16"/>
  <c r="O13" i="16" s="1"/>
  <c r="P13" i="16" s="1"/>
  <c r="B14" i="16"/>
  <c r="M14" i="16"/>
  <c r="F14" i="16"/>
  <c r="L13" i="16"/>
  <c r="R11" i="15"/>
  <c r="S11" i="15" s="1"/>
  <c r="C14" i="15"/>
  <c r="N14" i="15"/>
  <c r="L13" i="15"/>
  <c r="B14" i="15"/>
  <c r="M14" i="15"/>
  <c r="O14" i="15" s="1"/>
  <c r="P14" i="15" s="1"/>
  <c r="D13" i="15"/>
  <c r="H12" i="15"/>
  <c r="J12" i="15" s="1"/>
  <c r="G12" i="15"/>
  <c r="L12" i="14"/>
  <c r="F13" i="14"/>
  <c r="G11" i="14"/>
  <c r="I11" i="14" s="1"/>
  <c r="H11" i="14"/>
  <c r="J11" i="14" s="1"/>
  <c r="R11" i="14" s="1"/>
  <c r="S11" i="14" s="1"/>
  <c r="N15" i="14"/>
  <c r="C15" i="14"/>
  <c r="M13" i="14"/>
  <c r="O13" i="14" s="1"/>
  <c r="P13" i="14" s="1"/>
  <c r="D12" i="14"/>
  <c r="B13" i="14"/>
  <c r="S12" i="16" l="1"/>
  <c r="N14" i="16"/>
  <c r="C14" i="16"/>
  <c r="D14" i="16" s="1"/>
  <c r="D13" i="16"/>
  <c r="B15" i="16"/>
  <c r="M15" i="16"/>
  <c r="F15" i="16"/>
  <c r="L14" i="16"/>
  <c r="O14" i="16"/>
  <c r="P14" i="16" s="1"/>
  <c r="R12" i="15"/>
  <c r="S12" i="15" s="1"/>
  <c r="B15" i="15"/>
  <c r="D14" i="15"/>
  <c r="M15" i="15"/>
  <c r="H13" i="15"/>
  <c r="J13" i="15" s="1"/>
  <c r="G13" i="15"/>
  <c r="L14" i="15"/>
  <c r="N15" i="15"/>
  <c r="C15" i="15"/>
  <c r="C16" i="14"/>
  <c r="N16" i="14"/>
  <c r="F14" i="14"/>
  <c r="L13" i="14"/>
  <c r="B14" i="14"/>
  <c r="D13" i="14"/>
  <c r="M14" i="14"/>
  <c r="O14" i="14" s="1"/>
  <c r="P14" i="14" s="1"/>
  <c r="G12" i="14"/>
  <c r="I12" i="14" s="1"/>
  <c r="R12" i="14" s="1"/>
  <c r="S12" i="14" s="1"/>
  <c r="H12" i="14"/>
  <c r="J12" i="14" s="1"/>
  <c r="H14" i="16" l="1"/>
  <c r="J14" i="16" s="1"/>
  <c r="G14" i="16"/>
  <c r="F16" i="16"/>
  <c r="L15" i="16"/>
  <c r="H13" i="16"/>
  <c r="J13" i="16" s="1"/>
  <c r="G13" i="16"/>
  <c r="B16" i="16"/>
  <c r="D15" i="16"/>
  <c r="M16" i="16"/>
  <c r="C15" i="16"/>
  <c r="N15" i="16"/>
  <c r="O15" i="16" s="1"/>
  <c r="P15" i="16" s="1"/>
  <c r="R13" i="15"/>
  <c r="S13" i="15" s="1"/>
  <c r="O15" i="15"/>
  <c r="P15" i="15" s="1"/>
  <c r="C16" i="15"/>
  <c r="N16" i="15"/>
  <c r="L15" i="15"/>
  <c r="H14" i="15"/>
  <c r="J14" i="15" s="1"/>
  <c r="G14" i="15"/>
  <c r="M16" i="15"/>
  <c r="O16" i="15" s="1"/>
  <c r="P16" i="15" s="1"/>
  <c r="B16" i="15"/>
  <c r="D15" i="15"/>
  <c r="L14" i="14"/>
  <c r="F15" i="14"/>
  <c r="G13" i="14"/>
  <c r="I13" i="14" s="1"/>
  <c r="H13" i="14"/>
  <c r="J13" i="14" s="1"/>
  <c r="R13" i="14" s="1"/>
  <c r="S13" i="14" s="1"/>
  <c r="M15" i="14"/>
  <c r="O15" i="14" s="1"/>
  <c r="P15" i="14" s="1"/>
  <c r="D14" i="14"/>
  <c r="B15" i="14"/>
  <c r="N17" i="14"/>
  <c r="C17" i="14"/>
  <c r="R13" i="16" l="1"/>
  <c r="S13" i="16" s="1"/>
  <c r="R14" i="16"/>
  <c r="S14" i="16" s="1"/>
  <c r="B17" i="16"/>
  <c r="D16" i="16"/>
  <c r="M17" i="16"/>
  <c r="N16" i="16"/>
  <c r="C16" i="16"/>
  <c r="O16" i="16"/>
  <c r="P16" i="16" s="1"/>
  <c r="F17" i="16"/>
  <c r="L16" i="16"/>
  <c r="H15" i="16"/>
  <c r="J15" i="16" s="1"/>
  <c r="R15" i="16" s="1"/>
  <c r="S15" i="16" s="1"/>
  <c r="G15" i="16"/>
  <c r="R14" i="15"/>
  <c r="S14" i="15" s="1"/>
  <c r="H15" i="15"/>
  <c r="J15" i="15" s="1"/>
  <c r="R15" i="15" s="1"/>
  <c r="S15" i="15" s="1"/>
  <c r="G15" i="15"/>
  <c r="N17" i="15"/>
  <c r="C17" i="15"/>
  <c r="B17" i="15"/>
  <c r="D16" i="15"/>
  <c r="M17" i="15"/>
  <c r="O17" i="15" s="1"/>
  <c r="P17" i="15" s="1"/>
  <c r="L16" i="15"/>
  <c r="F16" i="14"/>
  <c r="L15" i="14"/>
  <c r="C18" i="14"/>
  <c r="N18" i="14"/>
  <c r="G14" i="14"/>
  <c r="I14" i="14" s="1"/>
  <c r="H14" i="14"/>
  <c r="J14" i="14" s="1"/>
  <c r="R14" i="14" s="1"/>
  <c r="S14" i="14" s="1"/>
  <c r="B16" i="14"/>
  <c r="D15" i="14"/>
  <c r="M16" i="14"/>
  <c r="O16" i="14" s="1"/>
  <c r="P16" i="14" s="1"/>
  <c r="H16" i="16" l="1"/>
  <c r="J16" i="16" s="1"/>
  <c r="R16" i="16" s="1"/>
  <c r="S16" i="16" s="1"/>
  <c r="G16" i="16"/>
  <c r="B18" i="16"/>
  <c r="M18" i="16"/>
  <c r="F18" i="16"/>
  <c r="L17" i="16"/>
  <c r="C17" i="16"/>
  <c r="N17" i="16"/>
  <c r="O17" i="16" s="1"/>
  <c r="P17" i="16" s="1"/>
  <c r="L17" i="15"/>
  <c r="H16" i="15"/>
  <c r="J16" i="15" s="1"/>
  <c r="G16" i="15"/>
  <c r="N18" i="15"/>
  <c r="C18" i="15"/>
  <c r="M18" i="15"/>
  <c r="O18" i="15" s="1"/>
  <c r="P18" i="15" s="1"/>
  <c r="B18" i="15"/>
  <c r="D17" i="15"/>
  <c r="G15" i="14"/>
  <c r="I15" i="14" s="1"/>
  <c r="H15" i="14"/>
  <c r="J15" i="14" s="1"/>
  <c r="R15" i="14" s="1"/>
  <c r="S15" i="14" s="1"/>
  <c r="L16" i="14"/>
  <c r="F17" i="14"/>
  <c r="N19" i="14"/>
  <c r="C19" i="14"/>
  <c r="M17" i="14"/>
  <c r="O17" i="14" s="1"/>
  <c r="P17" i="14" s="1"/>
  <c r="D16" i="14"/>
  <c r="B17" i="14"/>
  <c r="B19" i="16" l="1"/>
  <c r="D18" i="16"/>
  <c r="M19" i="16"/>
  <c r="N18" i="16"/>
  <c r="C18" i="16"/>
  <c r="F19" i="16"/>
  <c r="L18" i="16"/>
  <c r="O18" i="16"/>
  <c r="P18" i="16" s="1"/>
  <c r="D17" i="16"/>
  <c r="R16" i="15"/>
  <c r="S16" i="15" s="1"/>
  <c r="N19" i="15"/>
  <c r="C19" i="15"/>
  <c r="B19" i="15"/>
  <c r="D18" i="15"/>
  <c r="M19" i="15"/>
  <c r="O19" i="15" s="1"/>
  <c r="P19" i="15" s="1"/>
  <c r="H17" i="15"/>
  <c r="J17" i="15" s="1"/>
  <c r="G17" i="15"/>
  <c r="L18" i="15"/>
  <c r="C20" i="14"/>
  <c r="N20" i="14"/>
  <c r="F18" i="14"/>
  <c r="L17" i="14"/>
  <c r="B18" i="14"/>
  <c r="D17" i="14"/>
  <c r="M18" i="14"/>
  <c r="O18" i="14" s="1"/>
  <c r="P18" i="14" s="1"/>
  <c r="G16" i="14"/>
  <c r="I16" i="14" s="1"/>
  <c r="H16" i="14"/>
  <c r="J16" i="14" s="1"/>
  <c r="R16" i="14" s="1"/>
  <c r="S16" i="14" s="1"/>
  <c r="H18" i="16" l="1"/>
  <c r="J18" i="16" s="1"/>
  <c r="G18" i="16"/>
  <c r="R18" i="16" s="1"/>
  <c r="S18" i="16" s="1"/>
  <c r="B20" i="16"/>
  <c r="M20" i="16"/>
  <c r="F20" i="16"/>
  <c r="L19" i="16"/>
  <c r="H17" i="16"/>
  <c r="J17" i="16" s="1"/>
  <c r="G17" i="16"/>
  <c r="C19" i="16"/>
  <c r="N19" i="16"/>
  <c r="O19" i="16" s="1"/>
  <c r="P19" i="16" s="1"/>
  <c r="R17" i="15"/>
  <c r="S17" i="15" s="1"/>
  <c r="L19" i="15"/>
  <c r="H18" i="15"/>
  <c r="J18" i="15" s="1"/>
  <c r="G18" i="15"/>
  <c r="N20" i="15"/>
  <c r="C20" i="15"/>
  <c r="D19" i="15"/>
  <c r="M20" i="15"/>
  <c r="O20" i="15" s="1"/>
  <c r="P20" i="15" s="1"/>
  <c r="B20" i="15"/>
  <c r="L18" i="14"/>
  <c r="F19" i="14"/>
  <c r="G17" i="14"/>
  <c r="I17" i="14" s="1"/>
  <c r="H17" i="14"/>
  <c r="J17" i="14" s="1"/>
  <c r="M19" i="14"/>
  <c r="O19" i="14" s="1"/>
  <c r="P19" i="14" s="1"/>
  <c r="D18" i="14"/>
  <c r="B19" i="14"/>
  <c r="C21" i="14"/>
  <c r="N21" i="14"/>
  <c r="B21" i="16" l="1"/>
  <c r="M21" i="16"/>
  <c r="F21" i="16"/>
  <c r="L20" i="16"/>
  <c r="N20" i="16"/>
  <c r="O20" i="16" s="1"/>
  <c r="P20" i="16" s="1"/>
  <c r="C20" i="16"/>
  <c r="D20" i="16" s="1"/>
  <c r="R17" i="16"/>
  <c r="S17" i="16" s="1"/>
  <c r="D19" i="16"/>
  <c r="R18" i="15"/>
  <c r="S18" i="15" s="1"/>
  <c r="N21" i="15"/>
  <c r="C21" i="15"/>
  <c r="L20" i="15"/>
  <c r="G19" i="15"/>
  <c r="H19" i="15"/>
  <c r="J19" i="15" s="1"/>
  <c r="R19" i="15" s="1"/>
  <c r="S19" i="15" s="1"/>
  <c r="B21" i="15"/>
  <c r="D20" i="15"/>
  <c r="M21" i="15"/>
  <c r="O21" i="15" s="1"/>
  <c r="P21" i="15" s="1"/>
  <c r="B20" i="14"/>
  <c r="D19" i="14"/>
  <c r="M20" i="14"/>
  <c r="O20" i="14" s="1"/>
  <c r="P20" i="14" s="1"/>
  <c r="G18" i="14"/>
  <c r="I18" i="14" s="1"/>
  <c r="H18" i="14"/>
  <c r="J18" i="14" s="1"/>
  <c r="R18" i="14" s="1"/>
  <c r="S18" i="14" s="1"/>
  <c r="F20" i="14"/>
  <c r="L19" i="14"/>
  <c r="C22" i="14"/>
  <c r="N22" i="14"/>
  <c r="R17" i="14"/>
  <c r="S17" i="14" s="1"/>
  <c r="H20" i="16" l="1"/>
  <c r="J20" i="16" s="1"/>
  <c r="G20" i="16"/>
  <c r="R20" i="16"/>
  <c r="S20" i="16" s="1"/>
  <c r="H19" i="16"/>
  <c r="J19" i="16" s="1"/>
  <c r="G19" i="16"/>
  <c r="B22" i="16"/>
  <c r="D21" i="16"/>
  <c r="M22" i="16"/>
  <c r="C21" i="16"/>
  <c r="N21" i="16"/>
  <c r="O21" i="16" s="1"/>
  <c r="P21" i="16" s="1"/>
  <c r="F22" i="16"/>
  <c r="L21" i="16"/>
  <c r="B22" i="15"/>
  <c r="M22" i="15"/>
  <c r="D21" i="15"/>
  <c r="L21" i="15"/>
  <c r="N22" i="15"/>
  <c r="C22" i="15"/>
  <c r="H20" i="15"/>
  <c r="J20" i="15" s="1"/>
  <c r="G20" i="15"/>
  <c r="L20" i="14"/>
  <c r="F21" i="14"/>
  <c r="G19" i="14"/>
  <c r="I19" i="14" s="1"/>
  <c r="H19" i="14"/>
  <c r="J19" i="14" s="1"/>
  <c r="R19" i="14" s="1"/>
  <c r="S19" i="14" s="1"/>
  <c r="M21" i="14"/>
  <c r="O21" i="14" s="1"/>
  <c r="P21" i="14" s="1"/>
  <c r="D20" i="14"/>
  <c r="B21" i="14"/>
  <c r="C23" i="14"/>
  <c r="N23" i="14"/>
  <c r="F23" i="16" l="1"/>
  <c r="L22" i="16"/>
  <c r="H21" i="16"/>
  <c r="J21" i="16" s="1"/>
  <c r="G21" i="16"/>
  <c r="B23" i="16"/>
  <c r="D22" i="16"/>
  <c r="M23" i="16"/>
  <c r="N22" i="16"/>
  <c r="O22" i="16" s="1"/>
  <c r="P22" i="16" s="1"/>
  <c r="C22" i="16"/>
  <c r="R19" i="16"/>
  <c r="S19" i="16" s="1"/>
  <c r="R20" i="15"/>
  <c r="S20" i="15" s="1"/>
  <c r="B23" i="15"/>
  <c r="D22" i="15"/>
  <c r="M23" i="15"/>
  <c r="H21" i="15"/>
  <c r="J21" i="15" s="1"/>
  <c r="G21" i="15"/>
  <c r="O22" i="15"/>
  <c r="P22" i="15" s="1"/>
  <c r="N23" i="15"/>
  <c r="C23" i="15"/>
  <c r="L22" i="15"/>
  <c r="F22" i="14"/>
  <c r="L21" i="14"/>
  <c r="C24" i="14"/>
  <c r="N24" i="14"/>
  <c r="G20" i="14"/>
  <c r="I20" i="14" s="1"/>
  <c r="H20" i="14"/>
  <c r="J20" i="14" s="1"/>
  <c r="R20" i="14" s="1"/>
  <c r="S20" i="14" s="1"/>
  <c r="D21" i="14"/>
  <c r="B22" i="14"/>
  <c r="M22" i="14"/>
  <c r="O22" i="14" s="1"/>
  <c r="P22" i="14" s="1"/>
  <c r="R21" i="16" l="1"/>
  <c r="S21" i="16" s="1"/>
  <c r="H22" i="16"/>
  <c r="J22" i="16" s="1"/>
  <c r="R22" i="16" s="1"/>
  <c r="S22" i="16" s="1"/>
  <c r="G22" i="16"/>
  <c r="C23" i="16"/>
  <c r="D23" i="16" s="1"/>
  <c r="N23" i="16"/>
  <c r="O23" i="16" s="1"/>
  <c r="P23" i="16" s="1"/>
  <c r="B24" i="16"/>
  <c r="M24" i="16"/>
  <c r="F24" i="16"/>
  <c r="L23" i="16"/>
  <c r="L23" i="15"/>
  <c r="C24" i="15"/>
  <c r="N24" i="15"/>
  <c r="R21" i="15"/>
  <c r="S21" i="15" s="1"/>
  <c r="O23" i="15"/>
  <c r="P23" i="15" s="1"/>
  <c r="H22" i="15"/>
  <c r="J22" i="15" s="1"/>
  <c r="G22" i="15"/>
  <c r="M24" i="15"/>
  <c r="B24" i="15"/>
  <c r="D23" i="15"/>
  <c r="C25" i="14"/>
  <c r="N25" i="14"/>
  <c r="M23" i="14"/>
  <c r="O23" i="14" s="1"/>
  <c r="P23" i="14" s="1"/>
  <c r="B23" i="14"/>
  <c r="D22" i="14"/>
  <c r="L22" i="14"/>
  <c r="F23" i="14"/>
  <c r="H21" i="14"/>
  <c r="J21" i="14" s="1"/>
  <c r="R21" i="14" s="1"/>
  <c r="S21" i="14" s="1"/>
  <c r="G21" i="14"/>
  <c r="I21" i="14" s="1"/>
  <c r="H23" i="16" l="1"/>
  <c r="J23" i="16" s="1"/>
  <c r="R23" i="16" s="1"/>
  <c r="S23" i="16" s="1"/>
  <c r="G23" i="16"/>
  <c r="M25" i="16"/>
  <c r="B25" i="16"/>
  <c r="F25" i="16"/>
  <c r="L24" i="16"/>
  <c r="N24" i="16"/>
  <c r="O24" i="16" s="1"/>
  <c r="P24" i="16" s="1"/>
  <c r="C24" i="16"/>
  <c r="R22" i="15"/>
  <c r="S22" i="15" s="1"/>
  <c r="N25" i="15"/>
  <c r="C25" i="15"/>
  <c r="H23" i="15"/>
  <c r="J23" i="15" s="1"/>
  <c r="G23" i="15"/>
  <c r="B25" i="15"/>
  <c r="D24" i="15"/>
  <c r="M25" i="15"/>
  <c r="O25" i="15" s="1"/>
  <c r="P25" i="15" s="1"/>
  <c r="O24" i="15"/>
  <c r="P24" i="15" s="1"/>
  <c r="L24" i="15"/>
  <c r="G22" i="14"/>
  <c r="I22" i="14" s="1"/>
  <c r="H22" i="14"/>
  <c r="J22" i="14" s="1"/>
  <c r="R22" i="14" s="1"/>
  <c r="S22" i="14" s="1"/>
  <c r="C26" i="14"/>
  <c r="N26" i="14"/>
  <c r="M24" i="14"/>
  <c r="O24" i="14" s="1"/>
  <c r="P24" i="14" s="1"/>
  <c r="D23" i="14"/>
  <c r="B24" i="14"/>
  <c r="L23" i="14"/>
  <c r="F24" i="14"/>
  <c r="N25" i="16" l="1"/>
  <c r="O25" i="16" s="1"/>
  <c r="P25" i="16" s="1"/>
  <c r="C25" i="16"/>
  <c r="F26" i="16"/>
  <c r="L25" i="16"/>
  <c r="B26" i="16"/>
  <c r="D25" i="16"/>
  <c r="M26" i="16"/>
  <c r="D24" i="16"/>
  <c r="R23" i="15"/>
  <c r="S23" i="15" s="1"/>
  <c r="L25" i="15"/>
  <c r="H24" i="15"/>
  <c r="J24" i="15" s="1"/>
  <c r="G24" i="15"/>
  <c r="N26" i="15"/>
  <c r="C26" i="15"/>
  <c r="M26" i="15"/>
  <c r="O26" i="15" s="1"/>
  <c r="P26" i="15" s="1"/>
  <c r="B26" i="15"/>
  <c r="D25" i="15"/>
  <c r="M25" i="14"/>
  <c r="O25" i="14" s="1"/>
  <c r="P25" i="14" s="1"/>
  <c r="D24" i="14"/>
  <c r="B25" i="14"/>
  <c r="C27" i="14"/>
  <c r="N27" i="14"/>
  <c r="G23" i="14"/>
  <c r="I23" i="14" s="1"/>
  <c r="H23" i="14"/>
  <c r="J23" i="14" s="1"/>
  <c r="R23" i="14" s="1"/>
  <c r="S23" i="14" s="1"/>
  <c r="F25" i="14"/>
  <c r="L24" i="14"/>
  <c r="L26" i="16" l="1"/>
  <c r="F27" i="16"/>
  <c r="H25" i="16"/>
  <c r="J25" i="16" s="1"/>
  <c r="R25" i="16" s="1"/>
  <c r="S25" i="16" s="1"/>
  <c r="G25" i="16"/>
  <c r="C26" i="16"/>
  <c r="N26" i="16"/>
  <c r="O26" i="16" s="1"/>
  <c r="P26" i="16" s="1"/>
  <c r="H24" i="16"/>
  <c r="J24" i="16" s="1"/>
  <c r="R24" i="16" s="1"/>
  <c r="S24" i="16" s="1"/>
  <c r="G24" i="16"/>
  <c r="M27" i="16"/>
  <c r="B27" i="16"/>
  <c r="R24" i="15"/>
  <c r="S24" i="15" s="1"/>
  <c r="L26" i="15"/>
  <c r="N27" i="15"/>
  <c r="C27" i="15"/>
  <c r="H25" i="15"/>
  <c r="J25" i="15" s="1"/>
  <c r="G25" i="15"/>
  <c r="B27" i="15"/>
  <c r="D26" i="15"/>
  <c r="M27" i="15"/>
  <c r="O27" i="15" s="1"/>
  <c r="P27" i="15" s="1"/>
  <c r="B26" i="14"/>
  <c r="M26" i="14"/>
  <c r="O26" i="14" s="1"/>
  <c r="P26" i="14" s="1"/>
  <c r="D25" i="14"/>
  <c r="G24" i="14"/>
  <c r="I24" i="14" s="1"/>
  <c r="H24" i="14"/>
  <c r="J24" i="14" s="1"/>
  <c r="R24" i="14" s="1"/>
  <c r="S24" i="14" s="1"/>
  <c r="L25" i="14"/>
  <c r="F26" i="14"/>
  <c r="N28" i="14"/>
  <c r="C28" i="14"/>
  <c r="B28" i="16" l="1"/>
  <c r="M28" i="16"/>
  <c r="F28" i="16"/>
  <c r="L27" i="16"/>
  <c r="N27" i="16"/>
  <c r="O27" i="16" s="1"/>
  <c r="P27" i="16" s="1"/>
  <c r="C27" i="16"/>
  <c r="D27" i="16" s="1"/>
  <c r="D26" i="16"/>
  <c r="R25" i="15"/>
  <c r="S25" i="15" s="1"/>
  <c r="H26" i="15"/>
  <c r="J26" i="15" s="1"/>
  <c r="G26" i="15"/>
  <c r="M28" i="15"/>
  <c r="O28" i="15" s="1"/>
  <c r="P28" i="15" s="1"/>
  <c r="B28" i="15"/>
  <c r="D27" i="15"/>
  <c r="L27" i="15"/>
  <c r="N28" i="15"/>
  <c r="C28" i="15"/>
  <c r="G25" i="14"/>
  <c r="I25" i="14" s="1"/>
  <c r="H25" i="14"/>
  <c r="J25" i="14" s="1"/>
  <c r="R25" i="14" s="1"/>
  <c r="S25" i="14" s="1"/>
  <c r="L26" i="14"/>
  <c r="F27" i="14"/>
  <c r="C29" i="14"/>
  <c r="N29" i="14"/>
  <c r="D26" i="14"/>
  <c r="M27" i="14"/>
  <c r="O27" i="14" s="1"/>
  <c r="P27" i="14" s="1"/>
  <c r="B27" i="14"/>
  <c r="H27" i="16" l="1"/>
  <c r="J27" i="16" s="1"/>
  <c r="G27" i="16"/>
  <c r="R27" i="16"/>
  <c r="S27" i="16" s="1"/>
  <c r="O28" i="16"/>
  <c r="P28" i="16" s="1"/>
  <c r="F29" i="16"/>
  <c r="L28" i="16"/>
  <c r="M29" i="16"/>
  <c r="B29" i="16"/>
  <c r="G26" i="16"/>
  <c r="H26" i="16"/>
  <c r="J26" i="16" s="1"/>
  <c r="R26" i="16" s="1"/>
  <c r="S26" i="16" s="1"/>
  <c r="C28" i="16"/>
  <c r="N28" i="16"/>
  <c r="R26" i="15"/>
  <c r="S26" i="15" s="1"/>
  <c r="G27" i="15"/>
  <c r="H27" i="15"/>
  <c r="J27" i="15" s="1"/>
  <c r="B29" i="15"/>
  <c r="D28" i="15"/>
  <c r="M29" i="15"/>
  <c r="N29" i="15"/>
  <c r="C29" i="15"/>
  <c r="L28" i="15"/>
  <c r="L27" i="14"/>
  <c r="F28" i="14"/>
  <c r="D27" i="14"/>
  <c r="B28" i="14"/>
  <c r="M28" i="14"/>
  <c r="O28" i="14" s="1"/>
  <c r="P28" i="14" s="1"/>
  <c r="N30" i="14"/>
  <c r="C30" i="14"/>
  <c r="G26" i="14"/>
  <c r="I26" i="14" s="1"/>
  <c r="H26" i="14"/>
  <c r="J26" i="14" s="1"/>
  <c r="R26" i="14" s="1"/>
  <c r="S26" i="14" s="1"/>
  <c r="B30" i="16" l="1"/>
  <c r="M30" i="16"/>
  <c r="C29" i="16"/>
  <c r="N29" i="16"/>
  <c r="O29" i="16" s="1"/>
  <c r="P29" i="16" s="1"/>
  <c r="D28" i="16"/>
  <c r="F30" i="16"/>
  <c r="L29" i="16"/>
  <c r="R27" i="15"/>
  <c r="S27" i="15" s="1"/>
  <c r="N30" i="15"/>
  <c r="C30" i="15"/>
  <c r="B30" i="15"/>
  <c r="M30" i="15"/>
  <c r="O30" i="15" s="1"/>
  <c r="P30" i="15" s="1"/>
  <c r="D29" i="15"/>
  <c r="O29" i="15"/>
  <c r="P29" i="15" s="1"/>
  <c r="L29" i="15"/>
  <c r="H28" i="15"/>
  <c r="J28" i="15" s="1"/>
  <c r="G28" i="15"/>
  <c r="C31" i="14"/>
  <c r="N31" i="14"/>
  <c r="H27" i="14"/>
  <c r="J27" i="14" s="1"/>
  <c r="R27" i="14" s="1"/>
  <c r="S27" i="14" s="1"/>
  <c r="G27" i="14"/>
  <c r="I27" i="14" s="1"/>
  <c r="L28" i="14"/>
  <c r="F29" i="14"/>
  <c r="M29" i="14"/>
  <c r="O29" i="14" s="1"/>
  <c r="P29" i="14" s="1"/>
  <c r="D28" i="14"/>
  <c r="B29" i="14"/>
  <c r="M31" i="16" l="1"/>
  <c r="B31" i="16"/>
  <c r="D30" i="16"/>
  <c r="G28" i="16"/>
  <c r="H28" i="16"/>
  <c r="J28" i="16" s="1"/>
  <c r="F31" i="16"/>
  <c r="L30" i="16"/>
  <c r="C30" i="16"/>
  <c r="N30" i="16"/>
  <c r="O30" i="16" s="1"/>
  <c r="P30" i="16" s="1"/>
  <c r="D29" i="16"/>
  <c r="R28" i="15"/>
  <c r="S28" i="15" s="1"/>
  <c r="L30" i="15"/>
  <c r="B31" i="15"/>
  <c r="D30" i="15"/>
  <c r="M31" i="15"/>
  <c r="N31" i="15"/>
  <c r="C31" i="15"/>
  <c r="H29" i="15"/>
  <c r="J29" i="15" s="1"/>
  <c r="G29" i="15"/>
  <c r="D29" i="14"/>
  <c r="B30" i="14"/>
  <c r="M30" i="14"/>
  <c r="O30" i="14" s="1"/>
  <c r="P30" i="14" s="1"/>
  <c r="L29" i="14"/>
  <c r="F30" i="14"/>
  <c r="G28" i="14"/>
  <c r="I28" i="14" s="1"/>
  <c r="H28" i="14"/>
  <c r="J28" i="14" s="1"/>
  <c r="R28" i="14" s="1"/>
  <c r="S28" i="14" s="1"/>
  <c r="N32" i="14"/>
  <c r="C32" i="14"/>
  <c r="R28" i="16" l="1"/>
  <c r="S28" i="16" s="1"/>
  <c r="H29" i="16"/>
  <c r="J29" i="16" s="1"/>
  <c r="R29" i="16" s="1"/>
  <c r="S29" i="16" s="1"/>
  <c r="G29" i="16"/>
  <c r="G30" i="16"/>
  <c r="H30" i="16"/>
  <c r="J30" i="16" s="1"/>
  <c r="F32" i="16"/>
  <c r="L31" i="16"/>
  <c r="B32" i="16"/>
  <c r="D31" i="16"/>
  <c r="M32" i="16"/>
  <c r="C31" i="16"/>
  <c r="N31" i="16"/>
  <c r="O31" i="16"/>
  <c r="P31" i="16" s="1"/>
  <c r="R29" i="15"/>
  <c r="S29" i="15" s="1"/>
  <c r="M32" i="15"/>
  <c r="O32" i="15" s="1"/>
  <c r="P32" i="15" s="1"/>
  <c r="B32" i="15"/>
  <c r="D31" i="15"/>
  <c r="O31" i="15"/>
  <c r="P31" i="15" s="1"/>
  <c r="L31" i="15"/>
  <c r="N32" i="15"/>
  <c r="C32" i="15"/>
  <c r="H30" i="15"/>
  <c r="J30" i="15" s="1"/>
  <c r="G30" i="15"/>
  <c r="M31" i="14"/>
  <c r="O31" i="14" s="1"/>
  <c r="P31" i="14" s="1"/>
  <c r="D30" i="14"/>
  <c r="B31" i="14"/>
  <c r="C33" i="14"/>
  <c r="N33" i="14"/>
  <c r="L30" i="14"/>
  <c r="F31" i="14"/>
  <c r="H29" i="14"/>
  <c r="J29" i="14" s="1"/>
  <c r="R29" i="14" s="1"/>
  <c r="S29" i="14" s="1"/>
  <c r="G29" i="14"/>
  <c r="I29" i="14" s="1"/>
  <c r="R30" i="16" l="1"/>
  <c r="S30" i="16" s="1"/>
  <c r="F33" i="16"/>
  <c r="L32" i="16"/>
  <c r="H31" i="16"/>
  <c r="J31" i="16" s="1"/>
  <c r="R31" i="16" s="1"/>
  <c r="S31" i="16" s="1"/>
  <c r="G31" i="16"/>
  <c r="M33" i="16"/>
  <c r="D32" i="16"/>
  <c r="B33" i="16"/>
  <c r="C32" i="16"/>
  <c r="N32" i="16"/>
  <c r="O32" i="16" s="1"/>
  <c r="P32" i="16" s="1"/>
  <c r="R30" i="15"/>
  <c r="S30" i="15" s="1"/>
  <c r="B33" i="15"/>
  <c r="D32" i="15"/>
  <c r="M33" i="15"/>
  <c r="O33" i="15" s="1"/>
  <c r="P33" i="15" s="1"/>
  <c r="H31" i="15"/>
  <c r="J31" i="15" s="1"/>
  <c r="G31" i="15"/>
  <c r="L32" i="15"/>
  <c r="N33" i="15"/>
  <c r="C33" i="15"/>
  <c r="R31" i="15"/>
  <c r="S31" i="15" s="1"/>
  <c r="G30" i="14"/>
  <c r="I30" i="14" s="1"/>
  <c r="H30" i="14"/>
  <c r="J30" i="14" s="1"/>
  <c r="R30" i="14" s="1"/>
  <c r="S30" i="14" s="1"/>
  <c r="N34" i="14"/>
  <c r="C34" i="14"/>
  <c r="L31" i="14"/>
  <c r="F32" i="14"/>
  <c r="D31" i="14"/>
  <c r="B32" i="14"/>
  <c r="M32" i="14"/>
  <c r="O32" i="14" s="1"/>
  <c r="P32" i="14" s="1"/>
  <c r="C33" i="16" l="1"/>
  <c r="N33" i="16"/>
  <c r="B34" i="16"/>
  <c r="D33" i="16"/>
  <c r="M34" i="16"/>
  <c r="G32" i="16"/>
  <c r="H32" i="16"/>
  <c r="J32" i="16" s="1"/>
  <c r="O33" i="16"/>
  <c r="P33" i="16" s="1"/>
  <c r="F34" i="16"/>
  <c r="L33" i="16"/>
  <c r="N34" i="15"/>
  <c r="C34" i="15"/>
  <c r="H32" i="15"/>
  <c r="J32" i="15" s="1"/>
  <c r="G32" i="15"/>
  <c r="L33" i="15"/>
  <c r="M34" i="15"/>
  <c r="B34" i="15"/>
  <c r="D33" i="15"/>
  <c r="N35" i="14"/>
  <c r="C35" i="14"/>
  <c r="L32" i="14"/>
  <c r="F33" i="14"/>
  <c r="M33" i="14"/>
  <c r="O33" i="14" s="1"/>
  <c r="P33" i="14" s="1"/>
  <c r="D32" i="14"/>
  <c r="B33" i="14"/>
  <c r="H31" i="14"/>
  <c r="J31" i="14" s="1"/>
  <c r="R31" i="14" s="1"/>
  <c r="S31" i="14" s="1"/>
  <c r="G31" i="14"/>
  <c r="I31" i="14" s="1"/>
  <c r="R32" i="16" l="1"/>
  <c r="S32" i="16" s="1"/>
  <c r="H33" i="16"/>
  <c r="J33" i="16" s="1"/>
  <c r="G33" i="16"/>
  <c r="M35" i="16"/>
  <c r="B35" i="16"/>
  <c r="F35" i="16"/>
  <c r="L34" i="16"/>
  <c r="N34" i="16"/>
  <c r="O34" i="16" s="1"/>
  <c r="P34" i="16" s="1"/>
  <c r="C34" i="16"/>
  <c r="R32" i="15"/>
  <c r="S32" i="15" s="1"/>
  <c r="G33" i="15"/>
  <c r="H33" i="15"/>
  <c r="J33" i="15" s="1"/>
  <c r="L34" i="15"/>
  <c r="C35" i="15"/>
  <c r="N35" i="15"/>
  <c r="M35" i="15"/>
  <c r="O35" i="15" s="1"/>
  <c r="P35" i="15" s="1"/>
  <c r="B35" i="15"/>
  <c r="D34" i="15"/>
  <c r="O34" i="15"/>
  <c r="P34" i="15" s="1"/>
  <c r="D33" i="14"/>
  <c r="B34" i="14"/>
  <c r="M34" i="14"/>
  <c r="O34" i="14" s="1"/>
  <c r="P34" i="14" s="1"/>
  <c r="G32" i="14"/>
  <c r="I32" i="14" s="1"/>
  <c r="H32" i="14"/>
  <c r="J32" i="14" s="1"/>
  <c r="R32" i="14" s="1"/>
  <c r="S32" i="14" s="1"/>
  <c r="C36" i="14"/>
  <c r="N36" i="14"/>
  <c r="L33" i="14"/>
  <c r="F34" i="14"/>
  <c r="R33" i="16" l="1"/>
  <c r="S33" i="16" s="1"/>
  <c r="N35" i="16"/>
  <c r="O35" i="16" s="1"/>
  <c r="P35" i="16" s="1"/>
  <c r="C35" i="16"/>
  <c r="F36" i="16"/>
  <c r="L35" i="16"/>
  <c r="D34" i="16"/>
  <c r="B36" i="16"/>
  <c r="M36" i="16"/>
  <c r="R33" i="15"/>
  <c r="S33" i="15" s="1"/>
  <c r="G34" i="15"/>
  <c r="H34" i="15"/>
  <c r="J34" i="15" s="1"/>
  <c r="R34" i="15" s="1"/>
  <c r="S34" i="15" s="1"/>
  <c r="N36" i="15"/>
  <c r="C36" i="15"/>
  <c r="B36" i="15"/>
  <c r="D35" i="15"/>
  <c r="M36" i="15"/>
  <c r="O36" i="15" s="1"/>
  <c r="P36" i="15" s="1"/>
  <c r="L35" i="15"/>
  <c r="L34" i="14"/>
  <c r="F35" i="14"/>
  <c r="N37" i="14"/>
  <c r="C37" i="14"/>
  <c r="H33" i="14"/>
  <c r="J33" i="14" s="1"/>
  <c r="R33" i="14" s="1"/>
  <c r="S33" i="14" s="1"/>
  <c r="G33" i="14"/>
  <c r="I33" i="14" s="1"/>
  <c r="D34" i="14"/>
  <c r="M35" i="14"/>
  <c r="O35" i="14" s="1"/>
  <c r="P35" i="14" s="1"/>
  <c r="B35" i="14"/>
  <c r="N36" i="16" l="1"/>
  <c r="O36" i="16" s="1"/>
  <c r="P36" i="16" s="1"/>
  <c r="C36" i="16"/>
  <c r="M37" i="16"/>
  <c r="B37" i="16"/>
  <c r="G34" i="16"/>
  <c r="H34" i="16"/>
  <c r="J34" i="16" s="1"/>
  <c r="D35" i="16"/>
  <c r="L36" i="16"/>
  <c r="F37" i="16"/>
  <c r="D36" i="15"/>
  <c r="M37" i="15"/>
  <c r="B37" i="15"/>
  <c r="L36" i="15"/>
  <c r="H35" i="15"/>
  <c r="J35" i="15" s="1"/>
  <c r="G35" i="15"/>
  <c r="C37" i="15"/>
  <c r="N37" i="15"/>
  <c r="D35" i="14"/>
  <c r="M36" i="14"/>
  <c r="O36" i="14" s="1"/>
  <c r="P36" i="14" s="1"/>
  <c r="B36" i="14"/>
  <c r="L35" i="14"/>
  <c r="F36" i="14"/>
  <c r="G34" i="14"/>
  <c r="I34" i="14" s="1"/>
  <c r="H34" i="14"/>
  <c r="J34" i="14" s="1"/>
  <c r="R34" i="14" s="1"/>
  <c r="S34" i="14" s="1"/>
  <c r="C38" i="14"/>
  <c r="N38" i="14"/>
  <c r="F38" i="16" l="1"/>
  <c r="L37" i="16"/>
  <c r="R34" i="16"/>
  <c r="S34" i="16" s="1"/>
  <c r="N37" i="16"/>
  <c r="O37" i="16" s="1"/>
  <c r="P37" i="16" s="1"/>
  <c r="C37" i="16"/>
  <c r="H35" i="16"/>
  <c r="J35" i="16" s="1"/>
  <c r="R35" i="16" s="1"/>
  <c r="S35" i="16" s="1"/>
  <c r="G35" i="16"/>
  <c r="D36" i="16"/>
  <c r="B38" i="16"/>
  <c r="D37" i="16"/>
  <c r="M38" i="16"/>
  <c r="R35" i="15"/>
  <c r="S35" i="15" s="1"/>
  <c r="B38" i="15"/>
  <c r="D37" i="15"/>
  <c r="M38" i="15"/>
  <c r="O37" i="15"/>
  <c r="P37" i="15" s="1"/>
  <c r="N38" i="15"/>
  <c r="C38" i="15"/>
  <c r="L37" i="15"/>
  <c r="G36" i="15"/>
  <c r="H36" i="15"/>
  <c r="J36" i="15" s="1"/>
  <c r="N39" i="14"/>
  <c r="C39" i="14"/>
  <c r="L36" i="14"/>
  <c r="F37" i="14"/>
  <c r="H35" i="14"/>
  <c r="J35" i="14" s="1"/>
  <c r="R35" i="14" s="1"/>
  <c r="S35" i="14" s="1"/>
  <c r="G35" i="14"/>
  <c r="I35" i="14" s="1"/>
  <c r="M37" i="14"/>
  <c r="O37" i="14" s="1"/>
  <c r="P37" i="14" s="1"/>
  <c r="D36" i="14"/>
  <c r="B37" i="14"/>
  <c r="B39" i="16" l="1"/>
  <c r="M39" i="16"/>
  <c r="N38" i="16"/>
  <c r="O38" i="16" s="1"/>
  <c r="P38" i="16" s="1"/>
  <c r="C38" i="16"/>
  <c r="D38" i="16" s="1"/>
  <c r="G36" i="16"/>
  <c r="H36" i="16"/>
  <c r="J36" i="16" s="1"/>
  <c r="R36" i="16" s="1"/>
  <c r="S36" i="16" s="1"/>
  <c r="F39" i="16"/>
  <c r="L38" i="16"/>
  <c r="H37" i="16"/>
  <c r="J37" i="16" s="1"/>
  <c r="G37" i="16"/>
  <c r="O38" i="15"/>
  <c r="P38" i="15" s="1"/>
  <c r="L38" i="15"/>
  <c r="R36" i="15"/>
  <c r="S36" i="15" s="1"/>
  <c r="C39" i="15"/>
  <c r="N39" i="15"/>
  <c r="H37" i="15"/>
  <c r="J37" i="15" s="1"/>
  <c r="G37" i="15"/>
  <c r="D38" i="15"/>
  <c r="M39" i="15"/>
  <c r="O39" i="15" s="1"/>
  <c r="P39" i="15" s="1"/>
  <c r="B39" i="15"/>
  <c r="C40" i="14"/>
  <c r="N40" i="14"/>
  <c r="D37" i="14"/>
  <c r="B38" i="14"/>
  <c r="M38" i="14"/>
  <c r="O38" i="14" s="1"/>
  <c r="P38" i="14" s="1"/>
  <c r="L37" i="14"/>
  <c r="F38" i="14"/>
  <c r="G36" i="14"/>
  <c r="I36" i="14" s="1"/>
  <c r="H36" i="14"/>
  <c r="J36" i="14" s="1"/>
  <c r="R37" i="16" l="1"/>
  <c r="S37" i="16" s="1"/>
  <c r="H38" i="16"/>
  <c r="J38" i="16" s="1"/>
  <c r="G38" i="16"/>
  <c r="F40" i="16"/>
  <c r="L39" i="16"/>
  <c r="N39" i="16"/>
  <c r="O39" i="16" s="1"/>
  <c r="P39" i="16" s="1"/>
  <c r="C39" i="16"/>
  <c r="B40" i="16"/>
  <c r="M40" i="16"/>
  <c r="R37" i="15"/>
  <c r="S37" i="15" s="1"/>
  <c r="B40" i="15"/>
  <c r="D39" i="15"/>
  <c r="M40" i="15"/>
  <c r="O40" i="15" s="1"/>
  <c r="P40" i="15" s="1"/>
  <c r="L39" i="15"/>
  <c r="H38" i="15"/>
  <c r="J38" i="15" s="1"/>
  <c r="G38" i="15"/>
  <c r="S38" i="15" s="1"/>
  <c r="N40" i="15"/>
  <c r="C40" i="15"/>
  <c r="M39" i="14"/>
  <c r="O39" i="14" s="1"/>
  <c r="P39" i="14" s="1"/>
  <c r="D38" i="14"/>
  <c r="B39" i="14"/>
  <c r="L38" i="14"/>
  <c r="F39" i="14"/>
  <c r="H37" i="14"/>
  <c r="J37" i="14" s="1"/>
  <c r="G37" i="14"/>
  <c r="I37" i="14" s="1"/>
  <c r="R36" i="14"/>
  <c r="S36" i="14" s="1"/>
  <c r="N41" i="14"/>
  <c r="C41" i="14"/>
  <c r="R38" i="16" l="1"/>
  <c r="S38" i="16" s="1"/>
  <c r="N40" i="16"/>
  <c r="C40" i="16"/>
  <c r="D40" i="16" s="1"/>
  <c r="F41" i="16"/>
  <c r="L40" i="16"/>
  <c r="O40" i="16"/>
  <c r="P40" i="16" s="1"/>
  <c r="D39" i="16"/>
  <c r="M41" i="16"/>
  <c r="B41" i="16"/>
  <c r="L40" i="15"/>
  <c r="C41" i="15"/>
  <c r="N41" i="15"/>
  <c r="H39" i="15"/>
  <c r="J39" i="15" s="1"/>
  <c r="G39" i="15"/>
  <c r="D40" i="15"/>
  <c r="M41" i="15"/>
  <c r="O41" i="15" s="1"/>
  <c r="P41" i="15" s="1"/>
  <c r="B41" i="15"/>
  <c r="C42" i="14"/>
  <c r="N42" i="14"/>
  <c r="R37" i="14"/>
  <c r="S37" i="14" s="1"/>
  <c r="G38" i="14"/>
  <c r="I38" i="14" s="1"/>
  <c r="H38" i="14"/>
  <c r="J38" i="14" s="1"/>
  <c r="R38" i="14" s="1"/>
  <c r="S38" i="14" s="1"/>
  <c r="D39" i="14"/>
  <c r="B40" i="14"/>
  <c r="M40" i="14"/>
  <c r="O40" i="14" s="1"/>
  <c r="P40" i="14" s="1"/>
  <c r="L39" i="14"/>
  <c r="F40" i="14"/>
  <c r="H40" i="16" l="1"/>
  <c r="J40" i="16" s="1"/>
  <c r="G40" i="16"/>
  <c r="F42" i="16"/>
  <c r="L41" i="16"/>
  <c r="H39" i="16"/>
  <c r="J39" i="16" s="1"/>
  <c r="G39" i="16"/>
  <c r="C41" i="16"/>
  <c r="D41" i="16" s="1"/>
  <c r="N41" i="16"/>
  <c r="O41" i="16" s="1"/>
  <c r="P41" i="16" s="1"/>
  <c r="B42" i="16"/>
  <c r="M42" i="16"/>
  <c r="N42" i="15"/>
  <c r="C42" i="15"/>
  <c r="B42" i="15"/>
  <c r="D41" i="15"/>
  <c r="M42" i="15"/>
  <c r="O42" i="15" s="1"/>
  <c r="P42" i="15" s="1"/>
  <c r="R39" i="15"/>
  <c r="S39" i="15" s="1"/>
  <c r="L41" i="15"/>
  <c r="H40" i="15"/>
  <c r="J40" i="15" s="1"/>
  <c r="G40" i="15"/>
  <c r="M41" i="14"/>
  <c r="O41" i="14" s="1"/>
  <c r="P41" i="14" s="1"/>
  <c r="D40" i="14"/>
  <c r="B41" i="14"/>
  <c r="L40" i="14"/>
  <c r="F41" i="14"/>
  <c r="H39" i="14"/>
  <c r="J39" i="14" s="1"/>
  <c r="R39" i="14" s="1"/>
  <c r="S39" i="14" s="1"/>
  <c r="G39" i="14"/>
  <c r="I39" i="14" s="1"/>
  <c r="N43" i="14"/>
  <c r="C43" i="14"/>
  <c r="R39" i="16" l="1"/>
  <c r="S39" i="16" s="1"/>
  <c r="R40" i="16"/>
  <c r="S40" i="16" s="1"/>
  <c r="H41" i="16"/>
  <c r="J41" i="16" s="1"/>
  <c r="G41" i="16"/>
  <c r="M43" i="16"/>
  <c r="B43" i="16"/>
  <c r="F43" i="16"/>
  <c r="L42" i="16"/>
  <c r="N42" i="16"/>
  <c r="O42" i="16" s="1"/>
  <c r="P42" i="16" s="1"/>
  <c r="C42" i="16"/>
  <c r="H41" i="15"/>
  <c r="J41" i="15" s="1"/>
  <c r="G41" i="15"/>
  <c r="L42" i="15"/>
  <c r="D42" i="15"/>
  <c r="M43" i="15"/>
  <c r="O43" i="15" s="1"/>
  <c r="P43" i="15" s="1"/>
  <c r="B43" i="15"/>
  <c r="C43" i="15"/>
  <c r="N43" i="15"/>
  <c r="R40" i="15"/>
  <c r="S40" i="15" s="1"/>
  <c r="D41" i="14"/>
  <c r="B42" i="14"/>
  <c r="M42" i="14"/>
  <c r="O42" i="14" s="1"/>
  <c r="P42" i="14" s="1"/>
  <c r="G40" i="14"/>
  <c r="I40" i="14" s="1"/>
  <c r="H40" i="14"/>
  <c r="J40" i="14" s="1"/>
  <c r="C44" i="14"/>
  <c r="N44" i="14"/>
  <c r="L41" i="14"/>
  <c r="F42" i="14"/>
  <c r="R41" i="16" l="1"/>
  <c r="S41" i="16" s="1"/>
  <c r="F44" i="16"/>
  <c r="L43" i="16"/>
  <c r="N43" i="16"/>
  <c r="O43" i="16" s="1"/>
  <c r="P43" i="16" s="1"/>
  <c r="C43" i="16"/>
  <c r="D42" i="16"/>
  <c r="B44" i="16"/>
  <c r="D43" i="16"/>
  <c r="M44" i="16"/>
  <c r="R41" i="15"/>
  <c r="S41" i="15" s="1"/>
  <c r="B44" i="15"/>
  <c r="D43" i="15"/>
  <c r="M44" i="15"/>
  <c r="H42" i="15"/>
  <c r="J42" i="15" s="1"/>
  <c r="G42" i="15"/>
  <c r="N44" i="15"/>
  <c r="C44" i="15"/>
  <c r="L43" i="15"/>
  <c r="M43" i="14"/>
  <c r="O43" i="14" s="1"/>
  <c r="P43" i="14" s="1"/>
  <c r="D42" i="14"/>
  <c r="B43" i="14"/>
  <c r="N45" i="14"/>
  <c r="C45" i="14"/>
  <c r="L42" i="14"/>
  <c r="F43" i="14"/>
  <c r="R40" i="14"/>
  <c r="S40" i="14" s="1"/>
  <c r="H41" i="14"/>
  <c r="J41" i="14" s="1"/>
  <c r="G41" i="14"/>
  <c r="I41" i="14" s="1"/>
  <c r="H43" i="16" l="1"/>
  <c r="J43" i="16" s="1"/>
  <c r="G43" i="16"/>
  <c r="M45" i="16"/>
  <c r="B45" i="16"/>
  <c r="H42" i="16"/>
  <c r="J42" i="16" s="1"/>
  <c r="G42" i="16"/>
  <c r="L44" i="16"/>
  <c r="F45" i="16"/>
  <c r="N44" i="16"/>
  <c r="O44" i="16" s="1"/>
  <c r="P44" i="16" s="1"/>
  <c r="C44" i="16"/>
  <c r="D44" i="16" s="1"/>
  <c r="C45" i="15"/>
  <c r="N45" i="15"/>
  <c r="O44" i="15"/>
  <c r="P44" i="15" s="1"/>
  <c r="H43" i="15"/>
  <c r="J43" i="15" s="1"/>
  <c r="G43" i="15"/>
  <c r="L44" i="15"/>
  <c r="R42" i="15"/>
  <c r="S42" i="15" s="1"/>
  <c r="D44" i="15"/>
  <c r="M45" i="15"/>
  <c r="O45" i="15" s="1"/>
  <c r="P45" i="15" s="1"/>
  <c r="B45" i="15"/>
  <c r="L43" i="14"/>
  <c r="F44" i="14"/>
  <c r="D43" i="14"/>
  <c r="B44" i="14"/>
  <c r="M44" i="14"/>
  <c r="O44" i="14" s="1"/>
  <c r="P44" i="14" s="1"/>
  <c r="G42" i="14"/>
  <c r="I42" i="14" s="1"/>
  <c r="H42" i="14"/>
  <c r="J42" i="14" s="1"/>
  <c r="R42" i="14" s="1"/>
  <c r="S42" i="14" s="1"/>
  <c r="R41" i="14"/>
  <c r="S41" i="14" s="1"/>
  <c r="C46" i="14"/>
  <c r="N46" i="14"/>
  <c r="R43" i="16" l="1"/>
  <c r="S43" i="16" s="1"/>
  <c r="G44" i="16"/>
  <c r="H44" i="16"/>
  <c r="J44" i="16" s="1"/>
  <c r="R44" i="16" s="1"/>
  <c r="S44" i="16" s="1"/>
  <c r="R42" i="16"/>
  <c r="S42" i="16" s="1"/>
  <c r="F46" i="16"/>
  <c r="L45" i="16"/>
  <c r="N45" i="16"/>
  <c r="O45" i="16" s="1"/>
  <c r="P45" i="16" s="1"/>
  <c r="C45" i="16"/>
  <c r="B46" i="16"/>
  <c r="D45" i="16"/>
  <c r="M46" i="16"/>
  <c r="R43" i="15"/>
  <c r="S43" i="15" s="1"/>
  <c r="L45" i="15"/>
  <c r="B46" i="15"/>
  <c r="D45" i="15"/>
  <c r="M46" i="15"/>
  <c r="O46" i="15" s="1"/>
  <c r="P46" i="15" s="1"/>
  <c r="H44" i="15"/>
  <c r="J44" i="15" s="1"/>
  <c r="R44" i="15" s="1"/>
  <c r="S44" i="15" s="1"/>
  <c r="G44" i="15"/>
  <c r="N46" i="15"/>
  <c r="C46" i="15"/>
  <c r="H43" i="14"/>
  <c r="J43" i="14" s="1"/>
  <c r="R43" i="14" s="1"/>
  <c r="S43" i="14" s="1"/>
  <c r="G43" i="14"/>
  <c r="I43" i="14" s="1"/>
  <c r="N47" i="14"/>
  <c r="C47" i="14"/>
  <c r="L44" i="14"/>
  <c r="F45" i="14"/>
  <c r="M45" i="14"/>
  <c r="O45" i="14" s="1"/>
  <c r="P45" i="14" s="1"/>
  <c r="D44" i="14"/>
  <c r="B45" i="14"/>
  <c r="H45" i="16" l="1"/>
  <c r="J45" i="16" s="1"/>
  <c r="R45" i="16" s="1"/>
  <c r="S45" i="16" s="1"/>
  <c r="G45" i="16"/>
  <c r="N46" i="16"/>
  <c r="O46" i="16" s="1"/>
  <c r="P46" i="16" s="1"/>
  <c r="C46" i="16"/>
  <c r="B47" i="16"/>
  <c r="M47" i="16"/>
  <c r="D46" i="16"/>
  <c r="F47" i="16"/>
  <c r="L46" i="16"/>
  <c r="D46" i="15"/>
  <c r="M47" i="15"/>
  <c r="O47" i="15" s="1"/>
  <c r="P47" i="15" s="1"/>
  <c r="B47" i="15"/>
  <c r="C47" i="15"/>
  <c r="N47" i="15"/>
  <c r="L46" i="15"/>
  <c r="H45" i="15"/>
  <c r="J45" i="15" s="1"/>
  <c r="G45" i="15"/>
  <c r="D45" i="14"/>
  <c r="M46" i="14"/>
  <c r="O46" i="14" s="1"/>
  <c r="P46" i="14" s="1"/>
  <c r="B46" i="14"/>
  <c r="F46" i="14"/>
  <c r="L45" i="14"/>
  <c r="G44" i="14"/>
  <c r="I44" i="14" s="1"/>
  <c r="H44" i="14"/>
  <c r="J44" i="14" s="1"/>
  <c r="R44" i="14" s="1"/>
  <c r="S44" i="14" s="1"/>
  <c r="C48" i="14"/>
  <c r="N48" i="14"/>
  <c r="B48" i="16" l="1"/>
  <c r="M48" i="16"/>
  <c r="F48" i="16"/>
  <c r="L47" i="16"/>
  <c r="H46" i="16"/>
  <c r="J46" i="16" s="1"/>
  <c r="G46" i="16"/>
  <c r="N47" i="16"/>
  <c r="O47" i="16" s="1"/>
  <c r="P47" i="16" s="1"/>
  <c r="C47" i="16"/>
  <c r="D47" i="16" s="1"/>
  <c r="R45" i="15"/>
  <c r="S45" i="15" s="1"/>
  <c r="L47" i="15"/>
  <c r="N48" i="15"/>
  <c r="C48" i="15"/>
  <c r="B48" i="15"/>
  <c r="D47" i="15"/>
  <c r="M48" i="15"/>
  <c r="O48" i="15" s="1"/>
  <c r="P48" i="15" s="1"/>
  <c r="H46" i="15"/>
  <c r="J46" i="15" s="1"/>
  <c r="G46" i="15"/>
  <c r="L46" i="14"/>
  <c r="F47" i="14"/>
  <c r="M47" i="14"/>
  <c r="O47" i="14" s="1"/>
  <c r="P47" i="14" s="1"/>
  <c r="D46" i="14"/>
  <c r="B47" i="14"/>
  <c r="N49" i="14"/>
  <c r="C49" i="14"/>
  <c r="H45" i="14"/>
  <c r="J45" i="14" s="1"/>
  <c r="G45" i="14"/>
  <c r="I45" i="14" s="1"/>
  <c r="R46" i="16" l="1"/>
  <c r="S46" i="16" s="1"/>
  <c r="H47" i="16"/>
  <c r="J47" i="16" s="1"/>
  <c r="G47" i="16"/>
  <c r="O48" i="16"/>
  <c r="P48" i="16" s="1"/>
  <c r="F49" i="16"/>
  <c r="L48" i="16"/>
  <c r="M49" i="16"/>
  <c r="B49" i="16"/>
  <c r="N48" i="16"/>
  <c r="C48" i="16"/>
  <c r="R46" i="15"/>
  <c r="S46" i="15" s="1"/>
  <c r="C49" i="15"/>
  <c r="N49" i="15"/>
  <c r="H47" i="15"/>
  <c r="J47" i="15" s="1"/>
  <c r="G47" i="15"/>
  <c r="D48" i="15"/>
  <c r="M49" i="15"/>
  <c r="O49" i="15" s="1"/>
  <c r="P49" i="15" s="1"/>
  <c r="B49" i="15"/>
  <c r="L48" i="15"/>
  <c r="C50" i="14"/>
  <c r="N50" i="14"/>
  <c r="G46" i="14"/>
  <c r="I46" i="14" s="1"/>
  <c r="H46" i="14"/>
  <c r="J46" i="14" s="1"/>
  <c r="R46" i="14" s="1"/>
  <c r="S46" i="14" s="1"/>
  <c r="F48" i="14"/>
  <c r="L47" i="14"/>
  <c r="R45" i="14"/>
  <c r="S45" i="14" s="1"/>
  <c r="M48" i="14"/>
  <c r="O48" i="14" s="1"/>
  <c r="P48" i="14" s="1"/>
  <c r="D47" i="14"/>
  <c r="B48" i="14"/>
  <c r="R47" i="16" l="1"/>
  <c r="S47" i="16" s="1"/>
  <c r="B50" i="16"/>
  <c r="M50" i="16"/>
  <c r="N49" i="16"/>
  <c r="O49" i="16" s="1"/>
  <c r="P49" i="16" s="1"/>
  <c r="C49" i="16"/>
  <c r="D48" i="16"/>
  <c r="F50" i="16"/>
  <c r="L49" i="16"/>
  <c r="R47" i="15"/>
  <c r="S47" i="15" s="1"/>
  <c r="L49" i="15"/>
  <c r="H48" i="15"/>
  <c r="J48" i="15" s="1"/>
  <c r="G48" i="15"/>
  <c r="N50" i="15"/>
  <c r="C50" i="15"/>
  <c r="B50" i="15"/>
  <c r="D49" i="15"/>
  <c r="M50" i="15"/>
  <c r="O50" i="15" s="1"/>
  <c r="P50" i="15" s="1"/>
  <c r="M49" i="14"/>
  <c r="O49" i="14" s="1"/>
  <c r="P49" i="14" s="1"/>
  <c r="D48" i="14"/>
  <c r="B49" i="14"/>
  <c r="H47" i="14"/>
  <c r="J47" i="14" s="1"/>
  <c r="R47" i="14" s="1"/>
  <c r="S47" i="14" s="1"/>
  <c r="G47" i="14"/>
  <c r="I47" i="14" s="1"/>
  <c r="L48" i="14"/>
  <c r="F49" i="14"/>
  <c r="N51" i="14"/>
  <c r="C51" i="14"/>
  <c r="F51" i="16" l="1"/>
  <c r="L50" i="16"/>
  <c r="H48" i="16"/>
  <c r="J48" i="16" s="1"/>
  <c r="G48" i="16"/>
  <c r="N50" i="16"/>
  <c r="C50" i="16"/>
  <c r="O50" i="16"/>
  <c r="P50" i="16" s="1"/>
  <c r="D49" i="16"/>
  <c r="M51" i="16"/>
  <c r="B51" i="16"/>
  <c r="D50" i="16"/>
  <c r="R48" i="15"/>
  <c r="S48" i="15" s="1"/>
  <c r="C51" i="15"/>
  <c r="N51" i="15"/>
  <c r="L50" i="15"/>
  <c r="H49" i="15"/>
  <c r="J49" i="15" s="1"/>
  <c r="G49" i="15"/>
  <c r="D50" i="15"/>
  <c r="M51" i="15"/>
  <c r="B51" i="15"/>
  <c r="F50" i="14"/>
  <c r="L49" i="14"/>
  <c r="M50" i="14"/>
  <c r="O50" i="14" s="1"/>
  <c r="P50" i="14" s="1"/>
  <c r="D49" i="14"/>
  <c r="B50" i="14"/>
  <c r="C52" i="14"/>
  <c r="N52" i="14"/>
  <c r="G48" i="14"/>
  <c r="I48" i="14" s="1"/>
  <c r="H48" i="14"/>
  <c r="J48" i="14" s="1"/>
  <c r="R48" i="16" l="1"/>
  <c r="S48" i="16" s="1"/>
  <c r="H50" i="16"/>
  <c r="J50" i="16" s="1"/>
  <c r="G50" i="16"/>
  <c r="R50" i="16" s="1"/>
  <c r="S50" i="16" s="1"/>
  <c r="B52" i="16"/>
  <c r="M52" i="16"/>
  <c r="N51" i="16"/>
  <c r="O51" i="16" s="1"/>
  <c r="P51" i="16" s="1"/>
  <c r="C51" i="16"/>
  <c r="F52" i="16"/>
  <c r="L52" i="16" s="1"/>
  <c r="L51" i="16"/>
  <c r="H49" i="16"/>
  <c r="J49" i="16" s="1"/>
  <c r="G49" i="16"/>
  <c r="R49" i="15"/>
  <c r="S49" i="15" s="1"/>
  <c r="B52" i="15"/>
  <c r="D51" i="15"/>
  <c r="M52" i="15"/>
  <c r="O52" i="15" s="1"/>
  <c r="P52" i="15" s="1"/>
  <c r="N52" i="15"/>
  <c r="C52" i="15"/>
  <c r="O51" i="15"/>
  <c r="P51" i="15" s="1"/>
  <c r="L52" i="15"/>
  <c r="L51" i="15"/>
  <c r="H50" i="15"/>
  <c r="J50" i="15" s="1"/>
  <c r="G50" i="15"/>
  <c r="H49" i="14"/>
  <c r="J49" i="14" s="1"/>
  <c r="R49" i="14" s="1"/>
  <c r="S49" i="14" s="1"/>
  <c r="G49" i="14"/>
  <c r="I49" i="14" s="1"/>
  <c r="R48" i="14"/>
  <c r="S48" i="14" s="1"/>
  <c r="M51" i="14"/>
  <c r="O51" i="14" s="1"/>
  <c r="P51" i="14" s="1"/>
  <c r="D50" i="14"/>
  <c r="B51" i="14"/>
  <c r="L50" i="14"/>
  <c r="F51" i="14"/>
  <c r="R49" i="16" l="1"/>
  <c r="S49" i="16" s="1"/>
  <c r="N52" i="16"/>
  <c r="O52" i="16" s="1"/>
  <c r="P52" i="16" s="1"/>
  <c r="C52" i="16"/>
  <c r="D52" i="16" s="1"/>
  <c r="U59" i="16"/>
  <c r="D51" i="16"/>
  <c r="U60" i="15"/>
  <c r="H51" i="15"/>
  <c r="J51" i="15" s="1"/>
  <c r="G51" i="15"/>
  <c r="U59" i="15"/>
  <c r="R50" i="15"/>
  <c r="S50" i="15" s="1"/>
  <c r="D52" i="15"/>
  <c r="M52" i="14"/>
  <c r="O52" i="14" s="1"/>
  <c r="P52" i="14" s="1"/>
  <c r="D51" i="14"/>
  <c r="B52" i="14"/>
  <c r="D52" i="14" s="1"/>
  <c r="G50" i="14"/>
  <c r="I50" i="14" s="1"/>
  <c r="H50" i="14"/>
  <c r="J50" i="14" s="1"/>
  <c r="R50" i="14" s="1"/>
  <c r="S50" i="14" s="1"/>
  <c r="F52" i="14"/>
  <c r="L52" i="14" s="1"/>
  <c r="L51" i="14"/>
  <c r="G52" i="16" l="1"/>
  <c r="H52" i="16"/>
  <c r="J52" i="16" s="1"/>
  <c r="U57" i="16" s="1"/>
  <c r="K52" i="16"/>
  <c r="U60" i="16"/>
  <c r="H51" i="16"/>
  <c r="J51" i="16" s="1"/>
  <c r="G51" i="16"/>
  <c r="R51" i="15"/>
  <c r="S51" i="15" s="1"/>
  <c r="G52" i="15"/>
  <c r="U58" i="15" s="1"/>
  <c r="H52" i="15"/>
  <c r="J52" i="15" s="1"/>
  <c r="U57" i="15" s="1"/>
  <c r="K52" i="15"/>
  <c r="U59" i="14"/>
  <c r="G52" i="14"/>
  <c r="I52" i="14" s="1"/>
  <c r="H52" i="14"/>
  <c r="J52" i="14" s="1"/>
  <c r="U57" i="14" s="1"/>
  <c r="K52" i="14"/>
  <c r="H51" i="14"/>
  <c r="J51" i="14" s="1"/>
  <c r="R51" i="14" s="1"/>
  <c r="S51" i="14" s="1"/>
  <c r="G51" i="14"/>
  <c r="I51" i="14" s="1"/>
  <c r="U60" i="14"/>
  <c r="R52" i="16" l="1"/>
  <c r="R51" i="16"/>
  <c r="S51" i="16" s="1"/>
  <c r="U58" i="16"/>
  <c r="R52" i="15"/>
  <c r="U58" i="14"/>
  <c r="R52" i="14"/>
  <c r="S52" i="16" l="1"/>
  <c r="Q56" i="16" s="1"/>
  <c r="Q57" i="16" s="1"/>
  <c r="Q59" i="16"/>
  <c r="S52" i="15"/>
  <c r="Q56" i="15" s="1"/>
  <c r="Q57" i="15" s="1"/>
  <c r="Q59" i="15"/>
  <c r="S52" i="14"/>
  <c r="Q56" i="14" s="1"/>
  <c r="Q57" i="14" s="1"/>
  <c r="Q59" i="14"/>
  <c r="B2" i="13" l="1"/>
  <c r="C2" i="13"/>
  <c r="C3" i="13" s="1"/>
  <c r="E2" i="13"/>
  <c r="F2" i="13"/>
  <c r="Q2" i="13"/>
  <c r="B3" i="13"/>
  <c r="E3" i="13"/>
  <c r="E4" i="13" s="1"/>
  <c r="F3" i="13"/>
  <c r="K3" i="13"/>
  <c r="M3" i="13"/>
  <c r="Q3" i="13"/>
  <c r="B4" i="13"/>
  <c r="M5" i="13" s="1"/>
  <c r="F4" i="13"/>
  <c r="K4" i="13"/>
  <c r="Q4" i="13"/>
  <c r="B5" i="13"/>
  <c r="F5" i="13"/>
  <c r="K5" i="13"/>
  <c r="Q5" i="13"/>
  <c r="K6" i="13"/>
  <c r="Q6" i="13"/>
  <c r="K7" i="13"/>
  <c r="Q7" i="13"/>
  <c r="K8" i="13"/>
  <c r="Q8" i="13"/>
  <c r="K9" i="13"/>
  <c r="Q9" i="13"/>
  <c r="K10" i="13"/>
  <c r="Q10" i="13"/>
  <c r="K11" i="13"/>
  <c r="Q11" i="13"/>
  <c r="K12" i="13"/>
  <c r="Q12" i="13"/>
  <c r="K13" i="13"/>
  <c r="Q13" i="13"/>
  <c r="K14" i="13"/>
  <c r="Q14" i="13"/>
  <c r="K15" i="13"/>
  <c r="Q15" i="13"/>
  <c r="K16" i="13"/>
  <c r="Q16" i="13"/>
  <c r="K17" i="13"/>
  <c r="Q17" i="13"/>
  <c r="K18" i="13"/>
  <c r="Q18" i="13"/>
  <c r="K19" i="13"/>
  <c r="Q19" i="13"/>
  <c r="K20" i="13"/>
  <c r="Q20" i="13"/>
  <c r="K21" i="13"/>
  <c r="Q21" i="13"/>
  <c r="K22" i="13"/>
  <c r="Q22" i="13"/>
  <c r="K23" i="13"/>
  <c r="Q23" i="13"/>
  <c r="K24" i="13"/>
  <c r="Q24" i="13"/>
  <c r="K25" i="13"/>
  <c r="Q25" i="13"/>
  <c r="K26" i="13"/>
  <c r="Q26" i="13"/>
  <c r="K27" i="13"/>
  <c r="Q27" i="13"/>
  <c r="K28" i="13"/>
  <c r="Q28" i="13"/>
  <c r="K29" i="13"/>
  <c r="Q29" i="13"/>
  <c r="K30" i="13"/>
  <c r="Q30" i="13"/>
  <c r="K31" i="13"/>
  <c r="Q31" i="13"/>
  <c r="K32" i="13"/>
  <c r="Q32" i="13"/>
  <c r="K33" i="13"/>
  <c r="Q33" i="13"/>
  <c r="K34" i="13"/>
  <c r="Q34" i="13"/>
  <c r="K35" i="13"/>
  <c r="Q35" i="13"/>
  <c r="K36" i="13"/>
  <c r="Q36" i="13"/>
  <c r="K37" i="13"/>
  <c r="Q37" i="13"/>
  <c r="K38" i="13"/>
  <c r="Q38" i="13"/>
  <c r="K39" i="13"/>
  <c r="Q39" i="13"/>
  <c r="K40" i="13"/>
  <c r="Q40" i="13"/>
  <c r="K41" i="13"/>
  <c r="Q41" i="13"/>
  <c r="K42" i="13"/>
  <c r="Q42" i="13"/>
  <c r="K43" i="13"/>
  <c r="Q43" i="13"/>
  <c r="K44" i="13"/>
  <c r="Q44" i="13"/>
  <c r="K45" i="13"/>
  <c r="Q45" i="13"/>
  <c r="K46" i="13"/>
  <c r="Q46" i="13"/>
  <c r="K47" i="13"/>
  <c r="Q47" i="13"/>
  <c r="K48" i="13"/>
  <c r="Q48" i="13"/>
  <c r="K49" i="13"/>
  <c r="Q49" i="13"/>
  <c r="K50" i="13"/>
  <c r="Q50" i="13"/>
  <c r="K51" i="13"/>
  <c r="Q51" i="13"/>
  <c r="Q52" i="13"/>
  <c r="B2" i="12"/>
  <c r="C2" i="12"/>
  <c r="N2" i="12" s="1"/>
  <c r="E2" i="12"/>
  <c r="F2" i="12"/>
  <c r="Q2" i="12"/>
  <c r="B3" i="12"/>
  <c r="E3" i="12"/>
  <c r="F3" i="12"/>
  <c r="K3" i="12"/>
  <c r="L3" i="12"/>
  <c r="M3" i="12"/>
  <c r="N3" i="12"/>
  <c r="Q3" i="12"/>
  <c r="B4" i="12"/>
  <c r="B5" i="12" s="1"/>
  <c r="E4" i="12"/>
  <c r="F4" i="12"/>
  <c r="F5" i="12" s="1"/>
  <c r="K4" i="12"/>
  <c r="Q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K5" i="12"/>
  <c r="M5" i="12"/>
  <c r="Q5" i="12"/>
  <c r="K6" i="12"/>
  <c r="Q6" i="12"/>
  <c r="K7" i="12"/>
  <c r="Q7" i="12"/>
  <c r="K8" i="12"/>
  <c r="Q8" i="12"/>
  <c r="K9" i="12"/>
  <c r="Q9" i="12"/>
  <c r="K10" i="12"/>
  <c r="Q10" i="12"/>
  <c r="K11" i="12"/>
  <c r="Q11" i="12"/>
  <c r="K12" i="12"/>
  <c r="Q12" i="12"/>
  <c r="K13" i="12"/>
  <c r="Q13" i="12"/>
  <c r="K14" i="12"/>
  <c r="Q14" i="12"/>
  <c r="K15" i="12"/>
  <c r="Q15" i="12"/>
  <c r="K16" i="12"/>
  <c r="Q16" i="12"/>
  <c r="K17" i="12"/>
  <c r="Q17" i="12"/>
  <c r="K18" i="12"/>
  <c r="Q18" i="12"/>
  <c r="K19" i="12"/>
  <c r="Q19" i="12"/>
  <c r="K20" i="12"/>
  <c r="Q20" i="12"/>
  <c r="K21" i="12"/>
  <c r="Q21" i="12"/>
  <c r="K22" i="12"/>
  <c r="Q22" i="12"/>
  <c r="K23" i="12"/>
  <c r="Q23" i="12"/>
  <c r="K24" i="12"/>
  <c r="Q24" i="12"/>
  <c r="K25" i="12"/>
  <c r="Q25" i="12"/>
  <c r="K26" i="12"/>
  <c r="Q26" i="12"/>
  <c r="K27" i="12"/>
  <c r="Q27" i="12"/>
  <c r="K28" i="12"/>
  <c r="Q28" i="12"/>
  <c r="K29" i="12"/>
  <c r="Q29" i="12"/>
  <c r="K30" i="12"/>
  <c r="Q30" i="12"/>
  <c r="K31" i="12"/>
  <c r="Q31" i="12"/>
  <c r="K32" i="12"/>
  <c r="Q32" i="12"/>
  <c r="K33" i="12"/>
  <c r="Q33" i="12"/>
  <c r="K34" i="12"/>
  <c r="Q34" i="12"/>
  <c r="K35" i="12"/>
  <c r="Q35" i="12"/>
  <c r="K36" i="12"/>
  <c r="Q36" i="12"/>
  <c r="K37" i="12"/>
  <c r="Q37" i="12"/>
  <c r="K38" i="12"/>
  <c r="Q38" i="12"/>
  <c r="K39" i="12"/>
  <c r="Q39" i="12"/>
  <c r="K40" i="12"/>
  <c r="Q40" i="12"/>
  <c r="K41" i="12"/>
  <c r="Q41" i="12"/>
  <c r="K42" i="12"/>
  <c r="Q42" i="12"/>
  <c r="K43" i="12"/>
  <c r="Q43" i="12"/>
  <c r="K44" i="12"/>
  <c r="Q44" i="12"/>
  <c r="K45" i="12"/>
  <c r="Q45" i="12"/>
  <c r="K46" i="12"/>
  <c r="Q46" i="12"/>
  <c r="K47" i="12"/>
  <c r="Q47" i="12"/>
  <c r="K48" i="12"/>
  <c r="Q48" i="12"/>
  <c r="K49" i="12"/>
  <c r="Q49" i="12"/>
  <c r="K50" i="12"/>
  <c r="Q50" i="12"/>
  <c r="K51" i="12"/>
  <c r="Q51" i="12"/>
  <c r="Q52" i="12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3" i="11"/>
  <c r="Q52" i="11"/>
  <c r="Q51" i="11"/>
  <c r="K51" i="11"/>
  <c r="Q50" i="11"/>
  <c r="K50" i="11"/>
  <c r="Q49" i="11"/>
  <c r="K49" i="11"/>
  <c r="Q48" i="11"/>
  <c r="K48" i="11"/>
  <c r="Q47" i="11"/>
  <c r="K47" i="11"/>
  <c r="Q46" i="11"/>
  <c r="K46" i="11"/>
  <c r="Q45" i="11"/>
  <c r="K45" i="11"/>
  <c r="Q44" i="11"/>
  <c r="K44" i="11"/>
  <c r="Q43" i="11"/>
  <c r="K43" i="11"/>
  <c r="Q42" i="11"/>
  <c r="K42" i="11"/>
  <c r="Q41" i="11"/>
  <c r="K41" i="11"/>
  <c r="Q40" i="11"/>
  <c r="K40" i="11"/>
  <c r="Q39" i="11"/>
  <c r="K39" i="11"/>
  <c r="Q38" i="11"/>
  <c r="K38" i="11"/>
  <c r="Q37" i="11"/>
  <c r="K37" i="11"/>
  <c r="Q36" i="11"/>
  <c r="K36" i="11"/>
  <c r="Q35" i="11"/>
  <c r="K35" i="11"/>
  <c r="Q34" i="11"/>
  <c r="K34" i="11"/>
  <c r="Q33" i="11"/>
  <c r="K33" i="11"/>
  <c r="Q32" i="11"/>
  <c r="K32" i="11"/>
  <c r="Q31" i="11"/>
  <c r="K31" i="11"/>
  <c r="Q30" i="11"/>
  <c r="K30" i="11"/>
  <c r="Q29" i="11"/>
  <c r="K29" i="11"/>
  <c r="Q28" i="11"/>
  <c r="K28" i="11"/>
  <c r="Q27" i="11"/>
  <c r="K27" i="11"/>
  <c r="Q26" i="11"/>
  <c r="K26" i="11"/>
  <c r="Q25" i="11"/>
  <c r="K25" i="11"/>
  <c r="Q24" i="11"/>
  <c r="K24" i="11"/>
  <c r="Q23" i="11"/>
  <c r="K23" i="11"/>
  <c r="Q22" i="11"/>
  <c r="K22" i="11"/>
  <c r="Q21" i="11"/>
  <c r="K21" i="11"/>
  <c r="Q20" i="11"/>
  <c r="K20" i="11"/>
  <c r="Q19" i="11"/>
  <c r="K19" i="11"/>
  <c r="Q18" i="11"/>
  <c r="K18" i="11"/>
  <c r="Q17" i="11"/>
  <c r="K17" i="11"/>
  <c r="Q16" i="11"/>
  <c r="K16" i="11"/>
  <c r="Q15" i="11"/>
  <c r="K15" i="11"/>
  <c r="Q14" i="11"/>
  <c r="K14" i="11"/>
  <c r="Q13" i="11"/>
  <c r="K13" i="11"/>
  <c r="Q12" i="11"/>
  <c r="K12" i="11"/>
  <c r="Q11" i="11"/>
  <c r="K11" i="11"/>
  <c r="Q10" i="11"/>
  <c r="K10" i="11"/>
  <c r="Q9" i="11"/>
  <c r="K9" i="11"/>
  <c r="Q8" i="11"/>
  <c r="K8" i="11"/>
  <c r="Q7" i="11"/>
  <c r="K7" i="11"/>
  <c r="Q6" i="11"/>
  <c r="K6" i="11"/>
  <c r="Q5" i="11"/>
  <c r="K5" i="11"/>
  <c r="Q4" i="11"/>
  <c r="K4" i="11"/>
  <c r="F4" i="1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Q3" i="11"/>
  <c r="N3" i="11"/>
  <c r="O3" i="11" s="1"/>
  <c r="P3" i="11" s="1"/>
  <c r="M3" i="11"/>
  <c r="K3" i="11"/>
  <c r="E3" i="11"/>
  <c r="C3" i="11"/>
  <c r="N4" i="11" s="1"/>
  <c r="B3" i="11"/>
  <c r="Q2" i="11"/>
  <c r="N2" i="11"/>
  <c r="M2" i="11"/>
  <c r="H2" i="11"/>
  <c r="G2" i="11"/>
  <c r="F2" i="11"/>
  <c r="F3" i="11" s="1"/>
  <c r="E2" i="11"/>
  <c r="C2" i="11"/>
  <c r="B2" i="11"/>
  <c r="D2" i="11" s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3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3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3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E8" i="10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K7" i="10"/>
  <c r="K6" i="10"/>
  <c r="K5" i="10"/>
  <c r="K4" i="10"/>
  <c r="E4" i="10"/>
  <c r="E5" i="10" s="1"/>
  <c r="E6" i="10" s="1"/>
  <c r="E7" i="10" s="1"/>
  <c r="K3" i="10"/>
  <c r="F3" i="10"/>
  <c r="L3" i="10" s="1"/>
  <c r="E3" i="10"/>
  <c r="Q2" i="10"/>
  <c r="N2" i="10"/>
  <c r="F2" i="10"/>
  <c r="E2" i="10"/>
  <c r="C2" i="10"/>
  <c r="B2" i="10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3" i="9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3" i="9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3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F3" i="9"/>
  <c r="L3" i="9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D3" i="9"/>
  <c r="Q2" i="9"/>
  <c r="N2" i="9"/>
  <c r="M2" i="9"/>
  <c r="F2" i="9"/>
  <c r="E2" i="9"/>
  <c r="C2" i="9"/>
  <c r="B2" i="9"/>
  <c r="C2" i="8"/>
  <c r="Q52" i="8"/>
  <c r="Q51" i="8"/>
  <c r="K51" i="8"/>
  <c r="Q50" i="8"/>
  <c r="K50" i="8"/>
  <c r="Q49" i="8"/>
  <c r="K49" i="8"/>
  <c r="Q48" i="8"/>
  <c r="K48" i="8"/>
  <c r="Q47" i="8"/>
  <c r="K47" i="8"/>
  <c r="Q46" i="8"/>
  <c r="K46" i="8"/>
  <c r="Q45" i="8"/>
  <c r="K45" i="8"/>
  <c r="Q44" i="8"/>
  <c r="K44" i="8"/>
  <c r="Q43" i="8"/>
  <c r="K43" i="8"/>
  <c r="Q42" i="8"/>
  <c r="K42" i="8"/>
  <c r="Q41" i="8"/>
  <c r="K41" i="8"/>
  <c r="Q40" i="8"/>
  <c r="K40" i="8"/>
  <c r="Q39" i="8"/>
  <c r="K39" i="8"/>
  <c r="Q38" i="8"/>
  <c r="K38" i="8"/>
  <c r="Q37" i="8"/>
  <c r="K37" i="8"/>
  <c r="Q36" i="8"/>
  <c r="K36" i="8"/>
  <c r="Q35" i="8"/>
  <c r="K35" i="8"/>
  <c r="Q34" i="8"/>
  <c r="K34" i="8"/>
  <c r="Q33" i="8"/>
  <c r="K33" i="8"/>
  <c r="Q32" i="8"/>
  <c r="K32" i="8"/>
  <c r="Q31" i="8"/>
  <c r="K31" i="8"/>
  <c r="Q30" i="8"/>
  <c r="K30" i="8"/>
  <c r="Q29" i="8"/>
  <c r="K29" i="8"/>
  <c r="Q28" i="8"/>
  <c r="K28" i="8"/>
  <c r="Q27" i="8"/>
  <c r="K27" i="8"/>
  <c r="Q26" i="8"/>
  <c r="K26" i="8"/>
  <c r="Q25" i="8"/>
  <c r="K25" i="8"/>
  <c r="Q24" i="8"/>
  <c r="K24" i="8"/>
  <c r="Q23" i="8"/>
  <c r="K23" i="8"/>
  <c r="Q22" i="8"/>
  <c r="K22" i="8"/>
  <c r="Q21" i="8"/>
  <c r="K21" i="8"/>
  <c r="Q20" i="8"/>
  <c r="K20" i="8"/>
  <c r="Q19" i="8"/>
  <c r="K19" i="8"/>
  <c r="Q18" i="8"/>
  <c r="K18" i="8"/>
  <c r="Q17" i="8"/>
  <c r="K17" i="8"/>
  <c r="Q16" i="8"/>
  <c r="K16" i="8"/>
  <c r="Q15" i="8"/>
  <c r="K15" i="8"/>
  <c r="Q14" i="8"/>
  <c r="K14" i="8"/>
  <c r="Q13" i="8"/>
  <c r="K13" i="8"/>
  <c r="Q12" i="8"/>
  <c r="K12" i="8"/>
  <c r="Q11" i="8"/>
  <c r="K11" i="8"/>
  <c r="Q10" i="8"/>
  <c r="K10" i="8"/>
  <c r="Q9" i="8"/>
  <c r="K9" i="8"/>
  <c r="Q8" i="8"/>
  <c r="K8" i="8"/>
  <c r="Q7" i="8"/>
  <c r="K7" i="8"/>
  <c r="Q6" i="8"/>
  <c r="K6" i="8"/>
  <c r="Q5" i="8"/>
  <c r="K5" i="8"/>
  <c r="Q4" i="8"/>
  <c r="K4" i="8"/>
  <c r="Q3" i="8"/>
  <c r="N3" i="8"/>
  <c r="L3" i="8"/>
  <c r="K3" i="8"/>
  <c r="C3" i="8"/>
  <c r="N4" i="8" s="1"/>
  <c r="Q2" i="8"/>
  <c r="N2" i="8"/>
  <c r="F2" i="8"/>
  <c r="F3" i="8" s="1"/>
  <c r="F4" i="8" s="1"/>
  <c r="E2" i="8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B2" i="8"/>
  <c r="M3" i="8" s="1"/>
  <c r="O3" i="8" s="1"/>
  <c r="P3" i="8" s="1"/>
  <c r="L3" i="7"/>
  <c r="Q57" i="6"/>
  <c r="B2" i="7"/>
  <c r="Q52" i="7"/>
  <c r="Q51" i="7"/>
  <c r="K51" i="7"/>
  <c r="Q50" i="7"/>
  <c r="K50" i="7"/>
  <c r="Q49" i="7"/>
  <c r="K49" i="7"/>
  <c r="Q48" i="7"/>
  <c r="K48" i="7"/>
  <c r="Q47" i="7"/>
  <c r="K47" i="7"/>
  <c r="Q46" i="7"/>
  <c r="K46" i="7"/>
  <c r="Q45" i="7"/>
  <c r="K45" i="7"/>
  <c r="Q44" i="7"/>
  <c r="K44" i="7"/>
  <c r="Q43" i="7"/>
  <c r="K43" i="7"/>
  <c r="Q42" i="7"/>
  <c r="K42" i="7"/>
  <c r="Q41" i="7"/>
  <c r="K41" i="7"/>
  <c r="Q40" i="7"/>
  <c r="K40" i="7"/>
  <c r="Q39" i="7"/>
  <c r="K39" i="7"/>
  <c r="Q38" i="7"/>
  <c r="K38" i="7"/>
  <c r="Q37" i="7"/>
  <c r="K37" i="7"/>
  <c r="Q36" i="7"/>
  <c r="K36" i="7"/>
  <c r="Q35" i="7"/>
  <c r="K35" i="7"/>
  <c r="Q34" i="7"/>
  <c r="K34" i="7"/>
  <c r="Q33" i="7"/>
  <c r="K33" i="7"/>
  <c r="Q32" i="7"/>
  <c r="K32" i="7"/>
  <c r="Q31" i="7"/>
  <c r="K31" i="7"/>
  <c r="Q30" i="7"/>
  <c r="K30" i="7"/>
  <c r="Q29" i="7"/>
  <c r="K29" i="7"/>
  <c r="Q28" i="7"/>
  <c r="K28" i="7"/>
  <c r="Q27" i="7"/>
  <c r="K27" i="7"/>
  <c r="Q26" i="7"/>
  <c r="K26" i="7"/>
  <c r="Q25" i="7"/>
  <c r="K25" i="7"/>
  <c r="Q24" i="7"/>
  <c r="K24" i="7"/>
  <c r="Q23" i="7"/>
  <c r="K23" i="7"/>
  <c r="Q22" i="7"/>
  <c r="K22" i="7"/>
  <c r="Q21" i="7"/>
  <c r="K21" i="7"/>
  <c r="Q20" i="7"/>
  <c r="K20" i="7"/>
  <c r="Q19" i="7"/>
  <c r="K19" i="7"/>
  <c r="Q18" i="7"/>
  <c r="K18" i="7"/>
  <c r="Q17" i="7"/>
  <c r="K17" i="7"/>
  <c r="Q16" i="7"/>
  <c r="K16" i="7"/>
  <c r="Q15" i="7"/>
  <c r="K15" i="7"/>
  <c r="Q14" i="7"/>
  <c r="K14" i="7"/>
  <c r="Q13" i="7"/>
  <c r="K13" i="7"/>
  <c r="Q12" i="7"/>
  <c r="K12" i="7"/>
  <c r="Q11" i="7"/>
  <c r="K11" i="7"/>
  <c r="E11" i="7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Q10" i="7"/>
  <c r="K10" i="7"/>
  <c r="Q9" i="7"/>
  <c r="K9" i="7"/>
  <c r="Q8" i="7"/>
  <c r="K8" i="7"/>
  <c r="Q7" i="7"/>
  <c r="K7" i="7"/>
  <c r="Q6" i="7"/>
  <c r="K6" i="7"/>
  <c r="Q5" i="7"/>
  <c r="K5" i="7"/>
  <c r="Q4" i="7"/>
  <c r="K4" i="7"/>
  <c r="C4" i="7"/>
  <c r="Q3" i="7"/>
  <c r="K3" i="7"/>
  <c r="F3" i="7"/>
  <c r="E3" i="7"/>
  <c r="E4" i="7" s="1"/>
  <c r="E5" i="7" s="1"/>
  <c r="E6" i="7" s="1"/>
  <c r="E7" i="7" s="1"/>
  <c r="E8" i="7" s="1"/>
  <c r="E9" i="7" s="1"/>
  <c r="E10" i="7" s="1"/>
  <c r="C3" i="7"/>
  <c r="Q2" i="7"/>
  <c r="F2" i="7"/>
  <c r="E2" i="7"/>
  <c r="C2" i="7"/>
  <c r="N2" i="7" s="1"/>
  <c r="B3" i="7"/>
  <c r="B2" i="6"/>
  <c r="Q52" i="6"/>
  <c r="Q51" i="6"/>
  <c r="K51" i="6"/>
  <c r="Q50" i="6"/>
  <c r="K50" i="6"/>
  <c r="Q49" i="6"/>
  <c r="K49" i="6"/>
  <c r="Q48" i="6"/>
  <c r="K48" i="6"/>
  <c r="Q47" i="6"/>
  <c r="K47" i="6"/>
  <c r="Q46" i="6"/>
  <c r="K46" i="6"/>
  <c r="Q45" i="6"/>
  <c r="K45" i="6"/>
  <c r="Q44" i="6"/>
  <c r="K44" i="6"/>
  <c r="Q43" i="6"/>
  <c r="K43" i="6"/>
  <c r="Q42" i="6"/>
  <c r="K42" i="6"/>
  <c r="Q41" i="6"/>
  <c r="K41" i="6"/>
  <c r="Q40" i="6"/>
  <c r="K40" i="6"/>
  <c r="Q39" i="6"/>
  <c r="K39" i="6"/>
  <c r="Q38" i="6"/>
  <c r="K38" i="6"/>
  <c r="Q37" i="6"/>
  <c r="K37" i="6"/>
  <c r="Q36" i="6"/>
  <c r="K36" i="6"/>
  <c r="Q35" i="6"/>
  <c r="K35" i="6"/>
  <c r="Q34" i="6"/>
  <c r="K34" i="6"/>
  <c r="Q33" i="6"/>
  <c r="K33" i="6"/>
  <c r="Q32" i="6"/>
  <c r="K32" i="6"/>
  <c r="Q31" i="6"/>
  <c r="K31" i="6"/>
  <c r="Q30" i="6"/>
  <c r="K30" i="6"/>
  <c r="Q29" i="6"/>
  <c r="K29" i="6"/>
  <c r="Q28" i="6"/>
  <c r="K28" i="6"/>
  <c r="Q27" i="6"/>
  <c r="K27" i="6"/>
  <c r="Q26" i="6"/>
  <c r="K26" i="6"/>
  <c r="Q25" i="6"/>
  <c r="K25" i="6"/>
  <c r="Q24" i="6"/>
  <c r="K24" i="6"/>
  <c r="Q23" i="6"/>
  <c r="K23" i="6"/>
  <c r="Q22" i="6"/>
  <c r="K22" i="6"/>
  <c r="Q21" i="6"/>
  <c r="K21" i="6"/>
  <c r="Q20" i="6"/>
  <c r="K20" i="6"/>
  <c r="Q19" i="6"/>
  <c r="K19" i="6"/>
  <c r="Q18" i="6"/>
  <c r="K18" i="6"/>
  <c r="Q17" i="6"/>
  <c r="K17" i="6"/>
  <c r="Q16" i="6"/>
  <c r="K16" i="6"/>
  <c r="Q15" i="6"/>
  <c r="K15" i="6"/>
  <c r="Q14" i="6"/>
  <c r="K14" i="6"/>
  <c r="Q13" i="6"/>
  <c r="K13" i="6"/>
  <c r="Q12" i="6"/>
  <c r="K12" i="6"/>
  <c r="Q11" i="6"/>
  <c r="K11" i="6"/>
  <c r="Q10" i="6"/>
  <c r="K10" i="6"/>
  <c r="Q9" i="6"/>
  <c r="K9" i="6"/>
  <c r="Q8" i="6"/>
  <c r="K8" i="6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Q7" i="6"/>
  <c r="K7" i="6"/>
  <c r="Q6" i="6"/>
  <c r="K6" i="6"/>
  <c r="E6" i="6"/>
  <c r="E7" i="6" s="1"/>
  <c r="Q5" i="6"/>
  <c r="N5" i="6"/>
  <c r="K5" i="6"/>
  <c r="Q4" i="6"/>
  <c r="K4" i="6"/>
  <c r="E4" i="6"/>
  <c r="E5" i="6" s="1"/>
  <c r="C4" i="6"/>
  <c r="C5" i="6" s="1"/>
  <c r="N6" i="6" s="1"/>
  <c r="Q3" i="6"/>
  <c r="N3" i="6"/>
  <c r="M3" i="6"/>
  <c r="O3" i="6" s="1"/>
  <c r="P3" i="6" s="1"/>
  <c r="K3" i="6"/>
  <c r="E3" i="6"/>
  <c r="C3" i="6"/>
  <c r="N4" i="6" s="1"/>
  <c r="B3" i="6"/>
  <c r="Q2" i="6"/>
  <c r="N2" i="6"/>
  <c r="M2" i="6"/>
  <c r="F2" i="6"/>
  <c r="F3" i="6" s="1"/>
  <c r="F4" i="6" s="1"/>
  <c r="E2" i="6"/>
  <c r="D2" i="6"/>
  <c r="H2" i="6" s="1"/>
  <c r="C2" i="6"/>
  <c r="Q59" i="4"/>
  <c r="U60" i="4"/>
  <c r="U59" i="4"/>
  <c r="U58" i="4"/>
  <c r="U57" i="4"/>
  <c r="Q57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2" i="4"/>
  <c r="E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3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M6" i="12" l="1"/>
  <c r="B6" i="12"/>
  <c r="C3" i="12"/>
  <c r="L3" i="13"/>
  <c r="N2" i="13"/>
  <c r="D2" i="13"/>
  <c r="D2" i="12"/>
  <c r="N3" i="13"/>
  <c r="O3" i="13" s="1"/>
  <c r="P3" i="13" s="1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L4" i="13"/>
  <c r="D3" i="13"/>
  <c r="N4" i="13"/>
  <c r="C4" i="13"/>
  <c r="G2" i="13"/>
  <c r="H2" i="13"/>
  <c r="M6" i="13"/>
  <c r="M4" i="13"/>
  <c r="O4" i="13" s="1"/>
  <c r="P4" i="13" s="1"/>
  <c r="M2" i="13"/>
  <c r="F6" i="13"/>
  <c r="B6" i="13"/>
  <c r="L5" i="12"/>
  <c r="F6" i="12"/>
  <c r="B7" i="12"/>
  <c r="L4" i="12"/>
  <c r="D3" i="12"/>
  <c r="M4" i="12"/>
  <c r="O3" i="12"/>
  <c r="P3" i="12" s="1"/>
  <c r="G2" i="12"/>
  <c r="H2" i="12"/>
  <c r="M2" i="12"/>
  <c r="C4" i="11"/>
  <c r="B4" i="11"/>
  <c r="M4" i="11"/>
  <c r="O4" i="11" s="1"/>
  <c r="P4" i="11" s="1"/>
  <c r="D3" i="11"/>
  <c r="F5" i="11"/>
  <c r="O3" i="10"/>
  <c r="P3" i="10" s="1"/>
  <c r="D2" i="10"/>
  <c r="F4" i="10"/>
  <c r="M2" i="10"/>
  <c r="H3" i="9"/>
  <c r="J3" i="9" s="1"/>
  <c r="G3" i="9"/>
  <c r="I3" i="9" s="1"/>
  <c r="O4" i="9"/>
  <c r="P4" i="9" s="1"/>
  <c r="F4" i="9"/>
  <c r="D2" i="9"/>
  <c r="O3" i="9"/>
  <c r="P3" i="9" s="1"/>
  <c r="F5" i="8"/>
  <c r="L4" i="8"/>
  <c r="D2" i="8"/>
  <c r="B3" i="8"/>
  <c r="M2" i="8"/>
  <c r="C4" i="8"/>
  <c r="N5" i="7"/>
  <c r="C5" i="7"/>
  <c r="N4" i="7"/>
  <c r="D3" i="7"/>
  <c r="F4" i="7"/>
  <c r="D2" i="7"/>
  <c r="B4" i="7"/>
  <c r="M4" i="7"/>
  <c r="O4" i="7" s="1"/>
  <c r="P4" i="7" s="1"/>
  <c r="M3" i="7"/>
  <c r="M2" i="7"/>
  <c r="N3" i="7"/>
  <c r="G2" i="6"/>
  <c r="F5" i="6"/>
  <c r="L4" i="6"/>
  <c r="C6" i="6"/>
  <c r="L3" i="6"/>
  <c r="B4" i="6"/>
  <c r="M4" i="6"/>
  <c r="O4" i="6" s="1"/>
  <c r="P4" i="6" s="1"/>
  <c r="D3" i="6"/>
  <c r="E3" i="4"/>
  <c r="O4" i="12" l="1"/>
  <c r="P4" i="12" s="1"/>
  <c r="C4" i="12"/>
  <c r="N4" i="12"/>
  <c r="M7" i="12"/>
  <c r="H3" i="13"/>
  <c r="J3" i="13" s="1"/>
  <c r="G3" i="13"/>
  <c r="I3" i="13" s="1"/>
  <c r="M7" i="13"/>
  <c r="B7" i="13"/>
  <c r="D4" i="13"/>
  <c r="N5" i="13"/>
  <c r="O5" i="13" s="1"/>
  <c r="P5" i="13" s="1"/>
  <c r="C5" i="13"/>
  <c r="L6" i="13"/>
  <c r="F7" i="13"/>
  <c r="L5" i="13"/>
  <c r="H3" i="12"/>
  <c r="J3" i="12" s="1"/>
  <c r="G3" i="12"/>
  <c r="I3" i="12" s="1"/>
  <c r="M8" i="12"/>
  <c r="B8" i="12"/>
  <c r="L6" i="12"/>
  <c r="F7" i="12"/>
  <c r="H3" i="11"/>
  <c r="J3" i="11" s="1"/>
  <c r="G3" i="11"/>
  <c r="I3" i="11" s="1"/>
  <c r="F6" i="11"/>
  <c r="M5" i="11"/>
  <c r="B5" i="11"/>
  <c r="D4" i="11"/>
  <c r="N5" i="11"/>
  <c r="C5" i="11"/>
  <c r="F5" i="10"/>
  <c r="L4" i="10"/>
  <c r="H2" i="10"/>
  <c r="G2" i="10"/>
  <c r="O4" i="10"/>
  <c r="P4" i="10" s="1"/>
  <c r="D3" i="10"/>
  <c r="D4" i="9"/>
  <c r="O5" i="9"/>
  <c r="P5" i="9" s="1"/>
  <c r="G2" i="9"/>
  <c r="H2" i="9"/>
  <c r="R3" i="9"/>
  <c r="L4" i="9"/>
  <c r="F5" i="9"/>
  <c r="B4" i="8"/>
  <c r="M4" i="8"/>
  <c r="O4" i="8" s="1"/>
  <c r="P4" i="8" s="1"/>
  <c r="D3" i="8"/>
  <c r="N5" i="8"/>
  <c r="C5" i="8"/>
  <c r="H2" i="8"/>
  <c r="G2" i="8"/>
  <c r="L5" i="8"/>
  <c r="F6" i="8"/>
  <c r="O3" i="7"/>
  <c r="P3" i="7" s="1"/>
  <c r="M5" i="7"/>
  <c r="O5" i="7" s="1"/>
  <c r="P5" i="7" s="1"/>
  <c r="D4" i="7"/>
  <c r="B5" i="7"/>
  <c r="H2" i="7"/>
  <c r="G2" i="7"/>
  <c r="L4" i="7"/>
  <c r="F5" i="7"/>
  <c r="H3" i="7"/>
  <c r="J3" i="7" s="1"/>
  <c r="G3" i="7"/>
  <c r="I3" i="7" s="1"/>
  <c r="N6" i="7"/>
  <c r="C6" i="7"/>
  <c r="H3" i="6"/>
  <c r="J3" i="6" s="1"/>
  <c r="G3" i="6"/>
  <c r="I3" i="6" s="1"/>
  <c r="C7" i="6"/>
  <c r="N7" i="6"/>
  <c r="L5" i="6"/>
  <c r="F6" i="6"/>
  <c r="D4" i="6"/>
  <c r="B5" i="6"/>
  <c r="M5" i="6"/>
  <c r="O5" i="6" s="1"/>
  <c r="P5" i="6" s="1"/>
  <c r="L3" i="4"/>
  <c r="E4" i="4"/>
  <c r="C5" i="12" l="1"/>
  <c r="N5" i="12"/>
  <c r="O5" i="12" s="1"/>
  <c r="P5" i="12" s="1"/>
  <c r="D4" i="12"/>
  <c r="N6" i="13"/>
  <c r="O6" i="13" s="1"/>
  <c r="P6" i="13" s="1"/>
  <c r="C6" i="13"/>
  <c r="D5" i="13"/>
  <c r="B8" i="13"/>
  <c r="M8" i="13"/>
  <c r="R3" i="13"/>
  <c r="L7" i="13"/>
  <c r="F8" i="13"/>
  <c r="G4" i="13"/>
  <c r="I4" i="13" s="1"/>
  <c r="H4" i="13"/>
  <c r="J4" i="13" s="1"/>
  <c r="B9" i="12"/>
  <c r="M9" i="12"/>
  <c r="F8" i="12"/>
  <c r="L7" i="12"/>
  <c r="R3" i="12"/>
  <c r="H4" i="11"/>
  <c r="J4" i="11" s="1"/>
  <c r="R4" i="11" s="1"/>
  <c r="S4" i="11" s="1"/>
  <c r="G4" i="11"/>
  <c r="I4" i="11" s="1"/>
  <c r="N6" i="11"/>
  <c r="C6" i="11"/>
  <c r="O5" i="11"/>
  <c r="P5" i="11" s="1"/>
  <c r="R3" i="11"/>
  <c r="B6" i="11"/>
  <c r="M6" i="11"/>
  <c r="O6" i="11" s="1"/>
  <c r="P6" i="11" s="1"/>
  <c r="D5" i="11"/>
  <c r="F7" i="11"/>
  <c r="G3" i="10"/>
  <c r="I3" i="10" s="1"/>
  <c r="H3" i="10"/>
  <c r="J3" i="10" s="1"/>
  <c r="O5" i="10"/>
  <c r="P5" i="10" s="1"/>
  <c r="D4" i="10"/>
  <c r="L5" i="10"/>
  <c r="F6" i="10"/>
  <c r="S3" i="9"/>
  <c r="O6" i="9"/>
  <c r="P6" i="9" s="1"/>
  <c r="D5" i="9"/>
  <c r="F6" i="9"/>
  <c r="L5" i="9"/>
  <c r="H4" i="9"/>
  <c r="J4" i="9" s="1"/>
  <c r="G4" i="9"/>
  <c r="I4" i="9" s="1"/>
  <c r="F7" i="8"/>
  <c r="L6" i="8"/>
  <c r="H3" i="8"/>
  <c r="J3" i="8" s="1"/>
  <c r="G3" i="8"/>
  <c r="I3" i="8" s="1"/>
  <c r="N6" i="8"/>
  <c r="C6" i="8"/>
  <c r="B5" i="8"/>
  <c r="D4" i="8"/>
  <c r="M5" i="8"/>
  <c r="O5" i="8" s="1"/>
  <c r="P5" i="8" s="1"/>
  <c r="B6" i="7"/>
  <c r="M6" i="7"/>
  <c r="O6" i="7" s="1"/>
  <c r="P6" i="7" s="1"/>
  <c r="D5" i="7"/>
  <c r="F6" i="7"/>
  <c r="L5" i="7"/>
  <c r="H4" i="7"/>
  <c r="J4" i="7" s="1"/>
  <c r="G4" i="7"/>
  <c r="I4" i="7" s="1"/>
  <c r="N7" i="7"/>
  <c r="C7" i="7"/>
  <c r="R3" i="7"/>
  <c r="N8" i="6"/>
  <c r="C8" i="6"/>
  <c r="H4" i="6"/>
  <c r="J4" i="6" s="1"/>
  <c r="G4" i="6"/>
  <c r="I4" i="6" s="1"/>
  <c r="B6" i="6"/>
  <c r="M6" i="6"/>
  <c r="O6" i="6" s="1"/>
  <c r="P6" i="6" s="1"/>
  <c r="D5" i="6"/>
  <c r="F7" i="6"/>
  <c r="L6" i="6"/>
  <c r="R3" i="6"/>
  <c r="E5" i="4"/>
  <c r="L4" i="4"/>
  <c r="N6" i="12" l="1"/>
  <c r="O6" i="12" s="1"/>
  <c r="P6" i="12" s="1"/>
  <c r="C6" i="12"/>
  <c r="D5" i="12"/>
  <c r="R4" i="13"/>
  <c r="S4" i="13" s="1"/>
  <c r="G4" i="12"/>
  <c r="I4" i="12" s="1"/>
  <c r="H4" i="12"/>
  <c r="J4" i="12" s="1"/>
  <c r="R4" i="12" s="1"/>
  <c r="S4" i="12" s="1"/>
  <c r="S3" i="13"/>
  <c r="N7" i="13"/>
  <c r="O7" i="13" s="1"/>
  <c r="P7" i="13" s="1"/>
  <c r="C7" i="13"/>
  <c r="D6" i="13"/>
  <c r="M9" i="13"/>
  <c r="B9" i="13"/>
  <c r="H5" i="13"/>
  <c r="J5" i="13" s="1"/>
  <c r="G5" i="13"/>
  <c r="I5" i="13" s="1"/>
  <c r="L8" i="13"/>
  <c r="F9" i="13"/>
  <c r="L8" i="12"/>
  <c r="F9" i="12"/>
  <c r="M10" i="12"/>
  <c r="B10" i="12"/>
  <c r="S3" i="12"/>
  <c r="S3" i="11"/>
  <c r="M7" i="11"/>
  <c r="D6" i="11"/>
  <c r="B7" i="11"/>
  <c r="N7" i="11"/>
  <c r="C7" i="11"/>
  <c r="H5" i="11"/>
  <c r="J5" i="11" s="1"/>
  <c r="G5" i="11"/>
  <c r="I5" i="11" s="1"/>
  <c r="F8" i="11"/>
  <c r="R3" i="10"/>
  <c r="L6" i="10"/>
  <c r="F7" i="10"/>
  <c r="H4" i="10"/>
  <c r="J4" i="10" s="1"/>
  <c r="R4" i="10" s="1"/>
  <c r="S4" i="10" s="1"/>
  <c r="G4" i="10"/>
  <c r="I4" i="10" s="1"/>
  <c r="O6" i="10"/>
  <c r="P6" i="10" s="1"/>
  <c r="D5" i="10"/>
  <c r="R4" i="9"/>
  <c r="S4" i="9" s="1"/>
  <c r="D6" i="9"/>
  <c r="O7" i="9"/>
  <c r="P7" i="9" s="1"/>
  <c r="F7" i="9"/>
  <c r="L6" i="9"/>
  <c r="H5" i="9"/>
  <c r="J5" i="9" s="1"/>
  <c r="G5" i="9"/>
  <c r="I5" i="9" s="1"/>
  <c r="B6" i="8"/>
  <c r="M6" i="8"/>
  <c r="O6" i="8" s="1"/>
  <c r="P6" i="8" s="1"/>
  <c r="D5" i="8"/>
  <c r="N7" i="8"/>
  <c r="C7" i="8"/>
  <c r="H4" i="8"/>
  <c r="J4" i="8" s="1"/>
  <c r="G4" i="8"/>
  <c r="I4" i="8" s="1"/>
  <c r="R3" i="8"/>
  <c r="F8" i="8"/>
  <c r="L7" i="8"/>
  <c r="L6" i="7"/>
  <c r="F7" i="7"/>
  <c r="B7" i="7"/>
  <c r="D6" i="7"/>
  <c r="M7" i="7"/>
  <c r="O7" i="7" s="1"/>
  <c r="P7" i="7" s="1"/>
  <c r="R4" i="7"/>
  <c r="S4" i="7" s="1"/>
  <c r="N8" i="7"/>
  <c r="C8" i="7"/>
  <c r="H5" i="7"/>
  <c r="J5" i="7" s="1"/>
  <c r="R5" i="7" s="1"/>
  <c r="S5" i="7" s="1"/>
  <c r="G5" i="7"/>
  <c r="I5" i="7" s="1"/>
  <c r="S3" i="7"/>
  <c r="H5" i="6"/>
  <c r="J5" i="6" s="1"/>
  <c r="G5" i="6"/>
  <c r="I5" i="6" s="1"/>
  <c r="N9" i="6"/>
  <c r="C9" i="6"/>
  <c r="M7" i="6"/>
  <c r="O7" i="6" s="1"/>
  <c r="P7" i="6" s="1"/>
  <c r="B7" i="6"/>
  <c r="D6" i="6"/>
  <c r="S3" i="6"/>
  <c r="R4" i="6"/>
  <c r="S4" i="6" s="1"/>
  <c r="F8" i="6"/>
  <c r="L7" i="6"/>
  <c r="E6" i="4"/>
  <c r="L5" i="4"/>
  <c r="H5" i="12" l="1"/>
  <c r="J5" i="12" s="1"/>
  <c r="R5" i="12" s="1"/>
  <c r="S5" i="12" s="1"/>
  <c r="G5" i="12"/>
  <c r="I5" i="12" s="1"/>
  <c r="C7" i="12"/>
  <c r="N7" i="12"/>
  <c r="O7" i="12" s="1"/>
  <c r="P7" i="12" s="1"/>
  <c r="D6" i="12"/>
  <c r="L9" i="13"/>
  <c r="F10" i="13"/>
  <c r="R5" i="13"/>
  <c r="G6" i="13"/>
  <c r="I6" i="13" s="1"/>
  <c r="H6" i="13"/>
  <c r="J6" i="13" s="1"/>
  <c r="N8" i="13"/>
  <c r="O8" i="13" s="1"/>
  <c r="P8" i="13" s="1"/>
  <c r="C8" i="13"/>
  <c r="D7" i="13"/>
  <c r="B10" i="13"/>
  <c r="M10" i="13"/>
  <c r="L9" i="12"/>
  <c r="F10" i="12"/>
  <c r="M11" i="12"/>
  <c r="B11" i="12"/>
  <c r="B8" i="11"/>
  <c r="M8" i="11"/>
  <c r="D7" i="11"/>
  <c r="H6" i="11"/>
  <c r="J6" i="11" s="1"/>
  <c r="R6" i="11" s="1"/>
  <c r="S6" i="11" s="1"/>
  <c r="G6" i="11"/>
  <c r="I6" i="11" s="1"/>
  <c r="O7" i="11"/>
  <c r="P7" i="11" s="1"/>
  <c r="F9" i="11"/>
  <c r="N8" i="11"/>
  <c r="C8" i="11"/>
  <c r="R5" i="11"/>
  <c r="D6" i="10"/>
  <c r="O7" i="10"/>
  <c r="P7" i="10" s="1"/>
  <c r="L7" i="10"/>
  <c r="F8" i="10"/>
  <c r="S3" i="10"/>
  <c r="G5" i="10"/>
  <c r="I5" i="10" s="1"/>
  <c r="H5" i="10"/>
  <c r="J5" i="10" s="1"/>
  <c r="R5" i="10" s="1"/>
  <c r="S5" i="10" s="1"/>
  <c r="R5" i="9"/>
  <c r="S5" i="9" s="1"/>
  <c r="F8" i="9"/>
  <c r="L7" i="9"/>
  <c r="G6" i="9"/>
  <c r="I6" i="9" s="1"/>
  <c r="H6" i="9"/>
  <c r="J6" i="9" s="1"/>
  <c r="O8" i="9"/>
  <c r="P8" i="9" s="1"/>
  <c r="D7" i="9"/>
  <c r="R4" i="8"/>
  <c r="S4" i="8" s="1"/>
  <c r="N8" i="8"/>
  <c r="C8" i="8"/>
  <c r="S3" i="8"/>
  <c r="H5" i="8"/>
  <c r="J5" i="8" s="1"/>
  <c r="G5" i="8"/>
  <c r="I5" i="8" s="1"/>
  <c r="M7" i="8"/>
  <c r="O7" i="8" s="1"/>
  <c r="P7" i="8" s="1"/>
  <c r="B7" i="8"/>
  <c r="D6" i="8"/>
  <c r="F9" i="8"/>
  <c r="L8" i="8"/>
  <c r="B8" i="7"/>
  <c r="M8" i="7"/>
  <c r="O8" i="7" s="1"/>
  <c r="P8" i="7" s="1"/>
  <c r="D7" i="7"/>
  <c r="L7" i="7"/>
  <c r="F8" i="7"/>
  <c r="H6" i="7"/>
  <c r="J6" i="7" s="1"/>
  <c r="R6" i="7" s="1"/>
  <c r="G6" i="7"/>
  <c r="I6" i="7" s="1"/>
  <c r="N9" i="7"/>
  <c r="C9" i="7"/>
  <c r="B8" i="6"/>
  <c r="M8" i="6"/>
  <c r="O8" i="6" s="1"/>
  <c r="P8" i="6" s="1"/>
  <c r="D7" i="6"/>
  <c r="H6" i="6"/>
  <c r="J6" i="6" s="1"/>
  <c r="G6" i="6"/>
  <c r="I6" i="6" s="1"/>
  <c r="N10" i="6"/>
  <c r="C10" i="6"/>
  <c r="R5" i="6"/>
  <c r="F9" i="6"/>
  <c r="L8" i="6"/>
  <c r="E7" i="4"/>
  <c r="L6" i="4"/>
  <c r="C8" i="12" l="1"/>
  <c r="N8" i="12"/>
  <c r="O8" i="12" s="1"/>
  <c r="P8" i="12" s="1"/>
  <c r="D7" i="12"/>
  <c r="H6" i="12"/>
  <c r="J6" i="12" s="1"/>
  <c r="R6" i="12" s="1"/>
  <c r="S6" i="12" s="1"/>
  <c r="G6" i="12"/>
  <c r="I6" i="12" s="1"/>
  <c r="L10" i="13"/>
  <c r="F11" i="13"/>
  <c r="H7" i="13"/>
  <c r="J7" i="13" s="1"/>
  <c r="G7" i="13"/>
  <c r="I7" i="13" s="1"/>
  <c r="R6" i="13"/>
  <c r="S6" i="13" s="1"/>
  <c r="N9" i="13"/>
  <c r="O9" i="13" s="1"/>
  <c r="P9" i="13" s="1"/>
  <c r="C9" i="13"/>
  <c r="D8" i="13"/>
  <c r="M11" i="13"/>
  <c r="B11" i="13"/>
  <c r="S5" i="13"/>
  <c r="F11" i="12"/>
  <c r="L10" i="12"/>
  <c r="M12" i="12"/>
  <c r="B12" i="12"/>
  <c r="F10" i="11"/>
  <c r="O8" i="11"/>
  <c r="P8" i="11" s="1"/>
  <c r="H7" i="11"/>
  <c r="J7" i="11" s="1"/>
  <c r="R7" i="11" s="1"/>
  <c r="G7" i="11"/>
  <c r="I7" i="11" s="1"/>
  <c r="S5" i="11"/>
  <c r="M9" i="11"/>
  <c r="O9" i="11" s="1"/>
  <c r="P9" i="11" s="1"/>
  <c r="D8" i="11"/>
  <c r="B9" i="11"/>
  <c r="N9" i="11"/>
  <c r="C9" i="11"/>
  <c r="L8" i="10"/>
  <c r="F9" i="10"/>
  <c r="O8" i="10"/>
  <c r="P8" i="10" s="1"/>
  <c r="D7" i="10"/>
  <c r="H6" i="10"/>
  <c r="J6" i="10" s="1"/>
  <c r="G6" i="10"/>
  <c r="I6" i="10" s="1"/>
  <c r="R6" i="9"/>
  <c r="S6" i="9" s="1"/>
  <c r="O9" i="9"/>
  <c r="P9" i="9" s="1"/>
  <c r="D8" i="9"/>
  <c r="H7" i="9"/>
  <c r="J7" i="9" s="1"/>
  <c r="G7" i="9"/>
  <c r="I7" i="9" s="1"/>
  <c r="L8" i="9"/>
  <c r="F9" i="9"/>
  <c r="R5" i="8"/>
  <c r="S5" i="8" s="1"/>
  <c r="B8" i="8"/>
  <c r="M8" i="8"/>
  <c r="O8" i="8" s="1"/>
  <c r="P8" i="8" s="1"/>
  <c r="D7" i="8"/>
  <c r="N9" i="8"/>
  <c r="C9" i="8"/>
  <c r="H6" i="8"/>
  <c r="J6" i="8" s="1"/>
  <c r="R6" i="8" s="1"/>
  <c r="G6" i="8"/>
  <c r="I6" i="8" s="1"/>
  <c r="F10" i="8"/>
  <c r="L9" i="8"/>
  <c r="M9" i="7"/>
  <c r="O9" i="7" s="1"/>
  <c r="P9" i="7" s="1"/>
  <c r="B9" i="7"/>
  <c r="D8" i="7"/>
  <c r="L8" i="7"/>
  <c r="F9" i="7"/>
  <c r="N10" i="7"/>
  <c r="C10" i="7"/>
  <c r="S6" i="7"/>
  <c r="H7" i="7"/>
  <c r="J7" i="7" s="1"/>
  <c r="R7" i="7" s="1"/>
  <c r="G7" i="7"/>
  <c r="I7" i="7" s="1"/>
  <c r="R6" i="6"/>
  <c r="S6" i="6" s="1"/>
  <c r="S5" i="6"/>
  <c r="H7" i="6"/>
  <c r="J7" i="6" s="1"/>
  <c r="G7" i="6"/>
  <c r="I7" i="6" s="1"/>
  <c r="F10" i="6"/>
  <c r="L9" i="6"/>
  <c r="N11" i="6"/>
  <c r="C11" i="6"/>
  <c r="M9" i="6"/>
  <c r="O9" i="6" s="1"/>
  <c r="P9" i="6" s="1"/>
  <c r="D8" i="6"/>
  <c r="B9" i="6"/>
  <c r="E8" i="4"/>
  <c r="L7" i="4"/>
  <c r="G7" i="12" l="1"/>
  <c r="I7" i="12" s="1"/>
  <c r="H7" i="12"/>
  <c r="J7" i="12" s="1"/>
  <c r="C9" i="12"/>
  <c r="N9" i="12"/>
  <c r="O9" i="12" s="1"/>
  <c r="P9" i="12" s="1"/>
  <c r="D8" i="12"/>
  <c r="R7" i="13"/>
  <c r="G8" i="13"/>
  <c r="I8" i="13" s="1"/>
  <c r="H8" i="13"/>
  <c r="J8" i="13" s="1"/>
  <c r="L11" i="13"/>
  <c r="F12" i="13"/>
  <c r="B12" i="13"/>
  <c r="M12" i="13"/>
  <c r="N10" i="13"/>
  <c r="O10" i="13" s="1"/>
  <c r="P10" i="13" s="1"/>
  <c r="C10" i="13"/>
  <c r="D9" i="13"/>
  <c r="B13" i="12"/>
  <c r="M13" i="12"/>
  <c r="F12" i="12"/>
  <c r="L11" i="12"/>
  <c r="S7" i="11"/>
  <c r="N10" i="11"/>
  <c r="C10" i="11"/>
  <c r="B10" i="11"/>
  <c r="M10" i="11"/>
  <c r="O10" i="11" s="1"/>
  <c r="P10" i="11" s="1"/>
  <c r="D9" i="11"/>
  <c r="F11" i="11"/>
  <c r="H8" i="11"/>
  <c r="J8" i="11" s="1"/>
  <c r="R8" i="11" s="1"/>
  <c r="G8" i="11"/>
  <c r="I8" i="11" s="1"/>
  <c r="R6" i="10"/>
  <c r="O9" i="10"/>
  <c r="P9" i="10" s="1"/>
  <c r="D8" i="10"/>
  <c r="G7" i="10"/>
  <c r="I7" i="10" s="1"/>
  <c r="H7" i="10"/>
  <c r="J7" i="10" s="1"/>
  <c r="F10" i="10"/>
  <c r="L9" i="10"/>
  <c r="H8" i="9"/>
  <c r="J8" i="9" s="1"/>
  <c r="G8" i="9"/>
  <c r="I8" i="9" s="1"/>
  <c r="F10" i="9"/>
  <c r="L9" i="9"/>
  <c r="R7" i="9"/>
  <c r="O10" i="9"/>
  <c r="P10" i="9" s="1"/>
  <c r="D9" i="9"/>
  <c r="H7" i="8"/>
  <c r="J7" i="8" s="1"/>
  <c r="R7" i="8" s="1"/>
  <c r="S7" i="8" s="1"/>
  <c r="G7" i="8"/>
  <c r="I7" i="8" s="1"/>
  <c r="S6" i="8"/>
  <c r="M9" i="8"/>
  <c r="O9" i="8" s="1"/>
  <c r="P9" i="8" s="1"/>
  <c r="D8" i="8"/>
  <c r="B9" i="8"/>
  <c r="N10" i="8"/>
  <c r="C10" i="8"/>
  <c r="F11" i="8"/>
  <c r="L10" i="8"/>
  <c r="S7" i="7"/>
  <c r="B10" i="7"/>
  <c r="M10" i="7"/>
  <c r="O10" i="7" s="1"/>
  <c r="P10" i="7" s="1"/>
  <c r="D9" i="7"/>
  <c r="N11" i="7"/>
  <c r="C11" i="7"/>
  <c r="F10" i="7"/>
  <c r="L9" i="7"/>
  <c r="H8" i="7"/>
  <c r="J8" i="7" s="1"/>
  <c r="G8" i="7"/>
  <c r="I8" i="7" s="1"/>
  <c r="B10" i="6"/>
  <c r="M10" i="6"/>
  <c r="O10" i="6" s="1"/>
  <c r="P10" i="6" s="1"/>
  <c r="D9" i="6"/>
  <c r="N12" i="6"/>
  <c r="C12" i="6"/>
  <c r="F11" i="6"/>
  <c r="L10" i="6"/>
  <c r="R7" i="6"/>
  <c r="H8" i="6"/>
  <c r="J8" i="6" s="1"/>
  <c r="G8" i="6"/>
  <c r="I8" i="6" s="1"/>
  <c r="E9" i="4"/>
  <c r="L8" i="4"/>
  <c r="G8" i="12" l="1"/>
  <c r="I8" i="12" s="1"/>
  <c r="H8" i="12"/>
  <c r="J8" i="12" s="1"/>
  <c r="R8" i="12" s="1"/>
  <c r="S8" i="12" s="1"/>
  <c r="R7" i="12"/>
  <c r="S7" i="12" s="1"/>
  <c r="C10" i="12"/>
  <c r="N10" i="12"/>
  <c r="O10" i="12" s="1"/>
  <c r="P10" i="12" s="1"/>
  <c r="D9" i="12"/>
  <c r="H9" i="13"/>
  <c r="J9" i="13" s="1"/>
  <c r="G9" i="13"/>
  <c r="I9" i="13" s="1"/>
  <c r="M13" i="13"/>
  <c r="B13" i="13"/>
  <c r="R8" i="13"/>
  <c r="S8" i="13" s="1"/>
  <c r="N11" i="13"/>
  <c r="O11" i="13" s="1"/>
  <c r="P11" i="13" s="1"/>
  <c r="C11" i="13"/>
  <c r="D10" i="13"/>
  <c r="L12" i="13"/>
  <c r="F13" i="13"/>
  <c r="S7" i="13"/>
  <c r="M14" i="12"/>
  <c r="B14" i="12"/>
  <c r="L12" i="12"/>
  <c r="F13" i="12"/>
  <c r="S8" i="11"/>
  <c r="H9" i="11"/>
  <c r="J9" i="11" s="1"/>
  <c r="G9" i="11"/>
  <c r="I9" i="11" s="1"/>
  <c r="M11" i="11"/>
  <c r="D10" i="11"/>
  <c r="B11" i="11"/>
  <c r="N11" i="11"/>
  <c r="C11" i="11"/>
  <c r="F12" i="11"/>
  <c r="R7" i="10"/>
  <c r="S7" i="10" s="1"/>
  <c r="F11" i="10"/>
  <c r="L10" i="10"/>
  <c r="S6" i="10"/>
  <c r="G8" i="10"/>
  <c r="I8" i="10" s="1"/>
  <c r="H8" i="10"/>
  <c r="J8" i="10" s="1"/>
  <c r="R8" i="10" s="1"/>
  <c r="S8" i="10" s="1"/>
  <c r="O10" i="10"/>
  <c r="P10" i="10" s="1"/>
  <c r="D9" i="10"/>
  <c r="R8" i="9"/>
  <c r="S8" i="9" s="1"/>
  <c r="S7" i="9"/>
  <c r="O11" i="9"/>
  <c r="P11" i="9" s="1"/>
  <c r="D10" i="9"/>
  <c r="L10" i="9"/>
  <c r="F11" i="9"/>
  <c r="H9" i="9"/>
  <c r="J9" i="9" s="1"/>
  <c r="R9" i="9" s="1"/>
  <c r="S9" i="9" s="1"/>
  <c r="G9" i="9"/>
  <c r="I9" i="9" s="1"/>
  <c r="C11" i="8"/>
  <c r="N11" i="8"/>
  <c r="L11" i="8"/>
  <c r="F12" i="8"/>
  <c r="B10" i="8"/>
  <c r="M10" i="8"/>
  <c r="O10" i="8" s="1"/>
  <c r="P10" i="8" s="1"/>
  <c r="D9" i="8"/>
  <c r="H8" i="8"/>
  <c r="J8" i="8" s="1"/>
  <c r="G8" i="8"/>
  <c r="I8" i="8" s="1"/>
  <c r="R8" i="7"/>
  <c r="S8" i="7"/>
  <c r="N12" i="7"/>
  <c r="C12" i="7"/>
  <c r="L10" i="7"/>
  <c r="F11" i="7"/>
  <c r="H9" i="7"/>
  <c r="J9" i="7" s="1"/>
  <c r="G9" i="7"/>
  <c r="I9" i="7" s="1"/>
  <c r="B11" i="7"/>
  <c r="D10" i="7"/>
  <c r="M11" i="7"/>
  <c r="O11" i="7" s="1"/>
  <c r="P11" i="7" s="1"/>
  <c r="R8" i="6"/>
  <c r="S8" i="6" s="1"/>
  <c r="L11" i="6"/>
  <c r="F12" i="6"/>
  <c r="H9" i="6"/>
  <c r="J9" i="6" s="1"/>
  <c r="G9" i="6"/>
  <c r="I9" i="6" s="1"/>
  <c r="S7" i="6"/>
  <c r="N13" i="6"/>
  <c r="C13" i="6"/>
  <c r="M11" i="6"/>
  <c r="O11" i="6" s="1"/>
  <c r="P11" i="6" s="1"/>
  <c r="D10" i="6"/>
  <c r="B11" i="6"/>
  <c r="E10" i="4"/>
  <c r="L9" i="4"/>
  <c r="G9" i="12" l="1"/>
  <c r="I9" i="12" s="1"/>
  <c r="H9" i="12"/>
  <c r="J9" i="12" s="1"/>
  <c r="R9" i="12" s="1"/>
  <c r="S9" i="12" s="1"/>
  <c r="C11" i="12"/>
  <c r="N11" i="12"/>
  <c r="O11" i="12" s="1"/>
  <c r="P11" i="12" s="1"/>
  <c r="D10" i="12"/>
  <c r="G10" i="13"/>
  <c r="I10" i="13" s="1"/>
  <c r="H10" i="13"/>
  <c r="J10" i="13" s="1"/>
  <c r="R10" i="13" s="1"/>
  <c r="S10" i="13" s="1"/>
  <c r="L13" i="13"/>
  <c r="F14" i="13"/>
  <c r="N12" i="13"/>
  <c r="O12" i="13" s="1"/>
  <c r="P12" i="13" s="1"/>
  <c r="C12" i="13"/>
  <c r="D11" i="13"/>
  <c r="B14" i="13"/>
  <c r="M14" i="13"/>
  <c r="R9" i="13"/>
  <c r="S9" i="13" s="1"/>
  <c r="M15" i="12"/>
  <c r="B15" i="12"/>
  <c r="L13" i="12"/>
  <c r="F14" i="12"/>
  <c r="F13" i="11"/>
  <c r="B12" i="11"/>
  <c r="M12" i="11"/>
  <c r="O12" i="11" s="1"/>
  <c r="P12" i="11" s="1"/>
  <c r="D11" i="11"/>
  <c r="O11" i="11"/>
  <c r="P11" i="11" s="1"/>
  <c r="N12" i="11"/>
  <c r="C12" i="11"/>
  <c r="H10" i="11"/>
  <c r="J10" i="11" s="1"/>
  <c r="R10" i="11" s="1"/>
  <c r="S10" i="11" s="1"/>
  <c r="G10" i="11"/>
  <c r="I10" i="11" s="1"/>
  <c r="R9" i="11"/>
  <c r="G9" i="10"/>
  <c r="I9" i="10" s="1"/>
  <c r="H9" i="10"/>
  <c r="J9" i="10" s="1"/>
  <c r="R9" i="10" s="1"/>
  <c r="S9" i="10" s="1"/>
  <c r="D10" i="10"/>
  <c r="O11" i="10"/>
  <c r="P11" i="10" s="1"/>
  <c r="L11" i="10"/>
  <c r="F12" i="10"/>
  <c r="L11" i="9"/>
  <c r="F12" i="9"/>
  <c r="G10" i="9"/>
  <c r="I10" i="9" s="1"/>
  <c r="H10" i="9"/>
  <c r="J10" i="9" s="1"/>
  <c r="R10" i="9" s="1"/>
  <c r="S10" i="9" s="1"/>
  <c r="O12" i="9"/>
  <c r="P12" i="9" s="1"/>
  <c r="D11" i="9"/>
  <c r="F13" i="8"/>
  <c r="L12" i="8"/>
  <c r="R8" i="8"/>
  <c r="D10" i="8"/>
  <c r="B11" i="8"/>
  <c r="M11" i="8"/>
  <c r="O11" i="8" s="1"/>
  <c r="P11" i="8" s="1"/>
  <c r="H9" i="8"/>
  <c r="J9" i="8" s="1"/>
  <c r="R9" i="8" s="1"/>
  <c r="S9" i="8" s="1"/>
  <c r="G9" i="8"/>
  <c r="I9" i="8" s="1"/>
  <c r="N12" i="8"/>
  <c r="C12" i="8"/>
  <c r="R9" i="7"/>
  <c r="S9" i="7"/>
  <c r="H10" i="7"/>
  <c r="J10" i="7" s="1"/>
  <c r="G10" i="7"/>
  <c r="I10" i="7" s="1"/>
  <c r="L11" i="7"/>
  <c r="F12" i="7"/>
  <c r="B12" i="7"/>
  <c r="M12" i="7"/>
  <c r="O12" i="7" s="1"/>
  <c r="P12" i="7" s="1"/>
  <c r="D11" i="7"/>
  <c r="N13" i="7"/>
  <c r="C13" i="7"/>
  <c r="B12" i="6"/>
  <c r="M12" i="6"/>
  <c r="O12" i="6" s="1"/>
  <c r="P12" i="6" s="1"/>
  <c r="D11" i="6"/>
  <c r="N14" i="6"/>
  <c r="C14" i="6"/>
  <c r="R9" i="6"/>
  <c r="F13" i="6"/>
  <c r="L12" i="6"/>
  <c r="H10" i="6"/>
  <c r="J10" i="6" s="1"/>
  <c r="G10" i="6"/>
  <c r="I10" i="6" s="1"/>
  <c r="E11" i="4"/>
  <c r="L10" i="4"/>
  <c r="N12" i="12" l="1"/>
  <c r="O12" i="12" s="1"/>
  <c r="P12" i="12" s="1"/>
  <c r="C12" i="12"/>
  <c r="D11" i="12"/>
  <c r="G10" i="12"/>
  <c r="I10" i="12" s="1"/>
  <c r="H10" i="12"/>
  <c r="J10" i="12" s="1"/>
  <c r="R10" i="12" s="1"/>
  <c r="S10" i="12" s="1"/>
  <c r="N13" i="13"/>
  <c r="O13" i="13" s="1"/>
  <c r="P13" i="13" s="1"/>
  <c r="C13" i="13"/>
  <c r="D12" i="13"/>
  <c r="M15" i="13"/>
  <c r="B15" i="13"/>
  <c r="L14" i="13"/>
  <c r="F15" i="13"/>
  <c r="H11" i="13"/>
  <c r="J11" i="13" s="1"/>
  <c r="G11" i="13"/>
  <c r="I11" i="13" s="1"/>
  <c r="L14" i="12"/>
  <c r="F15" i="12"/>
  <c r="M16" i="12"/>
  <c r="B16" i="12"/>
  <c r="S9" i="11"/>
  <c r="H11" i="11"/>
  <c r="J11" i="11" s="1"/>
  <c r="R11" i="11" s="1"/>
  <c r="S11" i="11" s="1"/>
  <c r="G11" i="11"/>
  <c r="I11" i="11" s="1"/>
  <c r="N13" i="11"/>
  <c r="C13" i="11"/>
  <c r="M13" i="11"/>
  <c r="O13" i="11" s="1"/>
  <c r="P13" i="11" s="1"/>
  <c r="D12" i="11"/>
  <c r="B13" i="11"/>
  <c r="F14" i="11"/>
  <c r="O12" i="10"/>
  <c r="P12" i="10" s="1"/>
  <c r="D11" i="10"/>
  <c r="L12" i="10"/>
  <c r="F13" i="10"/>
  <c r="G10" i="10"/>
  <c r="I10" i="10" s="1"/>
  <c r="H10" i="10"/>
  <c r="J10" i="10" s="1"/>
  <c r="R10" i="10" s="1"/>
  <c r="H11" i="9"/>
  <c r="J11" i="9" s="1"/>
  <c r="R11" i="9" s="1"/>
  <c r="S11" i="9" s="1"/>
  <c r="G11" i="9"/>
  <c r="I11" i="9" s="1"/>
  <c r="O13" i="9"/>
  <c r="P13" i="9" s="1"/>
  <c r="D12" i="9"/>
  <c r="L12" i="9"/>
  <c r="F13" i="9"/>
  <c r="B12" i="8"/>
  <c r="M12" i="8"/>
  <c r="O12" i="8" s="1"/>
  <c r="P12" i="8" s="1"/>
  <c r="D11" i="8"/>
  <c r="S8" i="8"/>
  <c r="C13" i="8"/>
  <c r="N13" i="8"/>
  <c r="H10" i="8"/>
  <c r="J10" i="8" s="1"/>
  <c r="G10" i="8"/>
  <c r="I10" i="8" s="1"/>
  <c r="F14" i="8"/>
  <c r="L13" i="8"/>
  <c r="N14" i="7"/>
  <c r="C14" i="7"/>
  <c r="H11" i="7"/>
  <c r="J11" i="7" s="1"/>
  <c r="G11" i="7"/>
  <c r="I11" i="7" s="1"/>
  <c r="B13" i="7"/>
  <c r="D12" i="7"/>
  <c r="M13" i="7"/>
  <c r="O13" i="7" s="1"/>
  <c r="P13" i="7" s="1"/>
  <c r="L12" i="7"/>
  <c r="F13" i="7"/>
  <c r="R10" i="7"/>
  <c r="S10" i="7" s="1"/>
  <c r="R10" i="6"/>
  <c r="S10" i="6" s="1"/>
  <c r="S9" i="6"/>
  <c r="H11" i="6"/>
  <c r="J11" i="6" s="1"/>
  <c r="G11" i="6"/>
  <c r="I11" i="6" s="1"/>
  <c r="L13" i="6"/>
  <c r="F14" i="6"/>
  <c r="N15" i="6"/>
  <c r="C15" i="6"/>
  <c r="M13" i="6"/>
  <c r="O13" i="6" s="1"/>
  <c r="P13" i="6" s="1"/>
  <c r="D12" i="6"/>
  <c r="B13" i="6"/>
  <c r="E12" i="4"/>
  <c r="L11" i="4"/>
  <c r="G11" i="12" l="1"/>
  <c r="I11" i="12" s="1"/>
  <c r="H11" i="12"/>
  <c r="J11" i="12" s="1"/>
  <c r="R11" i="12" s="1"/>
  <c r="S11" i="12" s="1"/>
  <c r="C13" i="12"/>
  <c r="N13" i="12"/>
  <c r="O13" i="12" s="1"/>
  <c r="P13" i="12" s="1"/>
  <c r="D12" i="12"/>
  <c r="G12" i="13"/>
  <c r="I12" i="13" s="1"/>
  <c r="H12" i="13"/>
  <c r="J12" i="13" s="1"/>
  <c r="R12" i="13" s="1"/>
  <c r="S12" i="13" s="1"/>
  <c r="N14" i="13"/>
  <c r="O14" i="13" s="1"/>
  <c r="P14" i="13" s="1"/>
  <c r="C14" i="13"/>
  <c r="D13" i="13"/>
  <c r="B16" i="13"/>
  <c r="M16" i="13"/>
  <c r="R11" i="13"/>
  <c r="L15" i="13"/>
  <c r="F16" i="13"/>
  <c r="B17" i="12"/>
  <c r="M17" i="12"/>
  <c r="F16" i="12"/>
  <c r="L15" i="12"/>
  <c r="F15" i="11"/>
  <c r="N14" i="11"/>
  <c r="C14" i="11"/>
  <c r="G12" i="11"/>
  <c r="I12" i="11" s="1"/>
  <c r="H12" i="11"/>
  <c r="J12" i="11" s="1"/>
  <c r="R12" i="11" s="1"/>
  <c r="S12" i="11" s="1"/>
  <c r="B14" i="11"/>
  <c r="M14" i="11"/>
  <c r="O14" i="11" s="1"/>
  <c r="P14" i="11" s="1"/>
  <c r="D13" i="11"/>
  <c r="L13" i="10"/>
  <c r="F14" i="10"/>
  <c r="G11" i="10"/>
  <c r="I11" i="10" s="1"/>
  <c r="H11" i="10"/>
  <c r="J11" i="10" s="1"/>
  <c r="R11" i="10" s="1"/>
  <c r="S11" i="10" s="1"/>
  <c r="O13" i="10"/>
  <c r="P13" i="10" s="1"/>
  <c r="D12" i="10"/>
  <c r="S10" i="10"/>
  <c r="F14" i="9"/>
  <c r="L13" i="9"/>
  <c r="H12" i="9"/>
  <c r="J12" i="9" s="1"/>
  <c r="G12" i="9"/>
  <c r="I12" i="9" s="1"/>
  <c r="O14" i="9"/>
  <c r="P14" i="9" s="1"/>
  <c r="D13" i="9"/>
  <c r="R10" i="8"/>
  <c r="S10" i="8" s="1"/>
  <c r="N14" i="8"/>
  <c r="C14" i="8"/>
  <c r="F15" i="8"/>
  <c r="L14" i="8"/>
  <c r="H11" i="8"/>
  <c r="J11" i="8" s="1"/>
  <c r="G11" i="8"/>
  <c r="I11" i="8" s="1"/>
  <c r="D12" i="8"/>
  <c r="B13" i="8"/>
  <c r="M13" i="8"/>
  <c r="O13" i="8" s="1"/>
  <c r="P13" i="8" s="1"/>
  <c r="F14" i="7"/>
  <c r="L13" i="7"/>
  <c r="G12" i="7"/>
  <c r="I12" i="7" s="1"/>
  <c r="H12" i="7"/>
  <c r="J12" i="7" s="1"/>
  <c r="R12" i="7" s="1"/>
  <c r="S12" i="7" s="1"/>
  <c r="B14" i="7"/>
  <c r="M14" i="7"/>
  <c r="O14" i="7" s="1"/>
  <c r="P14" i="7" s="1"/>
  <c r="D13" i="7"/>
  <c r="R11" i="7"/>
  <c r="S11" i="7" s="1"/>
  <c r="N15" i="7"/>
  <c r="C15" i="7"/>
  <c r="G12" i="6"/>
  <c r="I12" i="6" s="1"/>
  <c r="H12" i="6"/>
  <c r="J12" i="6" s="1"/>
  <c r="R12" i="6" s="1"/>
  <c r="S12" i="6" s="1"/>
  <c r="B14" i="6"/>
  <c r="M14" i="6"/>
  <c r="O14" i="6" s="1"/>
  <c r="P14" i="6" s="1"/>
  <c r="D13" i="6"/>
  <c r="N16" i="6"/>
  <c r="C16" i="6"/>
  <c r="F15" i="6"/>
  <c r="L14" i="6"/>
  <c r="R11" i="6"/>
  <c r="E13" i="4"/>
  <c r="L12" i="4"/>
  <c r="G12" i="12" l="1"/>
  <c r="I12" i="12" s="1"/>
  <c r="H12" i="12"/>
  <c r="J12" i="12" s="1"/>
  <c r="R12" i="12" s="1"/>
  <c r="S12" i="12" s="1"/>
  <c r="C14" i="12"/>
  <c r="N14" i="12"/>
  <c r="O14" i="12" s="1"/>
  <c r="P14" i="12" s="1"/>
  <c r="D13" i="12"/>
  <c r="L16" i="13"/>
  <c r="F17" i="13"/>
  <c r="N15" i="13"/>
  <c r="O15" i="13" s="1"/>
  <c r="P15" i="13" s="1"/>
  <c r="C15" i="13"/>
  <c r="D14" i="13"/>
  <c r="M17" i="13"/>
  <c r="B17" i="13"/>
  <c r="S11" i="13"/>
  <c r="H13" i="13"/>
  <c r="J13" i="13" s="1"/>
  <c r="G13" i="13"/>
  <c r="I13" i="13" s="1"/>
  <c r="F17" i="12"/>
  <c r="L16" i="12"/>
  <c r="M18" i="12"/>
  <c r="B18" i="12"/>
  <c r="H13" i="11"/>
  <c r="J13" i="11" s="1"/>
  <c r="G13" i="11"/>
  <c r="I13" i="11" s="1"/>
  <c r="B15" i="11"/>
  <c r="D14" i="11"/>
  <c r="M15" i="11"/>
  <c r="O15" i="11" s="1"/>
  <c r="P15" i="11" s="1"/>
  <c r="N15" i="11"/>
  <c r="C15" i="11"/>
  <c r="F16" i="11"/>
  <c r="O14" i="10"/>
  <c r="P14" i="10" s="1"/>
  <c r="D13" i="10"/>
  <c r="H12" i="10"/>
  <c r="J12" i="10" s="1"/>
  <c r="G12" i="10"/>
  <c r="I12" i="10" s="1"/>
  <c r="F15" i="10"/>
  <c r="L14" i="10"/>
  <c r="O15" i="9"/>
  <c r="P15" i="9" s="1"/>
  <c r="D14" i="9"/>
  <c r="H13" i="9"/>
  <c r="J13" i="9" s="1"/>
  <c r="G13" i="9"/>
  <c r="I13" i="9" s="1"/>
  <c r="R12" i="9"/>
  <c r="S12" i="9" s="1"/>
  <c r="F15" i="9"/>
  <c r="L14" i="9"/>
  <c r="R11" i="8"/>
  <c r="S11" i="8" s="1"/>
  <c r="B14" i="8"/>
  <c r="M14" i="8"/>
  <c r="O14" i="8" s="1"/>
  <c r="P14" i="8" s="1"/>
  <c r="D13" i="8"/>
  <c r="H12" i="8"/>
  <c r="J12" i="8" s="1"/>
  <c r="G12" i="8"/>
  <c r="I12" i="8" s="1"/>
  <c r="C15" i="8"/>
  <c r="N15" i="8"/>
  <c r="L15" i="8"/>
  <c r="F16" i="8"/>
  <c r="N16" i="7"/>
  <c r="C16" i="7"/>
  <c r="H13" i="7"/>
  <c r="J13" i="7" s="1"/>
  <c r="G13" i="7"/>
  <c r="I13" i="7" s="1"/>
  <c r="B15" i="7"/>
  <c r="D14" i="7"/>
  <c r="M15" i="7"/>
  <c r="O15" i="7" s="1"/>
  <c r="P15" i="7" s="1"/>
  <c r="L14" i="7"/>
  <c r="F15" i="7"/>
  <c r="N17" i="6"/>
  <c r="C17" i="6"/>
  <c r="S11" i="6"/>
  <c r="L15" i="6"/>
  <c r="F16" i="6"/>
  <c r="H13" i="6"/>
  <c r="J13" i="6" s="1"/>
  <c r="G13" i="6"/>
  <c r="I13" i="6" s="1"/>
  <c r="M15" i="6"/>
  <c r="O15" i="6" s="1"/>
  <c r="P15" i="6" s="1"/>
  <c r="D14" i="6"/>
  <c r="B15" i="6"/>
  <c r="E14" i="4"/>
  <c r="L13" i="4"/>
  <c r="G13" i="12" l="1"/>
  <c r="I13" i="12" s="1"/>
  <c r="H13" i="12"/>
  <c r="J13" i="12" s="1"/>
  <c r="C15" i="12"/>
  <c r="N15" i="12"/>
  <c r="O15" i="12" s="1"/>
  <c r="P15" i="12" s="1"/>
  <c r="D14" i="12"/>
  <c r="G14" i="13"/>
  <c r="I14" i="13" s="1"/>
  <c r="H14" i="13"/>
  <c r="J14" i="13" s="1"/>
  <c r="L17" i="13"/>
  <c r="F18" i="13"/>
  <c r="N16" i="13"/>
  <c r="O16" i="13" s="1"/>
  <c r="P16" i="13" s="1"/>
  <c r="C16" i="13"/>
  <c r="D15" i="13"/>
  <c r="B18" i="13"/>
  <c r="M18" i="13"/>
  <c r="R13" i="13"/>
  <c r="S13" i="13" s="1"/>
  <c r="M19" i="12"/>
  <c r="B19" i="12"/>
  <c r="L17" i="12"/>
  <c r="F18" i="12"/>
  <c r="N16" i="11"/>
  <c r="C16" i="11"/>
  <c r="B16" i="11"/>
  <c r="M16" i="11"/>
  <c r="O16" i="11" s="1"/>
  <c r="P16" i="11" s="1"/>
  <c r="D15" i="11"/>
  <c r="F17" i="11"/>
  <c r="H14" i="11"/>
  <c r="J14" i="11" s="1"/>
  <c r="R14" i="11" s="1"/>
  <c r="S14" i="11" s="1"/>
  <c r="G14" i="11"/>
  <c r="I14" i="11" s="1"/>
  <c r="R13" i="11"/>
  <c r="S13" i="11" s="1"/>
  <c r="R12" i="10"/>
  <c r="L15" i="10"/>
  <c r="F16" i="10"/>
  <c r="G13" i="10"/>
  <c r="I13" i="10" s="1"/>
  <c r="H13" i="10"/>
  <c r="J13" i="10" s="1"/>
  <c r="D14" i="10"/>
  <c r="O15" i="10"/>
  <c r="P15" i="10" s="1"/>
  <c r="S12" i="10"/>
  <c r="R13" i="9"/>
  <c r="S13" i="9" s="1"/>
  <c r="L15" i="9"/>
  <c r="F16" i="9"/>
  <c r="G14" i="9"/>
  <c r="I14" i="9" s="1"/>
  <c r="H14" i="9"/>
  <c r="J14" i="9" s="1"/>
  <c r="R14" i="9" s="1"/>
  <c r="S14" i="9" s="1"/>
  <c r="O16" i="9"/>
  <c r="P16" i="9" s="1"/>
  <c r="D15" i="9"/>
  <c r="F17" i="8"/>
  <c r="L16" i="8"/>
  <c r="H13" i="8"/>
  <c r="J13" i="8" s="1"/>
  <c r="G13" i="8"/>
  <c r="I13" i="8" s="1"/>
  <c r="N16" i="8"/>
  <c r="C16" i="8"/>
  <c r="R12" i="8"/>
  <c r="S12" i="8" s="1"/>
  <c r="M15" i="8"/>
  <c r="O15" i="8" s="1"/>
  <c r="P15" i="8" s="1"/>
  <c r="B15" i="8"/>
  <c r="D14" i="8"/>
  <c r="R13" i="7"/>
  <c r="S13" i="7" s="1"/>
  <c r="F16" i="7"/>
  <c r="L15" i="7"/>
  <c r="H14" i="7"/>
  <c r="J14" i="7" s="1"/>
  <c r="G14" i="7"/>
  <c r="I14" i="7" s="1"/>
  <c r="C17" i="7"/>
  <c r="N17" i="7"/>
  <c r="B16" i="7"/>
  <c r="M16" i="7"/>
  <c r="O16" i="7" s="1"/>
  <c r="P16" i="7" s="1"/>
  <c r="D15" i="7"/>
  <c r="B16" i="6"/>
  <c r="M16" i="6"/>
  <c r="O16" i="6" s="1"/>
  <c r="P16" i="6" s="1"/>
  <c r="D15" i="6"/>
  <c r="R13" i="6"/>
  <c r="S13" i="6" s="1"/>
  <c r="H14" i="6"/>
  <c r="J14" i="6" s="1"/>
  <c r="G14" i="6"/>
  <c r="I14" i="6" s="1"/>
  <c r="F17" i="6"/>
  <c r="L16" i="6"/>
  <c r="N18" i="6"/>
  <c r="C18" i="6"/>
  <c r="E15" i="4"/>
  <c r="L14" i="4"/>
  <c r="G14" i="12" l="1"/>
  <c r="I14" i="12" s="1"/>
  <c r="H14" i="12"/>
  <c r="J14" i="12" s="1"/>
  <c r="R13" i="12"/>
  <c r="S13" i="12" s="1"/>
  <c r="R14" i="13"/>
  <c r="S14" i="13" s="1"/>
  <c r="C16" i="12"/>
  <c r="N16" i="12"/>
  <c r="O16" i="12" s="1"/>
  <c r="P16" i="12" s="1"/>
  <c r="D15" i="12"/>
  <c r="H15" i="13"/>
  <c r="J15" i="13" s="1"/>
  <c r="G15" i="13"/>
  <c r="I15" i="13" s="1"/>
  <c r="N17" i="13"/>
  <c r="O17" i="13" s="1"/>
  <c r="P17" i="13" s="1"/>
  <c r="C17" i="13"/>
  <c r="D16" i="13"/>
  <c r="M19" i="13"/>
  <c r="B19" i="13"/>
  <c r="L18" i="13"/>
  <c r="F19" i="13"/>
  <c r="M20" i="12"/>
  <c r="B20" i="12"/>
  <c r="F19" i="12"/>
  <c r="L18" i="12"/>
  <c r="F18" i="11"/>
  <c r="H15" i="11"/>
  <c r="J15" i="11" s="1"/>
  <c r="G15" i="11"/>
  <c r="I15" i="11" s="1"/>
  <c r="C17" i="11"/>
  <c r="N17" i="11"/>
  <c r="B17" i="11"/>
  <c r="D16" i="11"/>
  <c r="M17" i="11"/>
  <c r="O17" i="11" s="1"/>
  <c r="P17" i="11" s="1"/>
  <c r="G14" i="10"/>
  <c r="I14" i="10" s="1"/>
  <c r="H14" i="10"/>
  <c r="J14" i="10" s="1"/>
  <c r="R14" i="10" s="1"/>
  <c r="S14" i="10" s="1"/>
  <c r="O16" i="10"/>
  <c r="P16" i="10" s="1"/>
  <c r="D15" i="10"/>
  <c r="L16" i="10"/>
  <c r="F17" i="10"/>
  <c r="R13" i="10"/>
  <c r="S13" i="10" s="1"/>
  <c r="D16" i="9"/>
  <c r="O17" i="9"/>
  <c r="P17" i="9" s="1"/>
  <c r="H15" i="9"/>
  <c r="J15" i="9" s="1"/>
  <c r="G15" i="9"/>
  <c r="I15" i="9" s="1"/>
  <c r="L16" i="9"/>
  <c r="F17" i="9"/>
  <c r="N17" i="8"/>
  <c r="C17" i="8"/>
  <c r="G14" i="8"/>
  <c r="I14" i="8" s="1"/>
  <c r="H14" i="8"/>
  <c r="J14" i="8" s="1"/>
  <c r="R14" i="8" s="1"/>
  <c r="S14" i="8" s="1"/>
  <c r="B16" i="8"/>
  <c r="M16" i="8"/>
  <c r="O16" i="8" s="1"/>
  <c r="P16" i="8" s="1"/>
  <c r="D15" i="8"/>
  <c r="R13" i="8"/>
  <c r="S13" i="8" s="1"/>
  <c r="L17" i="8"/>
  <c r="F18" i="8"/>
  <c r="R14" i="7"/>
  <c r="S14" i="7" s="1"/>
  <c r="H15" i="7"/>
  <c r="J15" i="7" s="1"/>
  <c r="R15" i="7" s="1"/>
  <c r="S15" i="7" s="1"/>
  <c r="G15" i="7"/>
  <c r="I15" i="7" s="1"/>
  <c r="B17" i="7"/>
  <c r="D16" i="7"/>
  <c r="M17" i="7"/>
  <c r="O17" i="7" s="1"/>
  <c r="P17" i="7" s="1"/>
  <c r="N18" i="7"/>
  <c r="C18" i="7"/>
  <c r="L16" i="7"/>
  <c r="F17" i="7"/>
  <c r="L17" i="6"/>
  <c r="F18" i="6"/>
  <c r="R14" i="6"/>
  <c r="S14" i="6" s="1"/>
  <c r="H15" i="6"/>
  <c r="J15" i="6" s="1"/>
  <c r="G15" i="6"/>
  <c r="I15" i="6" s="1"/>
  <c r="N19" i="6"/>
  <c r="C19" i="6"/>
  <c r="M17" i="6"/>
  <c r="O17" i="6" s="1"/>
  <c r="P17" i="6" s="1"/>
  <c r="B17" i="6"/>
  <c r="D16" i="6"/>
  <c r="E16" i="4"/>
  <c r="L15" i="4"/>
  <c r="H15" i="12" l="1"/>
  <c r="J15" i="12" s="1"/>
  <c r="G15" i="12"/>
  <c r="I15" i="12" s="1"/>
  <c r="R15" i="12" s="1"/>
  <c r="S15" i="12" s="1"/>
  <c r="R14" i="12"/>
  <c r="S14" i="12" s="1"/>
  <c r="N17" i="12"/>
  <c r="O17" i="12" s="1"/>
  <c r="P17" i="12" s="1"/>
  <c r="C17" i="12"/>
  <c r="D16" i="12"/>
  <c r="L19" i="13"/>
  <c r="F20" i="13"/>
  <c r="G16" i="13"/>
  <c r="I16" i="13" s="1"/>
  <c r="H16" i="13"/>
  <c r="J16" i="13" s="1"/>
  <c r="R16" i="13" s="1"/>
  <c r="S16" i="13" s="1"/>
  <c r="B20" i="13"/>
  <c r="M20" i="13"/>
  <c r="N18" i="13"/>
  <c r="O18" i="13" s="1"/>
  <c r="P18" i="13" s="1"/>
  <c r="C18" i="13"/>
  <c r="D17" i="13"/>
  <c r="R15" i="13"/>
  <c r="S15" i="13" s="1"/>
  <c r="B21" i="12"/>
  <c r="M21" i="12"/>
  <c r="F20" i="12"/>
  <c r="L19" i="12"/>
  <c r="N18" i="11"/>
  <c r="C18" i="11"/>
  <c r="B18" i="11"/>
  <c r="M18" i="11"/>
  <c r="O18" i="11" s="1"/>
  <c r="P18" i="11" s="1"/>
  <c r="D17" i="11"/>
  <c r="R15" i="11"/>
  <c r="S15" i="11" s="1"/>
  <c r="H16" i="11"/>
  <c r="J16" i="11" s="1"/>
  <c r="R16" i="11" s="1"/>
  <c r="S16" i="11" s="1"/>
  <c r="G16" i="11"/>
  <c r="I16" i="11" s="1"/>
  <c r="F19" i="11"/>
  <c r="F18" i="10"/>
  <c r="L17" i="10"/>
  <c r="D16" i="10"/>
  <c r="O17" i="10"/>
  <c r="P17" i="10" s="1"/>
  <c r="G15" i="10"/>
  <c r="I15" i="10" s="1"/>
  <c r="H15" i="10"/>
  <c r="J15" i="10" s="1"/>
  <c r="R15" i="10" s="1"/>
  <c r="S15" i="10" s="1"/>
  <c r="F18" i="9"/>
  <c r="L17" i="9"/>
  <c r="R15" i="9"/>
  <c r="S15" i="9" s="1"/>
  <c r="O18" i="9"/>
  <c r="P18" i="9" s="1"/>
  <c r="D17" i="9"/>
  <c r="H16" i="9"/>
  <c r="J16" i="9" s="1"/>
  <c r="G16" i="9"/>
  <c r="I16" i="9" s="1"/>
  <c r="F19" i="8"/>
  <c r="L18" i="8"/>
  <c r="B17" i="8"/>
  <c r="D16" i="8"/>
  <c r="M17" i="8"/>
  <c r="O17" i="8" s="1"/>
  <c r="P17" i="8" s="1"/>
  <c r="N18" i="8"/>
  <c r="C18" i="8"/>
  <c r="H15" i="8"/>
  <c r="J15" i="8" s="1"/>
  <c r="G15" i="8"/>
  <c r="I15" i="8" s="1"/>
  <c r="F18" i="7"/>
  <c r="L17" i="7"/>
  <c r="N19" i="7"/>
  <c r="C19" i="7"/>
  <c r="H16" i="7"/>
  <c r="J16" i="7" s="1"/>
  <c r="G16" i="7"/>
  <c r="I16" i="7" s="1"/>
  <c r="B18" i="7"/>
  <c r="M18" i="7"/>
  <c r="O18" i="7" s="1"/>
  <c r="P18" i="7" s="1"/>
  <c r="D17" i="7"/>
  <c r="R15" i="6"/>
  <c r="S15" i="6" s="1"/>
  <c r="B18" i="6"/>
  <c r="M18" i="6"/>
  <c r="O18" i="6" s="1"/>
  <c r="P18" i="6" s="1"/>
  <c r="D17" i="6"/>
  <c r="H16" i="6"/>
  <c r="J16" i="6" s="1"/>
  <c r="G16" i="6"/>
  <c r="I16" i="6" s="1"/>
  <c r="F19" i="6"/>
  <c r="L18" i="6"/>
  <c r="N20" i="6"/>
  <c r="C20" i="6"/>
  <c r="E17" i="4"/>
  <c r="L16" i="4"/>
  <c r="G16" i="12" l="1"/>
  <c r="I16" i="12" s="1"/>
  <c r="H16" i="12"/>
  <c r="J16" i="12" s="1"/>
  <c r="N18" i="12"/>
  <c r="O18" i="12" s="1"/>
  <c r="P18" i="12" s="1"/>
  <c r="C18" i="12"/>
  <c r="D17" i="12"/>
  <c r="M21" i="13"/>
  <c r="B21" i="13"/>
  <c r="L20" i="13"/>
  <c r="F21" i="13"/>
  <c r="N19" i="13"/>
  <c r="O19" i="13" s="1"/>
  <c r="P19" i="13" s="1"/>
  <c r="C19" i="13"/>
  <c r="D18" i="13"/>
  <c r="H17" i="13"/>
  <c r="J17" i="13" s="1"/>
  <c r="R17" i="13" s="1"/>
  <c r="S17" i="13" s="1"/>
  <c r="G17" i="13"/>
  <c r="I17" i="13" s="1"/>
  <c r="L20" i="12"/>
  <c r="F21" i="12"/>
  <c r="M22" i="12"/>
  <c r="B22" i="12"/>
  <c r="H17" i="11"/>
  <c r="J17" i="11" s="1"/>
  <c r="G17" i="11"/>
  <c r="I17" i="11" s="1"/>
  <c r="F20" i="11"/>
  <c r="B19" i="11"/>
  <c r="D18" i="11"/>
  <c r="M19" i="11"/>
  <c r="C19" i="11"/>
  <c r="N19" i="11"/>
  <c r="G16" i="10"/>
  <c r="I16" i="10" s="1"/>
  <c r="H16" i="10"/>
  <c r="J16" i="10" s="1"/>
  <c r="R16" i="10" s="1"/>
  <c r="S16" i="10" s="1"/>
  <c r="F19" i="10"/>
  <c r="L18" i="10"/>
  <c r="O18" i="10"/>
  <c r="P18" i="10" s="1"/>
  <c r="D17" i="10"/>
  <c r="R16" i="9"/>
  <c r="S16" i="9" s="1"/>
  <c r="D18" i="9"/>
  <c r="O19" i="9"/>
  <c r="P19" i="9" s="1"/>
  <c r="F19" i="9"/>
  <c r="L18" i="9"/>
  <c r="H17" i="9"/>
  <c r="J17" i="9" s="1"/>
  <c r="G17" i="9"/>
  <c r="I17" i="9" s="1"/>
  <c r="N19" i="8"/>
  <c r="C19" i="8"/>
  <c r="H16" i="8"/>
  <c r="J16" i="8" s="1"/>
  <c r="R16" i="8" s="1"/>
  <c r="S16" i="8" s="1"/>
  <c r="G16" i="8"/>
  <c r="I16" i="8" s="1"/>
  <c r="R15" i="8"/>
  <c r="S15" i="8" s="1"/>
  <c r="B18" i="8"/>
  <c r="M18" i="8"/>
  <c r="O18" i="8" s="1"/>
  <c r="P18" i="8" s="1"/>
  <c r="D17" i="8"/>
  <c r="F20" i="8"/>
  <c r="L19" i="8"/>
  <c r="R16" i="7"/>
  <c r="S16" i="7" s="1"/>
  <c r="N20" i="7"/>
  <c r="C20" i="7"/>
  <c r="H17" i="7"/>
  <c r="J17" i="7" s="1"/>
  <c r="G17" i="7"/>
  <c r="I17" i="7" s="1"/>
  <c r="B19" i="7"/>
  <c r="D18" i="7"/>
  <c r="M19" i="7"/>
  <c r="O19" i="7" s="1"/>
  <c r="P19" i="7" s="1"/>
  <c r="F19" i="7"/>
  <c r="L18" i="7"/>
  <c r="R16" i="6"/>
  <c r="S16" i="6" s="1"/>
  <c r="H17" i="6"/>
  <c r="J17" i="6" s="1"/>
  <c r="G17" i="6"/>
  <c r="I17" i="6" s="1"/>
  <c r="C21" i="6"/>
  <c r="N21" i="6"/>
  <c r="L19" i="6"/>
  <c r="F20" i="6"/>
  <c r="B19" i="6"/>
  <c r="D18" i="6"/>
  <c r="M19" i="6"/>
  <c r="O19" i="6" s="1"/>
  <c r="P19" i="6" s="1"/>
  <c r="E18" i="4"/>
  <c r="L17" i="4"/>
  <c r="H17" i="12" l="1"/>
  <c r="J17" i="12" s="1"/>
  <c r="R17" i="12" s="1"/>
  <c r="S17" i="12" s="1"/>
  <c r="G17" i="12"/>
  <c r="I17" i="12" s="1"/>
  <c r="R16" i="12"/>
  <c r="S16" i="12" s="1"/>
  <c r="N19" i="12"/>
  <c r="O19" i="12" s="1"/>
  <c r="P19" i="12" s="1"/>
  <c r="C19" i="12"/>
  <c r="D18" i="12"/>
  <c r="G18" i="13"/>
  <c r="I18" i="13" s="1"/>
  <c r="H18" i="13"/>
  <c r="J18" i="13" s="1"/>
  <c r="L21" i="13"/>
  <c r="F22" i="13"/>
  <c r="N20" i="13"/>
  <c r="O20" i="13" s="1"/>
  <c r="P20" i="13" s="1"/>
  <c r="C20" i="13"/>
  <c r="D19" i="13"/>
  <c r="B22" i="13"/>
  <c r="M22" i="13"/>
  <c r="L21" i="12"/>
  <c r="F22" i="12"/>
  <c r="M23" i="12"/>
  <c r="B23" i="12"/>
  <c r="N20" i="11"/>
  <c r="C20" i="11"/>
  <c r="G18" i="11"/>
  <c r="I18" i="11" s="1"/>
  <c r="H18" i="11"/>
  <c r="J18" i="11" s="1"/>
  <c r="R18" i="11" s="1"/>
  <c r="S18" i="11" s="1"/>
  <c r="O19" i="11"/>
  <c r="P19" i="11" s="1"/>
  <c r="B20" i="11"/>
  <c r="M20" i="11"/>
  <c r="O20" i="11" s="1"/>
  <c r="P20" i="11" s="1"/>
  <c r="D19" i="11"/>
  <c r="F21" i="11"/>
  <c r="R17" i="11"/>
  <c r="S17" i="11" s="1"/>
  <c r="L19" i="10"/>
  <c r="F20" i="10"/>
  <c r="G17" i="10"/>
  <c r="I17" i="10" s="1"/>
  <c r="H17" i="10"/>
  <c r="J17" i="10" s="1"/>
  <c r="R17" i="10" s="1"/>
  <c r="S17" i="10" s="1"/>
  <c r="D18" i="10"/>
  <c r="O19" i="10"/>
  <c r="P19" i="10" s="1"/>
  <c r="R17" i="9"/>
  <c r="S17" i="9" s="1"/>
  <c r="G18" i="9"/>
  <c r="I18" i="9" s="1"/>
  <c r="H18" i="9"/>
  <c r="J18" i="9" s="1"/>
  <c r="R18" i="9" s="1"/>
  <c r="S18" i="9" s="1"/>
  <c r="F20" i="9"/>
  <c r="L19" i="9"/>
  <c r="O20" i="9"/>
  <c r="P20" i="9" s="1"/>
  <c r="D19" i="9"/>
  <c r="M19" i="8"/>
  <c r="O19" i="8" s="1"/>
  <c r="P19" i="8" s="1"/>
  <c r="D18" i="8"/>
  <c r="B19" i="8"/>
  <c r="N20" i="8"/>
  <c r="C20" i="8"/>
  <c r="F21" i="8"/>
  <c r="L20" i="8"/>
  <c r="H17" i="8"/>
  <c r="J17" i="8" s="1"/>
  <c r="R17" i="8" s="1"/>
  <c r="S17" i="8" s="1"/>
  <c r="G17" i="8"/>
  <c r="I17" i="8" s="1"/>
  <c r="H18" i="7"/>
  <c r="J18" i="7" s="1"/>
  <c r="G18" i="7"/>
  <c r="I18" i="7" s="1"/>
  <c r="F20" i="7"/>
  <c r="L19" i="7"/>
  <c r="B20" i="7"/>
  <c r="M20" i="7"/>
  <c r="O20" i="7" s="1"/>
  <c r="P20" i="7" s="1"/>
  <c r="D19" i="7"/>
  <c r="R17" i="7"/>
  <c r="S17" i="7" s="1"/>
  <c r="C21" i="7"/>
  <c r="N21" i="7"/>
  <c r="F21" i="6"/>
  <c r="L20" i="6"/>
  <c r="B20" i="6"/>
  <c r="M20" i="6"/>
  <c r="O20" i="6" s="1"/>
  <c r="P20" i="6" s="1"/>
  <c r="D19" i="6"/>
  <c r="H18" i="6"/>
  <c r="J18" i="6" s="1"/>
  <c r="R18" i="6" s="1"/>
  <c r="S18" i="6" s="1"/>
  <c r="G18" i="6"/>
  <c r="I18" i="6" s="1"/>
  <c r="N22" i="6"/>
  <c r="C22" i="6"/>
  <c r="R17" i="6"/>
  <c r="S17" i="6" s="1"/>
  <c r="E19" i="4"/>
  <c r="L18" i="4"/>
  <c r="R18" i="13" l="1"/>
  <c r="S18" i="13" s="1"/>
  <c r="H18" i="12"/>
  <c r="J18" i="12" s="1"/>
  <c r="R18" i="12" s="1"/>
  <c r="S18" i="12" s="1"/>
  <c r="G18" i="12"/>
  <c r="I18" i="12" s="1"/>
  <c r="C20" i="12"/>
  <c r="N20" i="12"/>
  <c r="O20" i="12" s="1"/>
  <c r="P20" i="12" s="1"/>
  <c r="D19" i="12"/>
  <c r="L22" i="13"/>
  <c r="F23" i="13"/>
  <c r="M23" i="13"/>
  <c r="B23" i="13"/>
  <c r="H19" i="13"/>
  <c r="J19" i="13" s="1"/>
  <c r="G19" i="13"/>
  <c r="I19" i="13" s="1"/>
  <c r="C21" i="13"/>
  <c r="N21" i="13"/>
  <c r="O21" i="13" s="1"/>
  <c r="P21" i="13" s="1"/>
  <c r="D20" i="13"/>
  <c r="L22" i="12"/>
  <c r="F23" i="12"/>
  <c r="M24" i="12"/>
  <c r="B24" i="12"/>
  <c r="F22" i="11"/>
  <c r="B21" i="11"/>
  <c r="D20" i="11"/>
  <c r="M21" i="11"/>
  <c r="C21" i="11"/>
  <c r="N21" i="11"/>
  <c r="H19" i="11"/>
  <c r="J19" i="11" s="1"/>
  <c r="R19" i="11" s="1"/>
  <c r="S19" i="11" s="1"/>
  <c r="G19" i="11"/>
  <c r="I19" i="11" s="1"/>
  <c r="G18" i="10"/>
  <c r="I18" i="10" s="1"/>
  <c r="H18" i="10"/>
  <c r="J18" i="10" s="1"/>
  <c r="O20" i="10"/>
  <c r="P20" i="10" s="1"/>
  <c r="D19" i="10"/>
  <c r="L20" i="10"/>
  <c r="F21" i="10"/>
  <c r="H19" i="9"/>
  <c r="J19" i="9" s="1"/>
  <c r="G19" i="9"/>
  <c r="I19" i="9" s="1"/>
  <c r="L20" i="9"/>
  <c r="F21" i="9"/>
  <c r="D20" i="9"/>
  <c r="O21" i="9"/>
  <c r="P21" i="9" s="1"/>
  <c r="L21" i="8"/>
  <c r="F22" i="8"/>
  <c r="N21" i="8"/>
  <c r="C21" i="8"/>
  <c r="B20" i="8"/>
  <c r="M20" i="8"/>
  <c r="O20" i="8" s="1"/>
  <c r="P20" i="8" s="1"/>
  <c r="D19" i="8"/>
  <c r="H18" i="8"/>
  <c r="J18" i="8" s="1"/>
  <c r="R18" i="8" s="1"/>
  <c r="S18" i="8" s="1"/>
  <c r="G18" i="8"/>
  <c r="I18" i="8" s="1"/>
  <c r="R18" i="7"/>
  <c r="S18" i="7" s="1"/>
  <c r="N22" i="7"/>
  <c r="C22" i="7"/>
  <c r="L20" i="7"/>
  <c r="F21" i="7"/>
  <c r="H19" i="7"/>
  <c r="J19" i="7" s="1"/>
  <c r="R19" i="7" s="1"/>
  <c r="S19" i="7" s="1"/>
  <c r="G19" i="7"/>
  <c r="I19" i="7" s="1"/>
  <c r="B21" i="7"/>
  <c r="D20" i="7"/>
  <c r="M21" i="7"/>
  <c r="O21" i="7" s="1"/>
  <c r="P21" i="7" s="1"/>
  <c r="C23" i="6"/>
  <c r="N23" i="6"/>
  <c r="H19" i="6"/>
  <c r="J19" i="6" s="1"/>
  <c r="R19" i="6" s="1"/>
  <c r="S19" i="6" s="1"/>
  <c r="G19" i="6"/>
  <c r="I19" i="6" s="1"/>
  <c r="B21" i="6"/>
  <c r="D20" i="6"/>
  <c r="M21" i="6"/>
  <c r="O21" i="6" s="1"/>
  <c r="P21" i="6" s="1"/>
  <c r="F22" i="6"/>
  <c r="L21" i="6"/>
  <c r="E20" i="4"/>
  <c r="L19" i="4"/>
  <c r="C21" i="12" l="1"/>
  <c r="N21" i="12"/>
  <c r="O21" i="12" s="1"/>
  <c r="P21" i="12" s="1"/>
  <c r="D20" i="12"/>
  <c r="G19" i="12"/>
  <c r="I19" i="12" s="1"/>
  <c r="H19" i="12"/>
  <c r="J19" i="12" s="1"/>
  <c r="R19" i="12" s="1"/>
  <c r="S19" i="12" s="1"/>
  <c r="G20" i="13"/>
  <c r="I20" i="13" s="1"/>
  <c r="H20" i="13"/>
  <c r="J20" i="13" s="1"/>
  <c r="R20" i="13" s="1"/>
  <c r="S20" i="13" s="1"/>
  <c r="R19" i="13"/>
  <c r="S19" i="13" s="1"/>
  <c r="F24" i="13"/>
  <c r="L23" i="13"/>
  <c r="M24" i="13"/>
  <c r="B24" i="13"/>
  <c r="C22" i="13"/>
  <c r="N22" i="13"/>
  <c r="O22" i="13" s="1"/>
  <c r="P22" i="13" s="1"/>
  <c r="D21" i="13"/>
  <c r="F24" i="12"/>
  <c r="L23" i="12"/>
  <c r="B25" i="12"/>
  <c r="M25" i="12"/>
  <c r="O21" i="11"/>
  <c r="P21" i="11" s="1"/>
  <c r="N22" i="11"/>
  <c r="C22" i="11"/>
  <c r="G20" i="11"/>
  <c r="I20" i="11" s="1"/>
  <c r="H20" i="11"/>
  <c r="J20" i="11" s="1"/>
  <c r="F23" i="11"/>
  <c r="B22" i="11"/>
  <c r="M22" i="11"/>
  <c r="O22" i="11" s="1"/>
  <c r="P22" i="11" s="1"/>
  <c r="D21" i="11"/>
  <c r="O21" i="10"/>
  <c r="P21" i="10" s="1"/>
  <c r="D20" i="10"/>
  <c r="R18" i="10"/>
  <c r="S18" i="10" s="1"/>
  <c r="L21" i="10"/>
  <c r="F22" i="10"/>
  <c r="G19" i="10"/>
  <c r="I19" i="10" s="1"/>
  <c r="H19" i="10"/>
  <c r="J19" i="10" s="1"/>
  <c r="R19" i="10" s="1"/>
  <c r="S19" i="10" s="1"/>
  <c r="R19" i="9"/>
  <c r="S19" i="9" s="1"/>
  <c r="O22" i="9"/>
  <c r="P22" i="9" s="1"/>
  <c r="D21" i="9"/>
  <c r="G20" i="9"/>
  <c r="I20" i="9" s="1"/>
  <c r="H20" i="9"/>
  <c r="J20" i="9" s="1"/>
  <c r="R20" i="9" s="1"/>
  <c r="S20" i="9" s="1"/>
  <c r="F22" i="9"/>
  <c r="L21" i="9"/>
  <c r="H19" i="8"/>
  <c r="J19" i="8" s="1"/>
  <c r="G19" i="8"/>
  <c r="I19" i="8" s="1"/>
  <c r="M21" i="8"/>
  <c r="O21" i="8" s="1"/>
  <c r="P21" i="8" s="1"/>
  <c r="B21" i="8"/>
  <c r="D20" i="8"/>
  <c r="F23" i="8"/>
  <c r="L22" i="8"/>
  <c r="N22" i="8"/>
  <c r="C22" i="8"/>
  <c r="B22" i="7"/>
  <c r="M22" i="7"/>
  <c r="O22" i="7" s="1"/>
  <c r="P22" i="7" s="1"/>
  <c r="D21" i="7"/>
  <c r="F22" i="7"/>
  <c r="L21" i="7"/>
  <c r="H20" i="7"/>
  <c r="J20" i="7" s="1"/>
  <c r="R20" i="7" s="1"/>
  <c r="S20" i="7" s="1"/>
  <c r="G20" i="7"/>
  <c r="I20" i="7" s="1"/>
  <c r="N23" i="7"/>
  <c r="C23" i="7"/>
  <c r="B22" i="6"/>
  <c r="M22" i="6"/>
  <c r="O22" i="6" s="1"/>
  <c r="P22" i="6" s="1"/>
  <c r="D21" i="6"/>
  <c r="F23" i="6"/>
  <c r="L22" i="6"/>
  <c r="H20" i="6"/>
  <c r="J20" i="6" s="1"/>
  <c r="R20" i="6" s="1"/>
  <c r="S20" i="6" s="1"/>
  <c r="G20" i="6"/>
  <c r="I20" i="6" s="1"/>
  <c r="N24" i="6"/>
  <c r="C24" i="6"/>
  <c r="E21" i="4"/>
  <c r="L20" i="4"/>
  <c r="G20" i="12" l="1"/>
  <c r="I20" i="12" s="1"/>
  <c r="H20" i="12"/>
  <c r="J20" i="12" s="1"/>
  <c r="R20" i="12" s="1"/>
  <c r="S20" i="12" s="1"/>
  <c r="N22" i="12"/>
  <c r="O22" i="12" s="1"/>
  <c r="P22" i="12" s="1"/>
  <c r="C22" i="12"/>
  <c r="D21" i="12"/>
  <c r="C23" i="13"/>
  <c r="N23" i="13"/>
  <c r="O23" i="13" s="1"/>
  <c r="P23" i="13" s="1"/>
  <c r="D22" i="13"/>
  <c r="H21" i="13"/>
  <c r="J21" i="13" s="1"/>
  <c r="R21" i="13" s="1"/>
  <c r="S21" i="13" s="1"/>
  <c r="G21" i="13"/>
  <c r="I21" i="13" s="1"/>
  <c r="M25" i="13"/>
  <c r="B25" i="13"/>
  <c r="F25" i="13"/>
  <c r="L24" i="13"/>
  <c r="F25" i="12"/>
  <c r="L24" i="12"/>
  <c r="M26" i="12"/>
  <c r="B26" i="12"/>
  <c r="R20" i="11"/>
  <c r="S20" i="11" s="1"/>
  <c r="H21" i="11"/>
  <c r="J21" i="11" s="1"/>
  <c r="G21" i="11"/>
  <c r="I21" i="11" s="1"/>
  <c r="C23" i="11"/>
  <c r="N23" i="11"/>
  <c r="B23" i="11"/>
  <c r="D22" i="11"/>
  <c r="M23" i="11"/>
  <c r="O23" i="11" s="1"/>
  <c r="P23" i="11" s="1"/>
  <c r="F24" i="11"/>
  <c r="R21" i="11"/>
  <c r="S21" i="11" s="1"/>
  <c r="O22" i="10"/>
  <c r="P22" i="10" s="1"/>
  <c r="D21" i="10"/>
  <c r="L22" i="10"/>
  <c r="F23" i="10"/>
  <c r="G20" i="10"/>
  <c r="I20" i="10" s="1"/>
  <c r="H20" i="10"/>
  <c r="J20" i="10" s="1"/>
  <c r="R20" i="10" s="1"/>
  <c r="S20" i="10" s="1"/>
  <c r="L22" i="9"/>
  <c r="F23" i="9"/>
  <c r="O23" i="9"/>
  <c r="P23" i="9" s="1"/>
  <c r="D22" i="9"/>
  <c r="H21" i="9"/>
  <c r="J21" i="9" s="1"/>
  <c r="R21" i="9" s="1"/>
  <c r="S21" i="9" s="1"/>
  <c r="G21" i="9"/>
  <c r="I21" i="9" s="1"/>
  <c r="L23" i="8"/>
  <c r="F24" i="8"/>
  <c r="C23" i="8"/>
  <c r="N23" i="8"/>
  <c r="H20" i="8"/>
  <c r="J20" i="8" s="1"/>
  <c r="G20" i="8"/>
  <c r="I20" i="8" s="1"/>
  <c r="B22" i="8"/>
  <c r="M22" i="8"/>
  <c r="O22" i="8" s="1"/>
  <c r="P22" i="8" s="1"/>
  <c r="D21" i="8"/>
  <c r="R19" i="8"/>
  <c r="S19" i="8" s="1"/>
  <c r="N24" i="7"/>
  <c r="C24" i="7"/>
  <c r="F23" i="7"/>
  <c r="L22" i="7"/>
  <c r="H21" i="7"/>
  <c r="J21" i="7" s="1"/>
  <c r="G21" i="7"/>
  <c r="I21" i="7" s="1"/>
  <c r="B23" i="7"/>
  <c r="D22" i="7"/>
  <c r="M23" i="7"/>
  <c r="O23" i="7" s="1"/>
  <c r="P23" i="7" s="1"/>
  <c r="C25" i="6"/>
  <c r="N25" i="6"/>
  <c r="F24" i="6"/>
  <c r="L23" i="6"/>
  <c r="H21" i="6"/>
  <c r="J21" i="6" s="1"/>
  <c r="R21" i="6" s="1"/>
  <c r="S21" i="6" s="1"/>
  <c r="G21" i="6"/>
  <c r="I21" i="6" s="1"/>
  <c r="B23" i="6"/>
  <c r="D22" i="6"/>
  <c r="M23" i="6"/>
  <c r="O23" i="6" s="1"/>
  <c r="P23" i="6" s="1"/>
  <c r="E22" i="4"/>
  <c r="L21" i="4"/>
  <c r="G21" i="12" l="1"/>
  <c r="I21" i="12" s="1"/>
  <c r="H21" i="12"/>
  <c r="J21" i="12" s="1"/>
  <c r="R21" i="12" s="1"/>
  <c r="S21" i="12" s="1"/>
  <c r="C23" i="12"/>
  <c r="N23" i="12"/>
  <c r="O23" i="12" s="1"/>
  <c r="P23" i="12" s="1"/>
  <c r="D22" i="12"/>
  <c r="F26" i="13"/>
  <c r="L25" i="13"/>
  <c r="C24" i="13"/>
  <c r="N24" i="13"/>
  <c r="O24" i="13" s="1"/>
  <c r="P24" i="13" s="1"/>
  <c r="D23" i="13"/>
  <c r="M26" i="13"/>
  <c r="B26" i="13"/>
  <c r="G22" i="13"/>
  <c r="I22" i="13" s="1"/>
  <c r="H22" i="13"/>
  <c r="J22" i="13" s="1"/>
  <c r="R22" i="13" s="1"/>
  <c r="S22" i="13" s="1"/>
  <c r="M27" i="12"/>
  <c r="B27" i="12"/>
  <c r="L25" i="12"/>
  <c r="F26" i="12"/>
  <c r="B24" i="11"/>
  <c r="M24" i="11"/>
  <c r="D23" i="11"/>
  <c r="H22" i="11"/>
  <c r="J22" i="11" s="1"/>
  <c r="R22" i="11" s="1"/>
  <c r="S22" i="11" s="1"/>
  <c r="G22" i="11"/>
  <c r="I22" i="11" s="1"/>
  <c r="F25" i="11"/>
  <c r="N24" i="11"/>
  <c r="C24" i="11"/>
  <c r="L23" i="10"/>
  <c r="F24" i="10"/>
  <c r="O23" i="10"/>
  <c r="P23" i="10" s="1"/>
  <c r="D22" i="10"/>
  <c r="G21" i="10"/>
  <c r="I21" i="10" s="1"/>
  <c r="H21" i="10"/>
  <c r="J21" i="10" s="1"/>
  <c r="R21" i="10" s="1"/>
  <c r="S21" i="10" s="1"/>
  <c r="L23" i="9"/>
  <c r="F24" i="9"/>
  <c r="G22" i="9"/>
  <c r="I22" i="9" s="1"/>
  <c r="H22" i="9"/>
  <c r="J22" i="9" s="1"/>
  <c r="R22" i="9" s="1"/>
  <c r="S22" i="9" s="1"/>
  <c r="O24" i="9"/>
  <c r="P24" i="9" s="1"/>
  <c r="D23" i="9"/>
  <c r="D22" i="8"/>
  <c r="B23" i="8"/>
  <c r="M23" i="8"/>
  <c r="O23" i="8" s="1"/>
  <c r="P23" i="8" s="1"/>
  <c r="R20" i="8"/>
  <c r="S20" i="8" s="1"/>
  <c r="H21" i="8"/>
  <c r="J21" i="8" s="1"/>
  <c r="R21" i="8" s="1"/>
  <c r="S21" i="8" s="1"/>
  <c r="G21" i="8"/>
  <c r="I21" i="8" s="1"/>
  <c r="F25" i="8"/>
  <c r="L24" i="8"/>
  <c r="N24" i="8"/>
  <c r="C24" i="8"/>
  <c r="R21" i="7"/>
  <c r="S21" i="7" s="1"/>
  <c r="H22" i="7"/>
  <c r="J22" i="7" s="1"/>
  <c r="G22" i="7"/>
  <c r="I22" i="7" s="1"/>
  <c r="B24" i="7"/>
  <c r="M24" i="7"/>
  <c r="O24" i="7" s="1"/>
  <c r="P24" i="7" s="1"/>
  <c r="D23" i="7"/>
  <c r="F24" i="7"/>
  <c r="L23" i="7"/>
  <c r="C25" i="7"/>
  <c r="N25" i="7"/>
  <c r="B24" i="6"/>
  <c r="M24" i="6"/>
  <c r="O24" i="6" s="1"/>
  <c r="P24" i="6" s="1"/>
  <c r="D23" i="6"/>
  <c r="H22" i="6"/>
  <c r="J22" i="6" s="1"/>
  <c r="G22" i="6"/>
  <c r="I22" i="6" s="1"/>
  <c r="F25" i="6"/>
  <c r="L24" i="6"/>
  <c r="N26" i="6"/>
  <c r="C26" i="6"/>
  <c r="E23" i="4"/>
  <c r="L22" i="4"/>
  <c r="C24" i="12" l="1"/>
  <c r="N24" i="12"/>
  <c r="O24" i="12" s="1"/>
  <c r="P24" i="12" s="1"/>
  <c r="D23" i="12"/>
  <c r="G22" i="12"/>
  <c r="I22" i="12" s="1"/>
  <c r="H22" i="12"/>
  <c r="J22" i="12" s="1"/>
  <c r="R22" i="12" s="1"/>
  <c r="S22" i="12" s="1"/>
  <c r="G23" i="13"/>
  <c r="I23" i="13" s="1"/>
  <c r="H23" i="13"/>
  <c r="J23" i="13" s="1"/>
  <c r="R23" i="13" s="1"/>
  <c r="S23" i="13" s="1"/>
  <c r="L26" i="13"/>
  <c r="F27" i="13"/>
  <c r="M27" i="13"/>
  <c r="B27" i="13"/>
  <c r="C25" i="13"/>
  <c r="N25" i="13"/>
  <c r="O25" i="13" s="1"/>
  <c r="P25" i="13" s="1"/>
  <c r="D24" i="13"/>
  <c r="F27" i="12"/>
  <c r="L26" i="12"/>
  <c r="M28" i="12"/>
  <c r="B28" i="12"/>
  <c r="F26" i="11"/>
  <c r="C25" i="11"/>
  <c r="N25" i="11"/>
  <c r="H23" i="11"/>
  <c r="J23" i="11" s="1"/>
  <c r="G23" i="11"/>
  <c r="I23" i="11" s="1"/>
  <c r="O24" i="11"/>
  <c r="P24" i="11" s="1"/>
  <c r="B25" i="11"/>
  <c r="D24" i="11"/>
  <c r="M25" i="11"/>
  <c r="O25" i="11" s="1"/>
  <c r="P25" i="11" s="1"/>
  <c r="O24" i="10"/>
  <c r="P24" i="10" s="1"/>
  <c r="D23" i="10"/>
  <c r="H22" i="10"/>
  <c r="J22" i="10" s="1"/>
  <c r="G22" i="10"/>
  <c r="I22" i="10" s="1"/>
  <c r="F25" i="10"/>
  <c r="L24" i="10"/>
  <c r="L24" i="9"/>
  <c r="F25" i="9"/>
  <c r="H23" i="9"/>
  <c r="J23" i="9" s="1"/>
  <c r="G23" i="9"/>
  <c r="I23" i="9" s="1"/>
  <c r="O25" i="9"/>
  <c r="P25" i="9" s="1"/>
  <c r="D24" i="9"/>
  <c r="F26" i="8"/>
  <c r="L25" i="8"/>
  <c r="B24" i="8"/>
  <c r="M24" i="8"/>
  <c r="O24" i="8" s="1"/>
  <c r="P24" i="8" s="1"/>
  <c r="D23" i="8"/>
  <c r="H22" i="8"/>
  <c r="J22" i="8" s="1"/>
  <c r="R22" i="8" s="1"/>
  <c r="S22" i="8" s="1"/>
  <c r="G22" i="8"/>
  <c r="I22" i="8" s="1"/>
  <c r="C25" i="8"/>
  <c r="N25" i="8"/>
  <c r="N26" i="7"/>
  <c r="C26" i="7"/>
  <c r="L24" i="7"/>
  <c r="F25" i="7"/>
  <c r="H23" i="7"/>
  <c r="J23" i="7" s="1"/>
  <c r="G23" i="7"/>
  <c r="I23" i="7" s="1"/>
  <c r="M25" i="7"/>
  <c r="O25" i="7" s="1"/>
  <c r="P25" i="7" s="1"/>
  <c r="B25" i="7"/>
  <c r="D24" i="7"/>
  <c r="R22" i="7"/>
  <c r="S22" i="7" s="1"/>
  <c r="F26" i="6"/>
  <c r="L25" i="6"/>
  <c r="C27" i="6"/>
  <c r="N27" i="6"/>
  <c r="R22" i="6"/>
  <c r="S22" i="6" s="1"/>
  <c r="H23" i="6"/>
  <c r="J23" i="6" s="1"/>
  <c r="G23" i="6"/>
  <c r="I23" i="6" s="1"/>
  <c r="B25" i="6"/>
  <c r="D24" i="6"/>
  <c r="M25" i="6"/>
  <c r="O25" i="6" s="1"/>
  <c r="P25" i="6" s="1"/>
  <c r="E24" i="4"/>
  <c r="L23" i="4"/>
  <c r="C25" i="12" l="1"/>
  <c r="N25" i="12"/>
  <c r="O25" i="12" s="1"/>
  <c r="P25" i="12" s="1"/>
  <c r="D24" i="12"/>
  <c r="G23" i="12"/>
  <c r="I23" i="12" s="1"/>
  <c r="H23" i="12"/>
  <c r="J23" i="12" s="1"/>
  <c r="R23" i="12" s="1"/>
  <c r="S23" i="12" s="1"/>
  <c r="G24" i="13"/>
  <c r="I24" i="13" s="1"/>
  <c r="H24" i="13"/>
  <c r="J24" i="13" s="1"/>
  <c r="C26" i="13"/>
  <c r="N26" i="13"/>
  <c r="O26" i="13" s="1"/>
  <c r="P26" i="13" s="1"/>
  <c r="D25" i="13"/>
  <c r="L27" i="13"/>
  <c r="F28" i="13"/>
  <c r="M28" i="13"/>
  <c r="B28" i="13"/>
  <c r="M29" i="12"/>
  <c r="B29" i="12"/>
  <c r="L27" i="12"/>
  <c r="F28" i="12"/>
  <c r="H24" i="11"/>
  <c r="J24" i="11" s="1"/>
  <c r="R24" i="11" s="1"/>
  <c r="S24" i="11" s="1"/>
  <c r="G24" i="11"/>
  <c r="I24" i="11" s="1"/>
  <c r="R23" i="11"/>
  <c r="S23" i="11" s="1"/>
  <c r="N26" i="11"/>
  <c r="C26" i="11"/>
  <c r="F27" i="11"/>
  <c r="B26" i="11"/>
  <c r="M26" i="11"/>
  <c r="O26" i="11" s="1"/>
  <c r="P26" i="11" s="1"/>
  <c r="D25" i="11"/>
  <c r="R22" i="10"/>
  <c r="S22" i="10" s="1"/>
  <c r="O25" i="10"/>
  <c r="P25" i="10" s="1"/>
  <c r="D24" i="10"/>
  <c r="G23" i="10"/>
  <c r="I23" i="10" s="1"/>
  <c r="H23" i="10"/>
  <c r="J23" i="10" s="1"/>
  <c r="R23" i="10" s="1"/>
  <c r="S23" i="10" s="1"/>
  <c r="L25" i="10"/>
  <c r="F26" i="10"/>
  <c r="R23" i="9"/>
  <c r="S23" i="9" s="1"/>
  <c r="O26" i="9"/>
  <c r="P26" i="9" s="1"/>
  <c r="D25" i="9"/>
  <c r="H24" i="9"/>
  <c r="J24" i="9" s="1"/>
  <c r="G24" i="9"/>
  <c r="I24" i="9" s="1"/>
  <c r="F26" i="9"/>
  <c r="L25" i="9"/>
  <c r="H23" i="8"/>
  <c r="J23" i="8" s="1"/>
  <c r="G23" i="8"/>
  <c r="I23" i="8" s="1"/>
  <c r="D24" i="8"/>
  <c r="B25" i="8"/>
  <c r="M25" i="8"/>
  <c r="O25" i="8" s="1"/>
  <c r="P25" i="8" s="1"/>
  <c r="N26" i="8"/>
  <c r="C26" i="8"/>
  <c r="F27" i="8"/>
  <c r="L26" i="8"/>
  <c r="R23" i="7"/>
  <c r="S23" i="7" s="1"/>
  <c r="B26" i="7"/>
  <c r="M26" i="7"/>
  <c r="O26" i="7" s="1"/>
  <c r="P26" i="7" s="1"/>
  <c r="D25" i="7"/>
  <c r="F26" i="7"/>
  <c r="L25" i="7"/>
  <c r="H24" i="7"/>
  <c r="J24" i="7" s="1"/>
  <c r="G24" i="7"/>
  <c r="I24" i="7" s="1"/>
  <c r="N27" i="7"/>
  <c r="C27" i="7"/>
  <c r="R23" i="6"/>
  <c r="S23" i="6" s="1"/>
  <c r="N28" i="6"/>
  <c r="C28" i="6"/>
  <c r="B26" i="6"/>
  <c r="M26" i="6"/>
  <c r="O26" i="6" s="1"/>
  <c r="P26" i="6" s="1"/>
  <c r="D25" i="6"/>
  <c r="G24" i="6"/>
  <c r="I24" i="6" s="1"/>
  <c r="H24" i="6"/>
  <c r="J24" i="6" s="1"/>
  <c r="R24" i="6" s="1"/>
  <c r="S24" i="6" s="1"/>
  <c r="F27" i="6"/>
  <c r="L26" i="6"/>
  <c r="E25" i="4"/>
  <c r="L24" i="4"/>
  <c r="G24" i="12" l="1"/>
  <c r="I24" i="12" s="1"/>
  <c r="H24" i="12"/>
  <c r="J24" i="12" s="1"/>
  <c r="R24" i="12" s="1"/>
  <c r="S24" i="12" s="1"/>
  <c r="R24" i="13"/>
  <c r="S24" i="13" s="1"/>
  <c r="N26" i="12"/>
  <c r="O26" i="12" s="1"/>
  <c r="P26" i="12" s="1"/>
  <c r="C26" i="12"/>
  <c r="D25" i="12"/>
  <c r="M29" i="13"/>
  <c r="B29" i="13"/>
  <c r="G25" i="13"/>
  <c r="I25" i="13" s="1"/>
  <c r="H25" i="13"/>
  <c r="J25" i="13" s="1"/>
  <c r="R25" i="13" s="1"/>
  <c r="S25" i="13" s="1"/>
  <c r="L28" i="13"/>
  <c r="F29" i="13"/>
  <c r="C27" i="13"/>
  <c r="N27" i="13"/>
  <c r="O27" i="13" s="1"/>
  <c r="P27" i="13" s="1"/>
  <c r="D26" i="13"/>
  <c r="L28" i="12"/>
  <c r="F29" i="12"/>
  <c r="M30" i="12"/>
  <c r="B30" i="12"/>
  <c r="C27" i="11"/>
  <c r="N27" i="11"/>
  <c r="M27" i="11"/>
  <c r="O27" i="11" s="1"/>
  <c r="P27" i="11" s="1"/>
  <c r="B27" i="11"/>
  <c r="D26" i="11"/>
  <c r="H25" i="11"/>
  <c r="J25" i="11" s="1"/>
  <c r="G25" i="11"/>
  <c r="I25" i="11" s="1"/>
  <c r="F28" i="11"/>
  <c r="O26" i="10"/>
  <c r="P26" i="10" s="1"/>
  <c r="D25" i="10"/>
  <c r="F27" i="10"/>
  <c r="L26" i="10"/>
  <c r="H24" i="10"/>
  <c r="J24" i="10" s="1"/>
  <c r="G24" i="10"/>
  <c r="I24" i="10" s="1"/>
  <c r="R24" i="9"/>
  <c r="S24" i="9" s="1"/>
  <c r="H25" i="9"/>
  <c r="J25" i="9" s="1"/>
  <c r="G25" i="9"/>
  <c r="I25" i="9" s="1"/>
  <c r="O27" i="9"/>
  <c r="P27" i="9" s="1"/>
  <c r="D26" i="9"/>
  <c r="L26" i="9"/>
  <c r="F27" i="9"/>
  <c r="C27" i="8"/>
  <c r="N27" i="8"/>
  <c r="B26" i="8"/>
  <c r="M26" i="8"/>
  <c r="O26" i="8" s="1"/>
  <c r="P26" i="8" s="1"/>
  <c r="D25" i="8"/>
  <c r="H24" i="8"/>
  <c r="J24" i="8" s="1"/>
  <c r="R24" i="8" s="1"/>
  <c r="S24" i="8" s="1"/>
  <c r="G24" i="8"/>
  <c r="I24" i="8" s="1"/>
  <c r="F28" i="8"/>
  <c r="L27" i="8"/>
  <c r="R23" i="8"/>
  <c r="S23" i="8" s="1"/>
  <c r="R24" i="7"/>
  <c r="S24" i="7" s="1"/>
  <c r="L26" i="7"/>
  <c r="F27" i="7"/>
  <c r="N28" i="7"/>
  <c r="C28" i="7"/>
  <c r="H25" i="7"/>
  <c r="J25" i="7" s="1"/>
  <c r="R25" i="7" s="1"/>
  <c r="S25" i="7" s="1"/>
  <c r="G25" i="7"/>
  <c r="I25" i="7" s="1"/>
  <c r="B27" i="7"/>
  <c r="D26" i="7"/>
  <c r="M27" i="7"/>
  <c r="O27" i="7" s="1"/>
  <c r="P27" i="7" s="1"/>
  <c r="H25" i="6"/>
  <c r="J25" i="6" s="1"/>
  <c r="R25" i="6" s="1"/>
  <c r="S25" i="6" s="1"/>
  <c r="G25" i="6"/>
  <c r="I25" i="6" s="1"/>
  <c r="F28" i="6"/>
  <c r="L27" i="6"/>
  <c r="B27" i="6"/>
  <c r="D26" i="6"/>
  <c r="M27" i="6"/>
  <c r="O27" i="6" s="1"/>
  <c r="P27" i="6" s="1"/>
  <c r="C29" i="6"/>
  <c r="N29" i="6"/>
  <c r="E26" i="4"/>
  <c r="L25" i="4"/>
  <c r="G25" i="12" l="1"/>
  <c r="I25" i="12" s="1"/>
  <c r="H25" i="12"/>
  <c r="J25" i="12" s="1"/>
  <c r="R25" i="12" s="1"/>
  <c r="S25" i="12" s="1"/>
  <c r="C27" i="12"/>
  <c r="N27" i="12"/>
  <c r="O27" i="12" s="1"/>
  <c r="P27" i="12" s="1"/>
  <c r="D26" i="12"/>
  <c r="G26" i="13"/>
  <c r="I26" i="13" s="1"/>
  <c r="H26" i="13"/>
  <c r="J26" i="13" s="1"/>
  <c r="R26" i="13" s="1"/>
  <c r="S26" i="13" s="1"/>
  <c r="N28" i="13"/>
  <c r="O28" i="13" s="1"/>
  <c r="P28" i="13" s="1"/>
  <c r="C28" i="13"/>
  <c r="D27" i="13"/>
  <c r="M30" i="13"/>
  <c r="B30" i="13"/>
  <c r="L29" i="13"/>
  <c r="F30" i="13"/>
  <c r="F30" i="12"/>
  <c r="L29" i="12"/>
  <c r="B31" i="12"/>
  <c r="M31" i="12"/>
  <c r="R25" i="11"/>
  <c r="S25" i="11" s="1"/>
  <c r="F29" i="11"/>
  <c r="B28" i="11"/>
  <c r="M28" i="11"/>
  <c r="D27" i="11"/>
  <c r="G26" i="11"/>
  <c r="I26" i="11" s="1"/>
  <c r="H26" i="11"/>
  <c r="J26" i="11" s="1"/>
  <c r="R26" i="11" s="1"/>
  <c r="S26" i="11" s="1"/>
  <c r="N28" i="11"/>
  <c r="C28" i="11"/>
  <c r="R24" i="10"/>
  <c r="S24" i="10" s="1"/>
  <c r="F28" i="10"/>
  <c r="L27" i="10"/>
  <c r="G25" i="10"/>
  <c r="I25" i="10" s="1"/>
  <c r="H25" i="10"/>
  <c r="J25" i="10" s="1"/>
  <c r="R25" i="10" s="1"/>
  <c r="S25" i="10" s="1"/>
  <c r="D26" i="10"/>
  <c r="O27" i="10"/>
  <c r="P27" i="10" s="1"/>
  <c r="R25" i="9"/>
  <c r="S25" i="9" s="1"/>
  <c r="F28" i="9"/>
  <c r="L27" i="9"/>
  <c r="G26" i="9"/>
  <c r="I26" i="9" s="1"/>
  <c r="H26" i="9"/>
  <c r="J26" i="9" s="1"/>
  <c r="R26" i="9" s="1"/>
  <c r="S26" i="9" s="1"/>
  <c r="O28" i="9"/>
  <c r="P28" i="9" s="1"/>
  <c r="D27" i="9"/>
  <c r="F29" i="8"/>
  <c r="L28" i="8"/>
  <c r="B27" i="8"/>
  <c r="M27" i="8"/>
  <c r="O27" i="8" s="1"/>
  <c r="P27" i="8" s="1"/>
  <c r="D26" i="8"/>
  <c r="H25" i="8"/>
  <c r="J25" i="8" s="1"/>
  <c r="R25" i="8" s="1"/>
  <c r="S25" i="8" s="1"/>
  <c r="G25" i="8"/>
  <c r="I25" i="8" s="1"/>
  <c r="N28" i="8"/>
  <c r="C28" i="8"/>
  <c r="B28" i="7"/>
  <c r="M28" i="7"/>
  <c r="O28" i="7" s="1"/>
  <c r="P28" i="7" s="1"/>
  <c r="D27" i="7"/>
  <c r="N29" i="7"/>
  <c r="C29" i="7"/>
  <c r="H26" i="7"/>
  <c r="J26" i="7" s="1"/>
  <c r="R26" i="7" s="1"/>
  <c r="S26" i="7" s="1"/>
  <c r="G26" i="7"/>
  <c r="I26" i="7" s="1"/>
  <c r="L27" i="7"/>
  <c r="F28" i="7"/>
  <c r="H26" i="6"/>
  <c r="J26" i="6" s="1"/>
  <c r="R26" i="6" s="1"/>
  <c r="S26" i="6" s="1"/>
  <c r="G26" i="6"/>
  <c r="I26" i="6" s="1"/>
  <c r="N30" i="6"/>
  <c r="C30" i="6"/>
  <c r="F29" i="6"/>
  <c r="L28" i="6"/>
  <c r="B28" i="6"/>
  <c r="M28" i="6"/>
  <c r="O28" i="6" s="1"/>
  <c r="P28" i="6" s="1"/>
  <c r="D27" i="6"/>
  <c r="E27" i="4"/>
  <c r="L26" i="4"/>
  <c r="N28" i="12" l="1"/>
  <c r="O28" i="12" s="1"/>
  <c r="P28" i="12" s="1"/>
  <c r="C28" i="12"/>
  <c r="D27" i="12"/>
  <c r="G26" i="12"/>
  <c r="I26" i="12" s="1"/>
  <c r="H26" i="12"/>
  <c r="J26" i="12" s="1"/>
  <c r="L30" i="13"/>
  <c r="F31" i="13"/>
  <c r="G27" i="13"/>
  <c r="I27" i="13" s="1"/>
  <c r="H27" i="13"/>
  <c r="J27" i="13" s="1"/>
  <c r="M31" i="13"/>
  <c r="B31" i="13"/>
  <c r="C29" i="13"/>
  <c r="N29" i="13"/>
  <c r="O29" i="13" s="1"/>
  <c r="P29" i="13" s="1"/>
  <c r="D28" i="13"/>
  <c r="M32" i="12"/>
  <c r="B32" i="12"/>
  <c r="F31" i="12"/>
  <c r="L30" i="12"/>
  <c r="M29" i="11"/>
  <c r="B29" i="11"/>
  <c r="D28" i="11"/>
  <c r="H27" i="11"/>
  <c r="J27" i="11" s="1"/>
  <c r="R27" i="11" s="1"/>
  <c r="S27" i="11" s="1"/>
  <c r="G27" i="11"/>
  <c r="I27" i="11" s="1"/>
  <c r="F30" i="11"/>
  <c r="N29" i="11"/>
  <c r="C29" i="11"/>
  <c r="O28" i="11"/>
  <c r="P28" i="11" s="1"/>
  <c r="O28" i="10"/>
  <c r="P28" i="10" s="1"/>
  <c r="D27" i="10"/>
  <c r="H26" i="10"/>
  <c r="J26" i="10" s="1"/>
  <c r="G26" i="10"/>
  <c r="I26" i="10" s="1"/>
  <c r="L28" i="10"/>
  <c r="F29" i="10"/>
  <c r="H27" i="9"/>
  <c r="J27" i="9" s="1"/>
  <c r="G27" i="9"/>
  <c r="I27" i="9" s="1"/>
  <c r="O29" i="9"/>
  <c r="P29" i="9" s="1"/>
  <c r="D28" i="9"/>
  <c r="L28" i="9"/>
  <c r="F29" i="9"/>
  <c r="N29" i="8"/>
  <c r="C29" i="8"/>
  <c r="B28" i="8"/>
  <c r="M28" i="8"/>
  <c r="O28" i="8" s="1"/>
  <c r="P28" i="8" s="1"/>
  <c r="D27" i="8"/>
  <c r="G26" i="8"/>
  <c r="I26" i="8" s="1"/>
  <c r="H26" i="8"/>
  <c r="J26" i="8" s="1"/>
  <c r="R26" i="8" s="1"/>
  <c r="S26" i="8" s="1"/>
  <c r="L29" i="8"/>
  <c r="F30" i="8"/>
  <c r="L28" i="7"/>
  <c r="F29" i="7"/>
  <c r="H27" i="7"/>
  <c r="J27" i="7" s="1"/>
  <c r="R27" i="7" s="1"/>
  <c r="S27" i="7" s="1"/>
  <c r="G27" i="7"/>
  <c r="I27" i="7" s="1"/>
  <c r="N30" i="7"/>
  <c r="C30" i="7"/>
  <c r="M29" i="7"/>
  <c r="O29" i="7" s="1"/>
  <c r="P29" i="7" s="1"/>
  <c r="D28" i="7"/>
  <c r="B29" i="7"/>
  <c r="H27" i="6"/>
  <c r="J27" i="6" s="1"/>
  <c r="R27" i="6" s="1"/>
  <c r="S27" i="6" s="1"/>
  <c r="G27" i="6"/>
  <c r="I27" i="6" s="1"/>
  <c r="C31" i="6"/>
  <c r="N31" i="6"/>
  <c r="D28" i="6"/>
  <c r="B29" i="6"/>
  <c r="M29" i="6"/>
  <c r="O29" i="6" s="1"/>
  <c r="P29" i="6" s="1"/>
  <c r="L29" i="6"/>
  <c r="F30" i="6"/>
  <c r="E28" i="4"/>
  <c r="L27" i="4"/>
  <c r="R27" i="13" l="1"/>
  <c r="S27" i="13" s="1"/>
  <c r="G27" i="12"/>
  <c r="I27" i="12" s="1"/>
  <c r="H27" i="12"/>
  <c r="J27" i="12" s="1"/>
  <c r="R27" i="12" s="1"/>
  <c r="S27" i="12" s="1"/>
  <c r="C29" i="12"/>
  <c r="N29" i="12"/>
  <c r="O29" i="12" s="1"/>
  <c r="P29" i="12" s="1"/>
  <c r="D28" i="12"/>
  <c r="R26" i="12"/>
  <c r="S26" i="12" s="1"/>
  <c r="G28" i="13"/>
  <c r="I28" i="13" s="1"/>
  <c r="H28" i="13"/>
  <c r="J28" i="13" s="1"/>
  <c r="R28" i="13" s="1"/>
  <c r="S28" i="13" s="1"/>
  <c r="L31" i="13"/>
  <c r="F32" i="13"/>
  <c r="N30" i="13"/>
  <c r="O30" i="13" s="1"/>
  <c r="P30" i="13" s="1"/>
  <c r="C30" i="13"/>
  <c r="D29" i="13"/>
  <c r="M32" i="13"/>
  <c r="B32" i="13"/>
  <c r="L31" i="12"/>
  <c r="F32" i="12"/>
  <c r="M33" i="12"/>
  <c r="B33" i="12"/>
  <c r="H28" i="11"/>
  <c r="J28" i="11" s="1"/>
  <c r="R28" i="11" s="1"/>
  <c r="S28" i="11" s="1"/>
  <c r="G28" i="11"/>
  <c r="I28" i="11" s="1"/>
  <c r="B30" i="11"/>
  <c r="M30" i="11"/>
  <c r="O30" i="11" s="1"/>
  <c r="P30" i="11" s="1"/>
  <c r="D29" i="11"/>
  <c r="N30" i="11"/>
  <c r="C30" i="11"/>
  <c r="F31" i="11"/>
  <c r="O29" i="11"/>
  <c r="P29" i="11" s="1"/>
  <c r="R26" i="10"/>
  <c r="S26" i="10" s="1"/>
  <c r="D28" i="10"/>
  <c r="O29" i="10"/>
  <c r="P29" i="10" s="1"/>
  <c r="F30" i="10"/>
  <c r="L29" i="10"/>
  <c r="G27" i="10"/>
  <c r="I27" i="10" s="1"/>
  <c r="H27" i="10"/>
  <c r="J27" i="10" s="1"/>
  <c r="G28" i="9"/>
  <c r="I28" i="9" s="1"/>
  <c r="H28" i="9"/>
  <c r="J28" i="9" s="1"/>
  <c r="R28" i="9" s="1"/>
  <c r="S28" i="9" s="1"/>
  <c r="F30" i="9"/>
  <c r="L29" i="9"/>
  <c r="O30" i="9"/>
  <c r="P30" i="9" s="1"/>
  <c r="D29" i="9"/>
  <c r="R27" i="9"/>
  <c r="S27" i="9" s="1"/>
  <c r="F31" i="8"/>
  <c r="L30" i="8"/>
  <c r="B29" i="8"/>
  <c r="D28" i="8"/>
  <c r="M29" i="8"/>
  <c r="O29" i="8" s="1"/>
  <c r="P29" i="8" s="1"/>
  <c r="N30" i="8"/>
  <c r="C30" i="8"/>
  <c r="H27" i="8"/>
  <c r="J27" i="8" s="1"/>
  <c r="R27" i="8" s="1"/>
  <c r="S27" i="8" s="1"/>
  <c r="G27" i="8"/>
  <c r="I27" i="8" s="1"/>
  <c r="H28" i="7"/>
  <c r="J28" i="7" s="1"/>
  <c r="G28" i="7"/>
  <c r="I28" i="7" s="1"/>
  <c r="N31" i="7"/>
  <c r="C31" i="7"/>
  <c r="B30" i="7"/>
  <c r="M30" i="7"/>
  <c r="O30" i="7" s="1"/>
  <c r="P30" i="7" s="1"/>
  <c r="D29" i="7"/>
  <c r="F30" i="7"/>
  <c r="L29" i="7"/>
  <c r="N32" i="6"/>
  <c r="C32" i="6"/>
  <c r="B30" i="6"/>
  <c r="M30" i="6"/>
  <c r="O30" i="6" s="1"/>
  <c r="P30" i="6" s="1"/>
  <c r="D29" i="6"/>
  <c r="H28" i="6"/>
  <c r="J28" i="6" s="1"/>
  <c r="G28" i="6"/>
  <c r="I28" i="6" s="1"/>
  <c r="F31" i="6"/>
  <c r="L30" i="6"/>
  <c r="E29" i="4"/>
  <c r="L28" i="4"/>
  <c r="G28" i="12" l="1"/>
  <c r="I28" i="12" s="1"/>
  <c r="H28" i="12"/>
  <c r="J28" i="12" s="1"/>
  <c r="C30" i="12"/>
  <c r="N30" i="12"/>
  <c r="O30" i="12" s="1"/>
  <c r="P30" i="12" s="1"/>
  <c r="D29" i="12"/>
  <c r="M33" i="13"/>
  <c r="B33" i="13"/>
  <c r="C31" i="13"/>
  <c r="N31" i="13"/>
  <c r="O31" i="13" s="1"/>
  <c r="P31" i="13" s="1"/>
  <c r="D30" i="13"/>
  <c r="L32" i="13"/>
  <c r="F33" i="13"/>
  <c r="G29" i="13"/>
  <c r="I29" i="13" s="1"/>
  <c r="H29" i="13"/>
  <c r="J29" i="13" s="1"/>
  <c r="R29" i="13" s="1"/>
  <c r="S29" i="13" s="1"/>
  <c r="L32" i="12"/>
  <c r="F33" i="12"/>
  <c r="B34" i="12"/>
  <c r="M34" i="12"/>
  <c r="N31" i="11"/>
  <c r="C31" i="11"/>
  <c r="H29" i="11"/>
  <c r="J29" i="11" s="1"/>
  <c r="R29" i="11" s="1"/>
  <c r="S29" i="11" s="1"/>
  <c r="G29" i="11"/>
  <c r="I29" i="11" s="1"/>
  <c r="F32" i="11"/>
  <c r="M31" i="11"/>
  <c r="O31" i="11" s="1"/>
  <c r="P31" i="11" s="1"/>
  <c r="B31" i="11"/>
  <c r="D30" i="11"/>
  <c r="R27" i="10"/>
  <c r="S27" i="10" s="1"/>
  <c r="O30" i="10"/>
  <c r="P30" i="10" s="1"/>
  <c r="D29" i="10"/>
  <c r="F31" i="10"/>
  <c r="L30" i="10"/>
  <c r="H28" i="10"/>
  <c r="J28" i="10" s="1"/>
  <c r="R28" i="10" s="1"/>
  <c r="S28" i="10" s="1"/>
  <c r="G28" i="10"/>
  <c r="I28" i="10" s="1"/>
  <c r="O31" i="9"/>
  <c r="P31" i="9" s="1"/>
  <c r="D30" i="9"/>
  <c r="L30" i="9"/>
  <c r="F31" i="9"/>
  <c r="H29" i="9"/>
  <c r="J29" i="9" s="1"/>
  <c r="R29" i="9" s="1"/>
  <c r="S29" i="9" s="1"/>
  <c r="G29" i="9"/>
  <c r="I29" i="9" s="1"/>
  <c r="G28" i="8"/>
  <c r="I28" i="8" s="1"/>
  <c r="H28" i="8"/>
  <c r="J28" i="8" s="1"/>
  <c r="R28" i="8" s="1"/>
  <c r="S28" i="8" s="1"/>
  <c r="F32" i="8"/>
  <c r="L31" i="8"/>
  <c r="N31" i="8"/>
  <c r="C31" i="8"/>
  <c r="B30" i="8"/>
  <c r="M30" i="8"/>
  <c r="O30" i="8" s="1"/>
  <c r="P30" i="8" s="1"/>
  <c r="D29" i="8"/>
  <c r="N32" i="7"/>
  <c r="C32" i="7"/>
  <c r="L30" i="7"/>
  <c r="F31" i="7"/>
  <c r="H29" i="7"/>
  <c r="J29" i="7" s="1"/>
  <c r="G29" i="7"/>
  <c r="I29" i="7" s="1"/>
  <c r="B31" i="7"/>
  <c r="D30" i="7"/>
  <c r="M31" i="7"/>
  <c r="O31" i="7" s="1"/>
  <c r="P31" i="7" s="1"/>
  <c r="R28" i="7"/>
  <c r="S28" i="7" s="1"/>
  <c r="R28" i="6"/>
  <c r="S28" i="6" s="1"/>
  <c r="H29" i="6"/>
  <c r="J29" i="6" s="1"/>
  <c r="G29" i="6"/>
  <c r="I29" i="6" s="1"/>
  <c r="C33" i="6"/>
  <c r="N33" i="6"/>
  <c r="L31" i="6"/>
  <c r="F32" i="6"/>
  <c r="M31" i="6"/>
  <c r="O31" i="6" s="1"/>
  <c r="P31" i="6" s="1"/>
  <c r="B31" i="6"/>
  <c r="D30" i="6"/>
  <c r="E30" i="4"/>
  <c r="L29" i="4"/>
  <c r="G29" i="12" l="1"/>
  <c r="I29" i="12" s="1"/>
  <c r="H29" i="12"/>
  <c r="J29" i="12" s="1"/>
  <c r="R29" i="12" s="1"/>
  <c r="S29" i="12" s="1"/>
  <c r="R28" i="12"/>
  <c r="S28" i="12" s="1"/>
  <c r="C31" i="12"/>
  <c r="N31" i="12"/>
  <c r="O31" i="12" s="1"/>
  <c r="P31" i="12" s="1"/>
  <c r="D30" i="12"/>
  <c r="N32" i="13"/>
  <c r="O32" i="13" s="1"/>
  <c r="P32" i="13" s="1"/>
  <c r="C32" i="13"/>
  <c r="D31" i="13"/>
  <c r="M34" i="13"/>
  <c r="B34" i="13"/>
  <c r="L33" i="13"/>
  <c r="F34" i="13"/>
  <c r="G30" i="13"/>
  <c r="I30" i="13" s="1"/>
  <c r="H30" i="13"/>
  <c r="J30" i="13" s="1"/>
  <c r="R30" i="13" s="1"/>
  <c r="S30" i="13" s="1"/>
  <c r="M35" i="12"/>
  <c r="B35" i="12"/>
  <c r="L33" i="12"/>
  <c r="F34" i="12"/>
  <c r="F33" i="11"/>
  <c r="B32" i="11"/>
  <c r="M32" i="11"/>
  <c r="O32" i="11" s="1"/>
  <c r="P32" i="11" s="1"/>
  <c r="D31" i="11"/>
  <c r="N32" i="11"/>
  <c r="C32" i="11"/>
  <c r="H30" i="11"/>
  <c r="J30" i="11" s="1"/>
  <c r="R30" i="11" s="1"/>
  <c r="S30" i="11" s="1"/>
  <c r="G30" i="11"/>
  <c r="I30" i="11" s="1"/>
  <c r="D30" i="10"/>
  <c r="O31" i="10"/>
  <c r="P31" i="10" s="1"/>
  <c r="G29" i="10"/>
  <c r="I29" i="10" s="1"/>
  <c r="H29" i="10"/>
  <c r="J29" i="10" s="1"/>
  <c r="R29" i="10" s="1"/>
  <c r="S29" i="10" s="1"/>
  <c r="F32" i="10"/>
  <c r="L31" i="10"/>
  <c r="G30" i="9"/>
  <c r="I30" i="9" s="1"/>
  <c r="H30" i="9"/>
  <c r="J30" i="9" s="1"/>
  <c r="R30" i="9" s="1"/>
  <c r="S30" i="9" s="1"/>
  <c r="F32" i="9"/>
  <c r="L31" i="9"/>
  <c r="O32" i="9"/>
  <c r="P32" i="9" s="1"/>
  <c r="D31" i="9"/>
  <c r="H29" i="8"/>
  <c r="J29" i="8" s="1"/>
  <c r="G29" i="8"/>
  <c r="I29" i="8" s="1"/>
  <c r="N32" i="8"/>
  <c r="C32" i="8"/>
  <c r="M31" i="8"/>
  <c r="O31" i="8" s="1"/>
  <c r="P31" i="8" s="1"/>
  <c r="D30" i="8"/>
  <c r="B31" i="8"/>
  <c r="F33" i="8"/>
  <c r="L32" i="8"/>
  <c r="R29" i="7"/>
  <c r="S29" i="7" s="1"/>
  <c r="H30" i="7"/>
  <c r="J30" i="7" s="1"/>
  <c r="G30" i="7"/>
  <c r="I30" i="7" s="1"/>
  <c r="B32" i="7"/>
  <c r="M32" i="7"/>
  <c r="O32" i="7" s="1"/>
  <c r="P32" i="7" s="1"/>
  <c r="D31" i="7"/>
  <c r="L31" i="7"/>
  <c r="F32" i="7"/>
  <c r="N33" i="7"/>
  <c r="C33" i="7"/>
  <c r="R29" i="6"/>
  <c r="S29" i="6" s="1"/>
  <c r="B32" i="6"/>
  <c r="M32" i="6"/>
  <c r="O32" i="6" s="1"/>
  <c r="P32" i="6" s="1"/>
  <c r="D31" i="6"/>
  <c r="F33" i="6"/>
  <c r="L32" i="6"/>
  <c r="H30" i="6"/>
  <c r="J30" i="6" s="1"/>
  <c r="R30" i="6" s="1"/>
  <c r="S30" i="6" s="1"/>
  <c r="G30" i="6"/>
  <c r="I30" i="6" s="1"/>
  <c r="N34" i="6"/>
  <c r="C34" i="6"/>
  <c r="E31" i="4"/>
  <c r="L30" i="4"/>
  <c r="C32" i="12" l="1"/>
  <c r="N32" i="12"/>
  <c r="O32" i="12" s="1"/>
  <c r="P32" i="12" s="1"/>
  <c r="D31" i="12"/>
  <c r="G30" i="12"/>
  <c r="I30" i="12" s="1"/>
  <c r="H30" i="12"/>
  <c r="J30" i="12" s="1"/>
  <c r="L34" i="13"/>
  <c r="F35" i="13"/>
  <c r="G31" i="13"/>
  <c r="I31" i="13" s="1"/>
  <c r="H31" i="13"/>
  <c r="J31" i="13" s="1"/>
  <c r="M35" i="13"/>
  <c r="B35" i="13"/>
  <c r="C33" i="13"/>
  <c r="N33" i="13"/>
  <c r="O33" i="13" s="1"/>
  <c r="P33" i="13" s="1"/>
  <c r="D32" i="13"/>
  <c r="B36" i="12"/>
  <c r="M36" i="12"/>
  <c r="L34" i="12"/>
  <c r="F35" i="12"/>
  <c r="M33" i="11"/>
  <c r="D32" i="11"/>
  <c r="B33" i="11"/>
  <c r="N33" i="11"/>
  <c r="C33" i="11"/>
  <c r="H31" i="11"/>
  <c r="J31" i="11" s="1"/>
  <c r="R31" i="11" s="1"/>
  <c r="S31" i="11" s="1"/>
  <c r="G31" i="11"/>
  <c r="I31" i="11" s="1"/>
  <c r="F34" i="11"/>
  <c r="F33" i="10"/>
  <c r="L32" i="10"/>
  <c r="H30" i="10"/>
  <c r="J30" i="10" s="1"/>
  <c r="G30" i="10"/>
  <c r="I30" i="10" s="1"/>
  <c r="O32" i="10"/>
  <c r="P32" i="10" s="1"/>
  <c r="D31" i="10"/>
  <c r="O33" i="9"/>
  <c r="P33" i="9" s="1"/>
  <c r="D32" i="9"/>
  <c r="L32" i="9"/>
  <c r="F33" i="9"/>
  <c r="H31" i="9"/>
  <c r="J31" i="9" s="1"/>
  <c r="G31" i="9"/>
  <c r="I31" i="9" s="1"/>
  <c r="R29" i="8"/>
  <c r="S29" i="8" s="1"/>
  <c r="B32" i="8"/>
  <c r="M32" i="8"/>
  <c r="O32" i="8" s="1"/>
  <c r="P32" i="8" s="1"/>
  <c r="D31" i="8"/>
  <c r="L33" i="8"/>
  <c r="F34" i="8"/>
  <c r="H30" i="8"/>
  <c r="J30" i="8" s="1"/>
  <c r="G30" i="8"/>
  <c r="I30" i="8" s="1"/>
  <c r="N33" i="8"/>
  <c r="C33" i="8"/>
  <c r="R30" i="7"/>
  <c r="S30" i="7" s="1"/>
  <c r="N34" i="7"/>
  <c r="C34" i="7"/>
  <c r="L32" i="7"/>
  <c r="F33" i="7"/>
  <c r="H31" i="7"/>
  <c r="J31" i="7" s="1"/>
  <c r="R31" i="7" s="1"/>
  <c r="S31" i="7" s="1"/>
  <c r="G31" i="7"/>
  <c r="I31" i="7" s="1"/>
  <c r="M33" i="7"/>
  <c r="O33" i="7" s="1"/>
  <c r="P33" i="7" s="1"/>
  <c r="B33" i="7"/>
  <c r="D32" i="7"/>
  <c r="M33" i="6"/>
  <c r="O33" i="6" s="1"/>
  <c r="P33" i="6" s="1"/>
  <c r="B33" i="6"/>
  <c r="D32" i="6"/>
  <c r="C35" i="6"/>
  <c r="N35" i="6"/>
  <c r="L33" i="6"/>
  <c r="F34" i="6"/>
  <c r="H31" i="6"/>
  <c r="J31" i="6" s="1"/>
  <c r="R31" i="6" s="1"/>
  <c r="S31" i="6" s="1"/>
  <c r="G31" i="6"/>
  <c r="I31" i="6" s="1"/>
  <c r="E32" i="4"/>
  <c r="L31" i="4"/>
  <c r="R31" i="13" l="1"/>
  <c r="S31" i="13" s="1"/>
  <c r="R30" i="12"/>
  <c r="S30" i="12" s="1"/>
  <c r="C33" i="12"/>
  <c r="N33" i="12"/>
  <c r="O33" i="12" s="1"/>
  <c r="P33" i="12" s="1"/>
  <c r="D32" i="12"/>
  <c r="G31" i="12"/>
  <c r="I31" i="12" s="1"/>
  <c r="H31" i="12"/>
  <c r="J31" i="12" s="1"/>
  <c r="R31" i="12" s="1"/>
  <c r="S31" i="12" s="1"/>
  <c r="G32" i="13"/>
  <c r="I32" i="13" s="1"/>
  <c r="H32" i="13"/>
  <c r="J32" i="13" s="1"/>
  <c r="R32" i="13" s="1"/>
  <c r="S32" i="13" s="1"/>
  <c r="L35" i="13"/>
  <c r="F36" i="13"/>
  <c r="M36" i="13"/>
  <c r="B36" i="13"/>
  <c r="N34" i="13"/>
  <c r="O34" i="13" s="1"/>
  <c r="P34" i="13" s="1"/>
  <c r="C34" i="13"/>
  <c r="D33" i="13"/>
  <c r="M37" i="12"/>
  <c r="B37" i="12"/>
  <c r="L35" i="12"/>
  <c r="F36" i="12"/>
  <c r="B34" i="11"/>
  <c r="M34" i="11"/>
  <c r="D33" i="11"/>
  <c r="F35" i="11"/>
  <c r="H32" i="11"/>
  <c r="J32" i="11" s="1"/>
  <c r="R32" i="11" s="1"/>
  <c r="S32" i="11" s="1"/>
  <c r="G32" i="11"/>
  <c r="I32" i="11" s="1"/>
  <c r="N34" i="11"/>
  <c r="C34" i="11"/>
  <c r="O33" i="11"/>
  <c r="P33" i="11" s="1"/>
  <c r="D32" i="10"/>
  <c r="O33" i="10"/>
  <c r="P33" i="10" s="1"/>
  <c r="G31" i="10"/>
  <c r="I31" i="10" s="1"/>
  <c r="H31" i="10"/>
  <c r="J31" i="10" s="1"/>
  <c r="R31" i="10" s="1"/>
  <c r="S31" i="10" s="1"/>
  <c r="L33" i="10"/>
  <c r="F34" i="10"/>
  <c r="R30" i="10"/>
  <c r="S30" i="10" s="1"/>
  <c r="R31" i="9"/>
  <c r="S31" i="9" s="1"/>
  <c r="H32" i="9"/>
  <c r="J32" i="9" s="1"/>
  <c r="G32" i="9"/>
  <c r="I32" i="9" s="1"/>
  <c r="F34" i="9"/>
  <c r="L33" i="9"/>
  <c r="O34" i="9"/>
  <c r="P34" i="9" s="1"/>
  <c r="D33" i="9"/>
  <c r="R30" i="8"/>
  <c r="S30" i="8" s="1"/>
  <c r="H31" i="8"/>
  <c r="J31" i="8" s="1"/>
  <c r="G31" i="8"/>
  <c r="I31" i="8" s="1"/>
  <c r="N34" i="8"/>
  <c r="C34" i="8"/>
  <c r="F35" i="8"/>
  <c r="L34" i="8"/>
  <c r="M33" i="8"/>
  <c r="O33" i="8" s="1"/>
  <c r="P33" i="8" s="1"/>
  <c r="D32" i="8"/>
  <c r="B33" i="8"/>
  <c r="G32" i="7"/>
  <c r="I32" i="7" s="1"/>
  <c r="H32" i="7"/>
  <c r="J32" i="7" s="1"/>
  <c r="R32" i="7" s="1"/>
  <c r="S32" i="7" s="1"/>
  <c r="B34" i="7"/>
  <c r="M34" i="7"/>
  <c r="O34" i="7" s="1"/>
  <c r="P34" i="7" s="1"/>
  <c r="D33" i="7"/>
  <c r="F34" i="7"/>
  <c r="L33" i="7"/>
  <c r="N35" i="7"/>
  <c r="C35" i="7"/>
  <c r="B34" i="6"/>
  <c r="M34" i="6"/>
  <c r="O34" i="6" s="1"/>
  <c r="P34" i="6" s="1"/>
  <c r="D33" i="6"/>
  <c r="F35" i="6"/>
  <c r="L34" i="6"/>
  <c r="N36" i="6"/>
  <c r="C36" i="6"/>
  <c r="G32" i="6"/>
  <c r="I32" i="6" s="1"/>
  <c r="H32" i="6"/>
  <c r="J32" i="6" s="1"/>
  <c r="R32" i="6" s="1"/>
  <c r="S32" i="6" s="1"/>
  <c r="E33" i="4"/>
  <c r="L32" i="4"/>
  <c r="H32" i="12" l="1"/>
  <c r="J32" i="12" s="1"/>
  <c r="R32" i="12" s="1"/>
  <c r="S32" i="12" s="1"/>
  <c r="G32" i="12"/>
  <c r="I32" i="12" s="1"/>
  <c r="N34" i="12"/>
  <c r="O34" i="12" s="1"/>
  <c r="P34" i="12" s="1"/>
  <c r="C34" i="12"/>
  <c r="D33" i="12"/>
  <c r="C35" i="13"/>
  <c r="N35" i="13"/>
  <c r="O35" i="13" s="1"/>
  <c r="P35" i="13" s="1"/>
  <c r="D34" i="13"/>
  <c r="G33" i="13"/>
  <c r="I33" i="13" s="1"/>
  <c r="H33" i="13"/>
  <c r="J33" i="13" s="1"/>
  <c r="M37" i="13"/>
  <c r="B37" i="13"/>
  <c r="L36" i="13"/>
  <c r="F37" i="13"/>
  <c r="B38" i="12"/>
  <c r="M38" i="12"/>
  <c r="L36" i="12"/>
  <c r="F37" i="12"/>
  <c r="N35" i="11"/>
  <c r="C35" i="11"/>
  <c r="H33" i="11"/>
  <c r="J33" i="11" s="1"/>
  <c r="R33" i="11" s="1"/>
  <c r="S33" i="11" s="1"/>
  <c r="G33" i="11"/>
  <c r="I33" i="11" s="1"/>
  <c r="O34" i="11"/>
  <c r="P34" i="11" s="1"/>
  <c r="F36" i="11"/>
  <c r="M35" i="11"/>
  <c r="O35" i="11" s="1"/>
  <c r="P35" i="11" s="1"/>
  <c r="D34" i="11"/>
  <c r="B35" i="11"/>
  <c r="F35" i="10"/>
  <c r="L34" i="10"/>
  <c r="H32" i="10"/>
  <c r="J32" i="10" s="1"/>
  <c r="G32" i="10"/>
  <c r="I32" i="10" s="1"/>
  <c r="O34" i="10"/>
  <c r="P34" i="10" s="1"/>
  <c r="D33" i="10"/>
  <c r="R32" i="9"/>
  <c r="S32" i="9" s="1"/>
  <c r="O35" i="9"/>
  <c r="P35" i="9" s="1"/>
  <c r="D34" i="9"/>
  <c r="H33" i="9"/>
  <c r="J33" i="9" s="1"/>
  <c r="R33" i="9" s="1"/>
  <c r="S33" i="9" s="1"/>
  <c r="G33" i="9"/>
  <c r="I33" i="9" s="1"/>
  <c r="L34" i="9"/>
  <c r="F35" i="9"/>
  <c r="R31" i="8"/>
  <c r="S31" i="8" s="1"/>
  <c r="B34" i="8"/>
  <c r="M34" i="8"/>
  <c r="O34" i="8" s="1"/>
  <c r="P34" i="8" s="1"/>
  <c r="D33" i="8"/>
  <c r="C35" i="8"/>
  <c r="N35" i="8"/>
  <c r="L35" i="8"/>
  <c r="F36" i="8"/>
  <c r="G32" i="8"/>
  <c r="I32" i="8" s="1"/>
  <c r="H32" i="8"/>
  <c r="J32" i="8" s="1"/>
  <c r="R32" i="8" s="1"/>
  <c r="S32" i="8" s="1"/>
  <c r="N36" i="7"/>
  <c r="C36" i="7"/>
  <c r="L34" i="7"/>
  <c r="F35" i="7"/>
  <c r="H33" i="7"/>
  <c r="J33" i="7" s="1"/>
  <c r="G33" i="7"/>
  <c r="I33" i="7" s="1"/>
  <c r="B35" i="7"/>
  <c r="D34" i="7"/>
  <c r="M35" i="7"/>
  <c r="O35" i="7" s="1"/>
  <c r="P35" i="7" s="1"/>
  <c r="F36" i="6"/>
  <c r="L35" i="6"/>
  <c r="H33" i="6"/>
  <c r="J33" i="6" s="1"/>
  <c r="G33" i="6"/>
  <c r="I33" i="6" s="1"/>
  <c r="C37" i="6"/>
  <c r="N37" i="6"/>
  <c r="B35" i="6"/>
  <c r="M35" i="6"/>
  <c r="O35" i="6" s="1"/>
  <c r="P35" i="6" s="1"/>
  <c r="D34" i="6"/>
  <c r="E34" i="4"/>
  <c r="L33" i="4"/>
  <c r="G33" i="12" l="1"/>
  <c r="I33" i="12" s="1"/>
  <c r="H33" i="12"/>
  <c r="J33" i="12" s="1"/>
  <c r="R33" i="12" s="1"/>
  <c r="S33" i="12" s="1"/>
  <c r="C35" i="12"/>
  <c r="N35" i="12"/>
  <c r="O35" i="12" s="1"/>
  <c r="P35" i="12" s="1"/>
  <c r="D34" i="12"/>
  <c r="M38" i="13"/>
  <c r="B38" i="13"/>
  <c r="G34" i="13"/>
  <c r="I34" i="13" s="1"/>
  <c r="H34" i="13"/>
  <c r="J34" i="13" s="1"/>
  <c r="L37" i="13"/>
  <c r="F38" i="13"/>
  <c r="R33" i="13"/>
  <c r="S33" i="13" s="1"/>
  <c r="N36" i="13"/>
  <c r="O36" i="13" s="1"/>
  <c r="P36" i="13" s="1"/>
  <c r="C36" i="13"/>
  <c r="D35" i="13"/>
  <c r="L37" i="12"/>
  <c r="F38" i="12"/>
  <c r="M39" i="12"/>
  <c r="B39" i="12"/>
  <c r="F37" i="11"/>
  <c r="B36" i="11"/>
  <c r="M36" i="11"/>
  <c r="D35" i="11"/>
  <c r="H34" i="11"/>
  <c r="J34" i="11" s="1"/>
  <c r="G34" i="11"/>
  <c r="I34" i="11" s="1"/>
  <c r="R34" i="11"/>
  <c r="S34" i="11" s="1"/>
  <c r="N36" i="11"/>
  <c r="C36" i="11"/>
  <c r="R32" i="10"/>
  <c r="S32" i="10" s="1"/>
  <c r="L35" i="10"/>
  <c r="F36" i="10"/>
  <c r="D34" i="10"/>
  <c r="O35" i="10"/>
  <c r="P35" i="10" s="1"/>
  <c r="G33" i="10"/>
  <c r="I33" i="10" s="1"/>
  <c r="H33" i="10"/>
  <c r="J33" i="10" s="1"/>
  <c r="F36" i="9"/>
  <c r="L35" i="9"/>
  <c r="O36" i="9"/>
  <c r="P36" i="9" s="1"/>
  <c r="D35" i="9"/>
  <c r="G34" i="9"/>
  <c r="I34" i="9" s="1"/>
  <c r="H34" i="9"/>
  <c r="J34" i="9" s="1"/>
  <c r="R34" i="9" s="1"/>
  <c r="S34" i="9" s="1"/>
  <c r="F37" i="8"/>
  <c r="L36" i="8"/>
  <c r="N36" i="8"/>
  <c r="C36" i="8"/>
  <c r="H33" i="8"/>
  <c r="J33" i="8" s="1"/>
  <c r="R33" i="8" s="1"/>
  <c r="S33" i="8" s="1"/>
  <c r="G33" i="8"/>
  <c r="I33" i="8" s="1"/>
  <c r="B35" i="8"/>
  <c r="D34" i="8"/>
  <c r="M35" i="8"/>
  <c r="O35" i="8" s="1"/>
  <c r="P35" i="8" s="1"/>
  <c r="R33" i="7"/>
  <c r="S33" i="7" s="1"/>
  <c r="B36" i="7"/>
  <c r="M36" i="7"/>
  <c r="O36" i="7" s="1"/>
  <c r="P36" i="7" s="1"/>
  <c r="D35" i="7"/>
  <c r="L35" i="7"/>
  <c r="F36" i="7"/>
  <c r="H34" i="7"/>
  <c r="J34" i="7" s="1"/>
  <c r="G34" i="7"/>
  <c r="I34" i="7" s="1"/>
  <c r="N37" i="7"/>
  <c r="C37" i="7"/>
  <c r="R33" i="6"/>
  <c r="S33" i="6" s="1"/>
  <c r="B36" i="6"/>
  <c r="M36" i="6"/>
  <c r="O36" i="6" s="1"/>
  <c r="P36" i="6" s="1"/>
  <c r="D35" i="6"/>
  <c r="H34" i="6"/>
  <c r="J34" i="6" s="1"/>
  <c r="R34" i="6" s="1"/>
  <c r="S34" i="6" s="1"/>
  <c r="G34" i="6"/>
  <c r="I34" i="6" s="1"/>
  <c r="N38" i="6"/>
  <c r="C38" i="6"/>
  <c r="F37" i="6"/>
  <c r="L36" i="6"/>
  <c r="E35" i="4"/>
  <c r="L34" i="4"/>
  <c r="H34" i="12" l="1"/>
  <c r="J34" i="12" s="1"/>
  <c r="R34" i="12" s="1"/>
  <c r="S34" i="12" s="1"/>
  <c r="G34" i="12"/>
  <c r="I34" i="12" s="1"/>
  <c r="N36" i="12"/>
  <c r="O36" i="12" s="1"/>
  <c r="P36" i="12" s="1"/>
  <c r="C36" i="12"/>
  <c r="D35" i="12"/>
  <c r="C37" i="13"/>
  <c r="N37" i="13"/>
  <c r="O37" i="13" s="1"/>
  <c r="P37" i="13" s="1"/>
  <c r="D36" i="13"/>
  <c r="M39" i="13"/>
  <c r="B39" i="13"/>
  <c r="G35" i="13"/>
  <c r="I35" i="13" s="1"/>
  <c r="H35" i="13"/>
  <c r="J35" i="13" s="1"/>
  <c r="L38" i="13"/>
  <c r="F39" i="13"/>
  <c r="R34" i="13"/>
  <c r="S34" i="13" s="1"/>
  <c r="L38" i="12"/>
  <c r="F39" i="12"/>
  <c r="B40" i="12"/>
  <c r="M40" i="12"/>
  <c r="N37" i="11"/>
  <c r="C37" i="11"/>
  <c r="H35" i="11"/>
  <c r="J35" i="11" s="1"/>
  <c r="R35" i="11" s="1"/>
  <c r="S35" i="11" s="1"/>
  <c r="G35" i="11"/>
  <c r="I35" i="11" s="1"/>
  <c r="O36" i="11"/>
  <c r="P36" i="11" s="1"/>
  <c r="F38" i="11"/>
  <c r="M37" i="11"/>
  <c r="O37" i="11" s="1"/>
  <c r="P37" i="11" s="1"/>
  <c r="D36" i="11"/>
  <c r="B37" i="11"/>
  <c r="R33" i="10"/>
  <c r="S33" i="10" s="1"/>
  <c r="O36" i="10"/>
  <c r="P36" i="10" s="1"/>
  <c r="D35" i="10"/>
  <c r="L36" i="10"/>
  <c r="F37" i="10"/>
  <c r="H34" i="10"/>
  <c r="J34" i="10" s="1"/>
  <c r="G34" i="10"/>
  <c r="I34" i="10" s="1"/>
  <c r="H35" i="9"/>
  <c r="J35" i="9" s="1"/>
  <c r="G35" i="9"/>
  <c r="I35" i="9" s="1"/>
  <c r="O37" i="9"/>
  <c r="P37" i="9" s="1"/>
  <c r="D36" i="9"/>
  <c r="L36" i="9"/>
  <c r="F37" i="9"/>
  <c r="B36" i="8"/>
  <c r="M36" i="8"/>
  <c r="O36" i="8" s="1"/>
  <c r="P36" i="8" s="1"/>
  <c r="D35" i="8"/>
  <c r="C37" i="8"/>
  <c r="N37" i="8"/>
  <c r="H34" i="8"/>
  <c r="J34" i="8" s="1"/>
  <c r="R34" i="8" s="1"/>
  <c r="S34" i="8" s="1"/>
  <c r="G34" i="8"/>
  <c r="I34" i="8" s="1"/>
  <c r="L37" i="8"/>
  <c r="F38" i="8"/>
  <c r="R34" i="7"/>
  <c r="S34" i="7" s="1"/>
  <c r="N38" i="7"/>
  <c r="C38" i="7"/>
  <c r="L36" i="7"/>
  <c r="F37" i="7"/>
  <c r="H35" i="7"/>
  <c r="J35" i="7" s="1"/>
  <c r="G35" i="7"/>
  <c r="I35" i="7" s="1"/>
  <c r="B37" i="7"/>
  <c r="D36" i="7"/>
  <c r="M37" i="7"/>
  <c r="O37" i="7" s="1"/>
  <c r="P37" i="7" s="1"/>
  <c r="H35" i="6"/>
  <c r="J35" i="6" s="1"/>
  <c r="R35" i="6" s="1"/>
  <c r="S35" i="6" s="1"/>
  <c r="G35" i="6"/>
  <c r="I35" i="6" s="1"/>
  <c r="C39" i="6"/>
  <c r="N39" i="6"/>
  <c r="F38" i="6"/>
  <c r="L37" i="6"/>
  <c r="D36" i="6"/>
  <c r="B37" i="6"/>
  <c r="M37" i="6"/>
  <c r="O37" i="6" s="1"/>
  <c r="P37" i="6" s="1"/>
  <c r="E36" i="4"/>
  <c r="L35" i="4"/>
  <c r="G35" i="12" l="1"/>
  <c r="I35" i="12" s="1"/>
  <c r="H35" i="12"/>
  <c r="J35" i="12" s="1"/>
  <c r="N37" i="12"/>
  <c r="O37" i="12" s="1"/>
  <c r="P37" i="12" s="1"/>
  <c r="C37" i="12"/>
  <c r="D36" i="12"/>
  <c r="M40" i="13"/>
  <c r="B40" i="13"/>
  <c r="L39" i="13"/>
  <c r="F40" i="13"/>
  <c r="G36" i="13"/>
  <c r="I36" i="13" s="1"/>
  <c r="H36" i="13"/>
  <c r="J36" i="13" s="1"/>
  <c r="R35" i="13"/>
  <c r="S35" i="13" s="1"/>
  <c r="N38" i="13"/>
  <c r="O38" i="13" s="1"/>
  <c r="P38" i="13" s="1"/>
  <c r="C38" i="13"/>
  <c r="D37" i="13"/>
  <c r="M41" i="12"/>
  <c r="B41" i="12"/>
  <c r="L39" i="12"/>
  <c r="F40" i="12"/>
  <c r="B38" i="11"/>
  <c r="M38" i="11"/>
  <c r="O38" i="11" s="1"/>
  <c r="P38" i="11" s="1"/>
  <c r="D37" i="11"/>
  <c r="N38" i="11"/>
  <c r="C38" i="11"/>
  <c r="H36" i="11"/>
  <c r="J36" i="11" s="1"/>
  <c r="R36" i="11" s="1"/>
  <c r="S36" i="11" s="1"/>
  <c r="G36" i="11"/>
  <c r="I36" i="11" s="1"/>
  <c r="F39" i="11"/>
  <c r="R34" i="10"/>
  <c r="S34" i="10" s="1"/>
  <c r="O37" i="10"/>
  <c r="P37" i="10" s="1"/>
  <c r="D36" i="10"/>
  <c r="L37" i="10"/>
  <c r="F38" i="10"/>
  <c r="G35" i="10"/>
  <c r="I35" i="10" s="1"/>
  <c r="H35" i="10"/>
  <c r="J35" i="10" s="1"/>
  <c r="F38" i="9"/>
  <c r="L37" i="9"/>
  <c r="O38" i="9"/>
  <c r="P38" i="9" s="1"/>
  <c r="D37" i="9"/>
  <c r="H36" i="9"/>
  <c r="J36" i="9" s="1"/>
  <c r="R36" i="9" s="1"/>
  <c r="S36" i="9" s="1"/>
  <c r="G36" i="9"/>
  <c r="I36" i="9" s="1"/>
  <c r="R35" i="9"/>
  <c r="S35" i="9" s="1"/>
  <c r="N38" i="8"/>
  <c r="C38" i="8"/>
  <c r="F39" i="8"/>
  <c r="L38" i="8"/>
  <c r="H35" i="8"/>
  <c r="J35" i="8" s="1"/>
  <c r="R35" i="8" s="1"/>
  <c r="S35" i="8" s="1"/>
  <c r="G35" i="8"/>
  <c r="I35" i="8" s="1"/>
  <c r="M37" i="8"/>
  <c r="O37" i="8" s="1"/>
  <c r="P37" i="8" s="1"/>
  <c r="B37" i="8"/>
  <c r="D36" i="8"/>
  <c r="G36" i="7"/>
  <c r="I36" i="7" s="1"/>
  <c r="H36" i="7"/>
  <c r="J36" i="7" s="1"/>
  <c r="R36" i="7" s="1"/>
  <c r="S36" i="7" s="1"/>
  <c r="B38" i="7"/>
  <c r="M38" i="7"/>
  <c r="O38" i="7" s="1"/>
  <c r="P38" i="7" s="1"/>
  <c r="D37" i="7"/>
  <c r="R35" i="7"/>
  <c r="S35" i="7" s="1"/>
  <c r="F38" i="7"/>
  <c r="L37" i="7"/>
  <c r="N39" i="7"/>
  <c r="C39" i="7"/>
  <c r="H36" i="6"/>
  <c r="J36" i="6" s="1"/>
  <c r="G36" i="6"/>
  <c r="I36" i="6" s="1"/>
  <c r="F39" i="6"/>
  <c r="L38" i="6"/>
  <c r="N40" i="6"/>
  <c r="C40" i="6"/>
  <c r="B38" i="6"/>
  <c r="M38" i="6"/>
  <c r="O38" i="6" s="1"/>
  <c r="P38" i="6" s="1"/>
  <c r="D37" i="6"/>
  <c r="E37" i="4"/>
  <c r="L36" i="4"/>
  <c r="R35" i="12" l="1"/>
  <c r="S35" i="12" s="1"/>
  <c r="G36" i="12"/>
  <c r="I36" i="12" s="1"/>
  <c r="H36" i="12"/>
  <c r="J36" i="12" s="1"/>
  <c r="R36" i="12" s="1"/>
  <c r="S36" i="12" s="1"/>
  <c r="R36" i="13"/>
  <c r="S36" i="13" s="1"/>
  <c r="C38" i="12"/>
  <c r="N38" i="12"/>
  <c r="O38" i="12" s="1"/>
  <c r="P38" i="12" s="1"/>
  <c r="D37" i="12"/>
  <c r="C39" i="13"/>
  <c r="N39" i="13"/>
  <c r="O39" i="13" s="1"/>
  <c r="P39" i="13" s="1"/>
  <c r="D38" i="13"/>
  <c r="M41" i="13"/>
  <c r="B41" i="13"/>
  <c r="F41" i="13"/>
  <c r="L40" i="13"/>
  <c r="G37" i="13"/>
  <c r="I37" i="13" s="1"/>
  <c r="H37" i="13"/>
  <c r="J37" i="13" s="1"/>
  <c r="B42" i="12"/>
  <c r="M42" i="12"/>
  <c r="L40" i="12"/>
  <c r="F41" i="12"/>
  <c r="F40" i="11"/>
  <c r="N39" i="11"/>
  <c r="C39" i="11"/>
  <c r="H37" i="11"/>
  <c r="J37" i="11" s="1"/>
  <c r="R37" i="11" s="1"/>
  <c r="S37" i="11" s="1"/>
  <c r="G37" i="11"/>
  <c r="I37" i="11" s="1"/>
  <c r="B39" i="11"/>
  <c r="D38" i="11"/>
  <c r="M39" i="11"/>
  <c r="O39" i="11" s="1"/>
  <c r="P39" i="11" s="1"/>
  <c r="R35" i="10"/>
  <c r="S35" i="10" s="1"/>
  <c r="H36" i="10"/>
  <c r="J36" i="10" s="1"/>
  <c r="G36" i="10"/>
  <c r="I36" i="10" s="1"/>
  <c r="O38" i="10"/>
  <c r="P38" i="10" s="1"/>
  <c r="D37" i="10"/>
  <c r="F39" i="10"/>
  <c r="L38" i="10"/>
  <c r="H37" i="9"/>
  <c r="J37" i="9" s="1"/>
  <c r="G37" i="9"/>
  <c r="I37" i="9" s="1"/>
  <c r="O39" i="9"/>
  <c r="P39" i="9" s="1"/>
  <c r="D38" i="9"/>
  <c r="L38" i="9"/>
  <c r="F39" i="9"/>
  <c r="B38" i="8"/>
  <c r="M38" i="8"/>
  <c r="O38" i="8" s="1"/>
  <c r="P38" i="8" s="1"/>
  <c r="D37" i="8"/>
  <c r="H36" i="8"/>
  <c r="J36" i="8" s="1"/>
  <c r="G36" i="8"/>
  <c r="I36" i="8" s="1"/>
  <c r="L39" i="8"/>
  <c r="F40" i="8"/>
  <c r="C39" i="8"/>
  <c r="N39" i="8"/>
  <c r="N40" i="7"/>
  <c r="C40" i="7"/>
  <c r="L38" i="7"/>
  <c r="F39" i="7"/>
  <c r="H37" i="7"/>
  <c r="J37" i="7" s="1"/>
  <c r="G37" i="7"/>
  <c r="I37" i="7" s="1"/>
  <c r="B39" i="7"/>
  <c r="D38" i="7"/>
  <c r="M39" i="7"/>
  <c r="O39" i="7" s="1"/>
  <c r="P39" i="7" s="1"/>
  <c r="R36" i="6"/>
  <c r="S36" i="6" s="1"/>
  <c r="H37" i="6"/>
  <c r="J37" i="6" s="1"/>
  <c r="G37" i="6"/>
  <c r="I37" i="6" s="1"/>
  <c r="D38" i="6"/>
  <c r="M39" i="6"/>
  <c r="O39" i="6" s="1"/>
  <c r="P39" i="6" s="1"/>
  <c r="B39" i="6"/>
  <c r="L39" i="6"/>
  <c r="F40" i="6"/>
  <c r="C41" i="6"/>
  <c r="N41" i="6"/>
  <c r="E38" i="4"/>
  <c r="L37" i="4"/>
  <c r="H37" i="12" l="1"/>
  <c r="J37" i="12" s="1"/>
  <c r="R37" i="12" s="1"/>
  <c r="S37" i="12" s="1"/>
  <c r="G37" i="12"/>
  <c r="I37" i="12" s="1"/>
  <c r="N39" i="12"/>
  <c r="O39" i="12" s="1"/>
  <c r="P39" i="12" s="1"/>
  <c r="C39" i="12"/>
  <c r="D38" i="12"/>
  <c r="R37" i="13"/>
  <c r="S37" i="13" s="1"/>
  <c r="M42" i="13"/>
  <c r="B42" i="13"/>
  <c r="G38" i="13"/>
  <c r="I38" i="13" s="1"/>
  <c r="H38" i="13"/>
  <c r="J38" i="13" s="1"/>
  <c r="L41" i="13"/>
  <c r="F42" i="13"/>
  <c r="C40" i="13"/>
  <c r="N40" i="13"/>
  <c r="O40" i="13" s="1"/>
  <c r="P40" i="13" s="1"/>
  <c r="D39" i="13"/>
  <c r="L41" i="12"/>
  <c r="F42" i="12"/>
  <c r="M43" i="12"/>
  <c r="B43" i="12"/>
  <c r="B40" i="11"/>
  <c r="M40" i="11"/>
  <c r="D39" i="11"/>
  <c r="N40" i="11"/>
  <c r="C40" i="11"/>
  <c r="H38" i="11"/>
  <c r="J38" i="11" s="1"/>
  <c r="R38" i="11" s="1"/>
  <c r="S38" i="11" s="1"/>
  <c r="G38" i="11"/>
  <c r="I38" i="11" s="1"/>
  <c r="F41" i="11"/>
  <c r="D38" i="10"/>
  <c r="O39" i="10"/>
  <c r="P39" i="10" s="1"/>
  <c r="G37" i="10"/>
  <c r="I37" i="10" s="1"/>
  <c r="H37" i="10"/>
  <c r="J37" i="10" s="1"/>
  <c r="F40" i="10"/>
  <c r="L39" i="10"/>
  <c r="R36" i="10"/>
  <c r="S36" i="10" s="1"/>
  <c r="F40" i="9"/>
  <c r="L39" i="9"/>
  <c r="G38" i="9"/>
  <c r="I38" i="9" s="1"/>
  <c r="H38" i="9"/>
  <c r="J38" i="9" s="1"/>
  <c r="R38" i="9" s="1"/>
  <c r="S38" i="9" s="1"/>
  <c r="O40" i="9"/>
  <c r="P40" i="9" s="1"/>
  <c r="D39" i="9"/>
  <c r="R37" i="9"/>
  <c r="S37" i="9" s="1"/>
  <c r="F41" i="8"/>
  <c r="L40" i="8"/>
  <c r="R36" i="8"/>
  <c r="S36" i="8" s="1"/>
  <c r="H37" i="8"/>
  <c r="J37" i="8" s="1"/>
  <c r="G37" i="8"/>
  <c r="I37" i="8" s="1"/>
  <c r="N40" i="8"/>
  <c r="C40" i="8"/>
  <c r="B39" i="8"/>
  <c r="D38" i="8"/>
  <c r="M39" i="8"/>
  <c r="O39" i="8" s="1"/>
  <c r="P39" i="8" s="1"/>
  <c r="R37" i="7"/>
  <c r="S37" i="7" s="1"/>
  <c r="H38" i="7"/>
  <c r="J38" i="7" s="1"/>
  <c r="G38" i="7"/>
  <c r="I38" i="7" s="1"/>
  <c r="B40" i="7"/>
  <c r="M40" i="7"/>
  <c r="O40" i="7" s="1"/>
  <c r="P40" i="7" s="1"/>
  <c r="D39" i="7"/>
  <c r="F40" i="7"/>
  <c r="L39" i="7"/>
  <c r="C41" i="7"/>
  <c r="N41" i="7"/>
  <c r="R37" i="6"/>
  <c r="S37" i="6" s="1"/>
  <c r="F41" i="6"/>
  <c r="L40" i="6"/>
  <c r="H38" i="6"/>
  <c r="J38" i="6" s="1"/>
  <c r="G38" i="6"/>
  <c r="I38" i="6" s="1"/>
  <c r="N42" i="6"/>
  <c r="C42" i="6"/>
  <c r="B40" i="6"/>
  <c r="M40" i="6"/>
  <c r="O40" i="6" s="1"/>
  <c r="P40" i="6" s="1"/>
  <c r="D39" i="6"/>
  <c r="E39" i="4"/>
  <c r="L38" i="4"/>
  <c r="H38" i="12" l="1"/>
  <c r="J38" i="12" s="1"/>
  <c r="R38" i="12" s="1"/>
  <c r="S38" i="12" s="1"/>
  <c r="G38" i="12"/>
  <c r="I38" i="12" s="1"/>
  <c r="N40" i="12"/>
  <c r="O40" i="12" s="1"/>
  <c r="P40" i="12" s="1"/>
  <c r="C40" i="12"/>
  <c r="D39" i="12"/>
  <c r="F43" i="13"/>
  <c r="L42" i="13"/>
  <c r="C41" i="13"/>
  <c r="N41" i="13"/>
  <c r="O41" i="13" s="1"/>
  <c r="P41" i="13" s="1"/>
  <c r="D40" i="13"/>
  <c r="M43" i="13"/>
  <c r="B43" i="13"/>
  <c r="G39" i="13"/>
  <c r="I39" i="13" s="1"/>
  <c r="H39" i="13"/>
  <c r="J39" i="13" s="1"/>
  <c r="R39" i="13" s="1"/>
  <c r="S39" i="13" s="1"/>
  <c r="R38" i="13"/>
  <c r="S38" i="13" s="1"/>
  <c r="B44" i="12"/>
  <c r="M44" i="12"/>
  <c r="L42" i="12"/>
  <c r="F43" i="12"/>
  <c r="F42" i="11"/>
  <c r="H39" i="11"/>
  <c r="J39" i="11" s="1"/>
  <c r="G39" i="11"/>
  <c r="I39" i="11" s="1"/>
  <c r="O40" i="11"/>
  <c r="P40" i="11" s="1"/>
  <c r="C41" i="11"/>
  <c r="N41" i="11"/>
  <c r="B41" i="11"/>
  <c r="D40" i="11"/>
  <c r="M41" i="11"/>
  <c r="O41" i="11" s="1"/>
  <c r="P41" i="11" s="1"/>
  <c r="R37" i="10"/>
  <c r="S37" i="10" s="1"/>
  <c r="O40" i="10"/>
  <c r="P40" i="10" s="1"/>
  <c r="D39" i="10"/>
  <c r="H38" i="10"/>
  <c r="J38" i="10" s="1"/>
  <c r="R38" i="10" s="1"/>
  <c r="S38" i="10" s="1"/>
  <c r="G38" i="10"/>
  <c r="I38" i="10" s="1"/>
  <c r="L40" i="10"/>
  <c r="F41" i="10"/>
  <c r="H39" i="9"/>
  <c r="J39" i="9" s="1"/>
  <c r="R39" i="9" s="1"/>
  <c r="S39" i="9" s="1"/>
  <c r="G39" i="9"/>
  <c r="I39" i="9" s="1"/>
  <c r="O41" i="9"/>
  <c r="P41" i="9" s="1"/>
  <c r="D40" i="9"/>
  <c r="L40" i="9"/>
  <c r="F41" i="9"/>
  <c r="H38" i="8"/>
  <c r="J38" i="8" s="1"/>
  <c r="R38" i="8" s="1"/>
  <c r="S38" i="8" s="1"/>
  <c r="G38" i="8"/>
  <c r="I38" i="8" s="1"/>
  <c r="R37" i="8"/>
  <c r="S37" i="8" s="1"/>
  <c r="C41" i="8"/>
  <c r="N41" i="8"/>
  <c r="B40" i="8"/>
  <c r="M40" i="8"/>
  <c r="O40" i="8" s="1"/>
  <c r="P40" i="8" s="1"/>
  <c r="D39" i="8"/>
  <c r="L41" i="8"/>
  <c r="F42" i="8"/>
  <c r="R38" i="7"/>
  <c r="S38" i="7" s="1"/>
  <c r="N42" i="7"/>
  <c r="C42" i="7"/>
  <c r="H39" i="7"/>
  <c r="J39" i="7" s="1"/>
  <c r="G39" i="7"/>
  <c r="I39" i="7" s="1"/>
  <c r="L40" i="7"/>
  <c r="F41" i="7"/>
  <c r="B41" i="7"/>
  <c r="D40" i="7"/>
  <c r="M41" i="7"/>
  <c r="O41" i="7" s="1"/>
  <c r="P41" i="7" s="1"/>
  <c r="R38" i="6"/>
  <c r="S38" i="6" s="1"/>
  <c r="H39" i="6"/>
  <c r="J39" i="6" s="1"/>
  <c r="G39" i="6"/>
  <c r="I39" i="6" s="1"/>
  <c r="C43" i="6"/>
  <c r="N43" i="6"/>
  <c r="F42" i="6"/>
  <c r="L41" i="6"/>
  <c r="M41" i="6"/>
  <c r="O41" i="6" s="1"/>
  <c r="P41" i="6" s="1"/>
  <c r="B41" i="6"/>
  <c r="D40" i="6"/>
  <c r="E40" i="4"/>
  <c r="L39" i="4"/>
  <c r="H39" i="12" l="1"/>
  <c r="J39" i="12" s="1"/>
  <c r="R39" i="12" s="1"/>
  <c r="S39" i="12" s="1"/>
  <c r="G39" i="12"/>
  <c r="I39" i="12" s="1"/>
  <c r="C41" i="12"/>
  <c r="N41" i="12"/>
  <c r="O41" i="12" s="1"/>
  <c r="P41" i="12" s="1"/>
  <c r="D40" i="12"/>
  <c r="M44" i="13"/>
  <c r="B44" i="13"/>
  <c r="C42" i="13"/>
  <c r="N42" i="13"/>
  <c r="O42" i="13" s="1"/>
  <c r="P42" i="13" s="1"/>
  <c r="D41" i="13"/>
  <c r="G40" i="13"/>
  <c r="I40" i="13" s="1"/>
  <c r="H40" i="13"/>
  <c r="J40" i="13" s="1"/>
  <c r="F44" i="13"/>
  <c r="L43" i="13"/>
  <c r="M45" i="12"/>
  <c r="B45" i="12"/>
  <c r="L43" i="12"/>
  <c r="F44" i="12"/>
  <c r="B42" i="11"/>
  <c r="M42" i="11"/>
  <c r="D41" i="11"/>
  <c r="G40" i="11"/>
  <c r="I40" i="11" s="1"/>
  <c r="H40" i="11"/>
  <c r="J40" i="11" s="1"/>
  <c r="R40" i="11" s="1"/>
  <c r="S40" i="11" s="1"/>
  <c r="R39" i="11"/>
  <c r="S39" i="11" s="1"/>
  <c r="N42" i="11"/>
  <c r="C42" i="11"/>
  <c r="F43" i="11"/>
  <c r="D40" i="10"/>
  <c r="O41" i="10"/>
  <c r="P41" i="10" s="1"/>
  <c r="G39" i="10"/>
  <c r="I39" i="10" s="1"/>
  <c r="H39" i="10"/>
  <c r="J39" i="10" s="1"/>
  <c r="F42" i="10"/>
  <c r="L41" i="10"/>
  <c r="F42" i="9"/>
  <c r="L41" i="9"/>
  <c r="H40" i="9"/>
  <c r="J40" i="9" s="1"/>
  <c r="R40" i="9" s="1"/>
  <c r="S40" i="9" s="1"/>
  <c r="G40" i="9"/>
  <c r="I40" i="9" s="1"/>
  <c r="O42" i="9"/>
  <c r="P42" i="9" s="1"/>
  <c r="D41" i="9"/>
  <c r="H39" i="8"/>
  <c r="J39" i="8" s="1"/>
  <c r="G39" i="8"/>
  <c r="I39" i="8" s="1"/>
  <c r="N42" i="8"/>
  <c r="C42" i="8"/>
  <c r="M41" i="8"/>
  <c r="O41" i="8" s="1"/>
  <c r="P41" i="8" s="1"/>
  <c r="B41" i="8"/>
  <c r="D40" i="8"/>
  <c r="F43" i="8"/>
  <c r="L42" i="8"/>
  <c r="R39" i="7"/>
  <c r="S39" i="7" s="1"/>
  <c r="G40" i="7"/>
  <c r="I40" i="7" s="1"/>
  <c r="H40" i="7"/>
  <c r="J40" i="7" s="1"/>
  <c r="R40" i="7" s="1"/>
  <c r="S40" i="7" s="1"/>
  <c r="F42" i="7"/>
  <c r="L41" i="7"/>
  <c r="B42" i="7"/>
  <c r="M42" i="7"/>
  <c r="O42" i="7" s="1"/>
  <c r="P42" i="7" s="1"/>
  <c r="D41" i="7"/>
  <c r="N43" i="7"/>
  <c r="C43" i="7"/>
  <c r="R39" i="6"/>
  <c r="S39" i="6" s="1"/>
  <c r="H40" i="6"/>
  <c r="J40" i="6" s="1"/>
  <c r="G40" i="6"/>
  <c r="I40" i="6" s="1"/>
  <c r="N44" i="6"/>
  <c r="C44" i="6"/>
  <c r="B42" i="6"/>
  <c r="M42" i="6"/>
  <c r="O42" i="6" s="1"/>
  <c r="P42" i="6" s="1"/>
  <c r="D41" i="6"/>
  <c r="F43" i="6"/>
  <c r="L42" i="6"/>
  <c r="E41" i="4"/>
  <c r="L40" i="4"/>
  <c r="N42" i="12" l="1"/>
  <c r="O42" i="12" s="1"/>
  <c r="P42" i="12" s="1"/>
  <c r="C42" i="12"/>
  <c r="D41" i="12"/>
  <c r="R40" i="13"/>
  <c r="S40" i="13" s="1"/>
  <c r="G40" i="12"/>
  <c r="I40" i="12" s="1"/>
  <c r="H40" i="12"/>
  <c r="J40" i="12" s="1"/>
  <c r="M45" i="13"/>
  <c r="B45" i="13"/>
  <c r="F45" i="13"/>
  <c r="L44" i="13"/>
  <c r="G41" i="13"/>
  <c r="I41" i="13" s="1"/>
  <c r="H41" i="13"/>
  <c r="J41" i="13" s="1"/>
  <c r="R41" i="13" s="1"/>
  <c r="S41" i="13" s="1"/>
  <c r="C43" i="13"/>
  <c r="N43" i="13"/>
  <c r="O43" i="13" s="1"/>
  <c r="P43" i="13" s="1"/>
  <c r="D42" i="13"/>
  <c r="B46" i="12"/>
  <c r="M46" i="12"/>
  <c r="L44" i="12"/>
  <c r="F45" i="12"/>
  <c r="F44" i="11"/>
  <c r="H41" i="11"/>
  <c r="J41" i="11" s="1"/>
  <c r="G41" i="11"/>
  <c r="I41" i="11" s="1"/>
  <c r="O42" i="11"/>
  <c r="P42" i="11" s="1"/>
  <c r="C43" i="11"/>
  <c r="N43" i="11"/>
  <c r="B43" i="11"/>
  <c r="D42" i="11"/>
  <c r="M43" i="11"/>
  <c r="O43" i="11" s="1"/>
  <c r="P43" i="11" s="1"/>
  <c r="R39" i="10"/>
  <c r="S39" i="10" s="1"/>
  <c r="O42" i="10"/>
  <c r="P42" i="10" s="1"/>
  <c r="D41" i="10"/>
  <c r="L42" i="10"/>
  <c r="F43" i="10"/>
  <c r="H40" i="10"/>
  <c r="J40" i="10" s="1"/>
  <c r="G40" i="10"/>
  <c r="I40" i="10" s="1"/>
  <c r="H41" i="9"/>
  <c r="J41" i="9" s="1"/>
  <c r="G41" i="9"/>
  <c r="I41" i="9" s="1"/>
  <c r="O43" i="9"/>
  <c r="P43" i="9" s="1"/>
  <c r="D42" i="9"/>
  <c r="L42" i="9"/>
  <c r="F43" i="9"/>
  <c r="R39" i="8"/>
  <c r="S39" i="8" s="1"/>
  <c r="B42" i="8"/>
  <c r="M42" i="8"/>
  <c r="O42" i="8" s="1"/>
  <c r="P42" i="8" s="1"/>
  <c r="D41" i="8"/>
  <c r="N43" i="8"/>
  <c r="C43" i="8"/>
  <c r="L43" i="8"/>
  <c r="F44" i="8"/>
  <c r="H40" i="8"/>
  <c r="J40" i="8" s="1"/>
  <c r="R40" i="8" s="1"/>
  <c r="S40" i="8" s="1"/>
  <c r="G40" i="8"/>
  <c r="I40" i="8" s="1"/>
  <c r="N44" i="7"/>
  <c r="C44" i="7"/>
  <c r="H41" i="7"/>
  <c r="J41" i="7" s="1"/>
  <c r="G41" i="7"/>
  <c r="I41" i="7" s="1"/>
  <c r="B43" i="7"/>
  <c r="D42" i="7"/>
  <c r="M43" i="7"/>
  <c r="O43" i="7" s="1"/>
  <c r="P43" i="7" s="1"/>
  <c r="F43" i="7"/>
  <c r="L42" i="7"/>
  <c r="R40" i="6"/>
  <c r="S40" i="6" s="1"/>
  <c r="F44" i="6"/>
  <c r="L43" i="6"/>
  <c r="C45" i="6"/>
  <c r="N45" i="6"/>
  <c r="D42" i="6"/>
  <c r="B43" i="6"/>
  <c r="M43" i="6"/>
  <c r="O43" i="6" s="1"/>
  <c r="P43" i="6" s="1"/>
  <c r="H41" i="6"/>
  <c r="J41" i="6" s="1"/>
  <c r="G41" i="6"/>
  <c r="I41" i="6" s="1"/>
  <c r="E42" i="4"/>
  <c r="L41" i="4"/>
  <c r="R40" i="12" l="1"/>
  <c r="S40" i="12" s="1"/>
  <c r="H41" i="12"/>
  <c r="J41" i="12" s="1"/>
  <c r="G41" i="12"/>
  <c r="I41" i="12" s="1"/>
  <c r="C43" i="12"/>
  <c r="N43" i="12"/>
  <c r="O43" i="12" s="1"/>
  <c r="P43" i="12" s="1"/>
  <c r="D42" i="12"/>
  <c r="G42" i="13"/>
  <c r="I42" i="13" s="1"/>
  <c r="H42" i="13"/>
  <c r="J42" i="13" s="1"/>
  <c r="R42" i="13" s="1"/>
  <c r="S42" i="13" s="1"/>
  <c r="M46" i="13"/>
  <c r="B46" i="13"/>
  <c r="L45" i="13"/>
  <c r="F46" i="13"/>
  <c r="C44" i="13"/>
  <c r="N44" i="13"/>
  <c r="O44" i="13" s="1"/>
  <c r="P44" i="13" s="1"/>
  <c r="D43" i="13"/>
  <c r="L45" i="12"/>
  <c r="F46" i="12"/>
  <c r="M47" i="12"/>
  <c r="B47" i="12"/>
  <c r="B44" i="11"/>
  <c r="M44" i="11"/>
  <c r="D43" i="11"/>
  <c r="R41" i="11"/>
  <c r="S41" i="11" s="1"/>
  <c r="G42" i="11"/>
  <c r="I42" i="11" s="1"/>
  <c r="R42" i="11" s="1"/>
  <c r="S42" i="11" s="1"/>
  <c r="H42" i="11"/>
  <c r="J42" i="11" s="1"/>
  <c r="N44" i="11"/>
  <c r="C44" i="11"/>
  <c r="F45" i="11"/>
  <c r="R40" i="10"/>
  <c r="S40" i="10" s="1"/>
  <c r="F44" i="10"/>
  <c r="L43" i="10"/>
  <c r="O43" i="10"/>
  <c r="P43" i="10" s="1"/>
  <c r="D42" i="10"/>
  <c r="G41" i="10"/>
  <c r="I41" i="10" s="1"/>
  <c r="H41" i="10"/>
  <c r="J41" i="10" s="1"/>
  <c r="L43" i="9"/>
  <c r="F44" i="9"/>
  <c r="G42" i="9"/>
  <c r="I42" i="9" s="1"/>
  <c r="H42" i="9"/>
  <c r="J42" i="9" s="1"/>
  <c r="R42" i="9" s="1"/>
  <c r="S42" i="9" s="1"/>
  <c r="O44" i="9"/>
  <c r="P44" i="9" s="1"/>
  <c r="D43" i="9"/>
  <c r="R41" i="9"/>
  <c r="S41" i="9" s="1"/>
  <c r="H41" i="8"/>
  <c r="J41" i="8" s="1"/>
  <c r="G41" i="8"/>
  <c r="I41" i="8" s="1"/>
  <c r="F45" i="8"/>
  <c r="L44" i="8"/>
  <c r="N44" i="8"/>
  <c r="C44" i="8"/>
  <c r="B43" i="8"/>
  <c r="M43" i="8"/>
  <c r="O43" i="8" s="1"/>
  <c r="P43" i="8" s="1"/>
  <c r="D42" i="8"/>
  <c r="R41" i="7"/>
  <c r="S41" i="7" s="1"/>
  <c r="B44" i="7"/>
  <c r="M44" i="7"/>
  <c r="O44" i="7" s="1"/>
  <c r="P44" i="7" s="1"/>
  <c r="D43" i="7"/>
  <c r="F44" i="7"/>
  <c r="L43" i="7"/>
  <c r="H42" i="7"/>
  <c r="J42" i="7" s="1"/>
  <c r="G42" i="7"/>
  <c r="I42" i="7" s="1"/>
  <c r="C45" i="7"/>
  <c r="N45" i="7"/>
  <c r="R41" i="6"/>
  <c r="S41" i="6" s="1"/>
  <c r="N46" i="6"/>
  <c r="C46" i="6"/>
  <c r="B44" i="6"/>
  <c r="M44" i="6"/>
  <c r="O44" i="6" s="1"/>
  <c r="P44" i="6" s="1"/>
  <c r="D43" i="6"/>
  <c r="H42" i="6"/>
  <c r="J42" i="6" s="1"/>
  <c r="R42" i="6" s="1"/>
  <c r="S42" i="6" s="1"/>
  <c r="G42" i="6"/>
  <c r="I42" i="6" s="1"/>
  <c r="F45" i="6"/>
  <c r="L44" i="6"/>
  <c r="E43" i="4"/>
  <c r="L42" i="4"/>
  <c r="G42" i="12" l="1"/>
  <c r="I42" i="12" s="1"/>
  <c r="H42" i="12"/>
  <c r="J42" i="12" s="1"/>
  <c r="R42" i="12" s="1"/>
  <c r="S42" i="12" s="1"/>
  <c r="R41" i="12"/>
  <c r="S41" i="12" s="1"/>
  <c r="C44" i="12"/>
  <c r="N44" i="12"/>
  <c r="O44" i="12" s="1"/>
  <c r="P44" i="12" s="1"/>
  <c r="D43" i="12"/>
  <c r="C45" i="13"/>
  <c r="N45" i="13"/>
  <c r="O45" i="13" s="1"/>
  <c r="P45" i="13" s="1"/>
  <c r="D44" i="13"/>
  <c r="M47" i="13"/>
  <c r="B47" i="13"/>
  <c r="L46" i="13"/>
  <c r="F47" i="13"/>
  <c r="G43" i="13"/>
  <c r="I43" i="13" s="1"/>
  <c r="H43" i="13"/>
  <c r="J43" i="13" s="1"/>
  <c r="B48" i="12"/>
  <c r="M48" i="12"/>
  <c r="L46" i="12"/>
  <c r="F47" i="12"/>
  <c r="C45" i="11"/>
  <c r="N45" i="11"/>
  <c r="H43" i="11"/>
  <c r="J43" i="11" s="1"/>
  <c r="G43" i="11"/>
  <c r="I43" i="11" s="1"/>
  <c r="O44" i="11"/>
  <c r="P44" i="11" s="1"/>
  <c r="F46" i="11"/>
  <c r="M45" i="11"/>
  <c r="O45" i="11" s="1"/>
  <c r="P45" i="11" s="1"/>
  <c r="D44" i="11"/>
  <c r="B45" i="11"/>
  <c r="R41" i="10"/>
  <c r="S41" i="10" s="1"/>
  <c r="O44" i="10"/>
  <c r="P44" i="10" s="1"/>
  <c r="D43" i="10"/>
  <c r="G42" i="10"/>
  <c r="I42" i="10" s="1"/>
  <c r="H42" i="10"/>
  <c r="J42" i="10" s="1"/>
  <c r="L44" i="10"/>
  <c r="F45" i="10"/>
  <c r="O45" i="9"/>
  <c r="P45" i="9" s="1"/>
  <c r="D44" i="9"/>
  <c r="H43" i="9"/>
  <c r="J43" i="9" s="1"/>
  <c r="G43" i="9"/>
  <c r="I43" i="9" s="1"/>
  <c r="L44" i="9"/>
  <c r="F45" i="9"/>
  <c r="R41" i="8"/>
  <c r="S41" i="8" s="1"/>
  <c r="N45" i="8"/>
  <c r="C45" i="8"/>
  <c r="F46" i="8"/>
  <c r="L45" i="8"/>
  <c r="H42" i="8"/>
  <c r="J42" i="8" s="1"/>
  <c r="R42" i="8" s="1"/>
  <c r="S42" i="8" s="1"/>
  <c r="G42" i="8"/>
  <c r="I42" i="8" s="1"/>
  <c r="B44" i="8"/>
  <c r="M44" i="8"/>
  <c r="O44" i="8" s="1"/>
  <c r="P44" i="8" s="1"/>
  <c r="D43" i="8"/>
  <c r="R42" i="7"/>
  <c r="S42" i="7" s="1"/>
  <c r="N46" i="7"/>
  <c r="C46" i="7"/>
  <c r="H43" i="7"/>
  <c r="J43" i="7" s="1"/>
  <c r="G43" i="7"/>
  <c r="I43" i="7" s="1"/>
  <c r="L44" i="7"/>
  <c r="F45" i="7"/>
  <c r="B45" i="7"/>
  <c r="D44" i="7"/>
  <c r="M45" i="7"/>
  <c r="O45" i="7" s="1"/>
  <c r="P45" i="7" s="1"/>
  <c r="D44" i="6"/>
  <c r="M45" i="6"/>
  <c r="O45" i="6" s="1"/>
  <c r="P45" i="6" s="1"/>
  <c r="B45" i="6"/>
  <c r="H43" i="6"/>
  <c r="J43" i="6" s="1"/>
  <c r="R43" i="6" s="1"/>
  <c r="S43" i="6" s="1"/>
  <c r="G43" i="6"/>
  <c r="I43" i="6" s="1"/>
  <c r="C47" i="6"/>
  <c r="N47" i="6"/>
  <c r="L45" i="6"/>
  <c r="F46" i="6"/>
  <c r="E44" i="4"/>
  <c r="L43" i="4"/>
  <c r="H43" i="12" l="1"/>
  <c r="J43" i="12" s="1"/>
  <c r="R43" i="12" s="1"/>
  <c r="S43" i="12" s="1"/>
  <c r="G43" i="12"/>
  <c r="I43" i="12" s="1"/>
  <c r="C45" i="12"/>
  <c r="N45" i="12"/>
  <c r="O45" i="12" s="1"/>
  <c r="P45" i="12" s="1"/>
  <c r="D44" i="12"/>
  <c r="R43" i="13"/>
  <c r="S43" i="13" s="1"/>
  <c r="L47" i="13"/>
  <c r="F48" i="13"/>
  <c r="G44" i="13"/>
  <c r="I44" i="13" s="1"/>
  <c r="H44" i="13"/>
  <c r="J44" i="13" s="1"/>
  <c r="M48" i="13"/>
  <c r="B48" i="13"/>
  <c r="C46" i="13"/>
  <c r="N46" i="13"/>
  <c r="O46" i="13" s="1"/>
  <c r="P46" i="13" s="1"/>
  <c r="D45" i="13"/>
  <c r="M49" i="12"/>
  <c r="B49" i="12"/>
  <c r="L47" i="12"/>
  <c r="F48" i="12"/>
  <c r="B46" i="11"/>
  <c r="M46" i="11"/>
  <c r="D45" i="11"/>
  <c r="F47" i="11"/>
  <c r="R43" i="11"/>
  <c r="S43" i="11" s="1"/>
  <c r="G44" i="11"/>
  <c r="I44" i="11" s="1"/>
  <c r="H44" i="11"/>
  <c r="J44" i="11" s="1"/>
  <c r="R44" i="11" s="1"/>
  <c r="S44" i="11" s="1"/>
  <c r="N46" i="11"/>
  <c r="C46" i="11"/>
  <c r="R42" i="10"/>
  <c r="S42" i="10" s="1"/>
  <c r="L45" i="10"/>
  <c r="F46" i="10"/>
  <c r="O45" i="10"/>
  <c r="P45" i="10" s="1"/>
  <c r="D44" i="10"/>
  <c r="G43" i="10"/>
  <c r="I43" i="10" s="1"/>
  <c r="H43" i="10"/>
  <c r="J43" i="10" s="1"/>
  <c r="R43" i="10" s="1"/>
  <c r="S43" i="10" s="1"/>
  <c r="R43" i="9"/>
  <c r="S43" i="9" s="1"/>
  <c r="O46" i="9"/>
  <c r="P46" i="9" s="1"/>
  <c r="D45" i="9"/>
  <c r="F46" i="9"/>
  <c r="L45" i="9"/>
  <c r="H44" i="9"/>
  <c r="J44" i="9" s="1"/>
  <c r="R44" i="9" s="1"/>
  <c r="S44" i="9" s="1"/>
  <c r="G44" i="9"/>
  <c r="I44" i="9" s="1"/>
  <c r="F47" i="8"/>
  <c r="L46" i="8"/>
  <c r="N46" i="8"/>
  <c r="C46" i="8"/>
  <c r="M45" i="8"/>
  <c r="O45" i="8" s="1"/>
  <c r="P45" i="8" s="1"/>
  <c r="D44" i="8"/>
  <c r="B45" i="8"/>
  <c r="H43" i="8"/>
  <c r="J43" i="8" s="1"/>
  <c r="R43" i="8" s="1"/>
  <c r="S43" i="8" s="1"/>
  <c r="G43" i="8"/>
  <c r="I43" i="8" s="1"/>
  <c r="R43" i="7"/>
  <c r="S43" i="7" s="1"/>
  <c r="H44" i="7"/>
  <c r="J44" i="7" s="1"/>
  <c r="G44" i="7"/>
  <c r="I44" i="7" s="1"/>
  <c r="F46" i="7"/>
  <c r="L45" i="7"/>
  <c r="B46" i="7"/>
  <c r="M46" i="7"/>
  <c r="O46" i="7" s="1"/>
  <c r="P46" i="7" s="1"/>
  <c r="D45" i="7"/>
  <c r="C47" i="7"/>
  <c r="N47" i="7"/>
  <c r="F47" i="6"/>
  <c r="L46" i="6"/>
  <c r="N48" i="6"/>
  <c r="C48" i="6"/>
  <c r="H44" i="6"/>
  <c r="J44" i="6" s="1"/>
  <c r="G44" i="6"/>
  <c r="I44" i="6" s="1"/>
  <c r="B46" i="6"/>
  <c r="M46" i="6"/>
  <c r="O46" i="6" s="1"/>
  <c r="P46" i="6" s="1"/>
  <c r="D45" i="6"/>
  <c r="E45" i="4"/>
  <c r="L44" i="4"/>
  <c r="G44" i="12" l="1"/>
  <c r="I44" i="12" s="1"/>
  <c r="H44" i="12"/>
  <c r="J44" i="12" s="1"/>
  <c r="R44" i="12" s="1"/>
  <c r="S44" i="12" s="1"/>
  <c r="N46" i="12"/>
  <c r="O46" i="12" s="1"/>
  <c r="P46" i="12" s="1"/>
  <c r="C46" i="12"/>
  <c r="D45" i="12"/>
  <c r="G45" i="13"/>
  <c r="I45" i="13" s="1"/>
  <c r="H45" i="13"/>
  <c r="J45" i="13" s="1"/>
  <c r="R45" i="13" s="1"/>
  <c r="S45" i="13" s="1"/>
  <c r="C47" i="13"/>
  <c r="N47" i="13"/>
  <c r="O47" i="13" s="1"/>
  <c r="P47" i="13" s="1"/>
  <c r="D46" i="13"/>
  <c r="L48" i="13"/>
  <c r="F49" i="13"/>
  <c r="M49" i="13"/>
  <c r="B49" i="13"/>
  <c r="R44" i="13"/>
  <c r="S44" i="13" s="1"/>
  <c r="B50" i="12"/>
  <c r="M50" i="12"/>
  <c r="L48" i="12"/>
  <c r="F49" i="12"/>
  <c r="H45" i="11"/>
  <c r="J45" i="11" s="1"/>
  <c r="R45" i="11" s="1"/>
  <c r="S45" i="11" s="1"/>
  <c r="G45" i="11"/>
  <c r="I45" i="11" s="1"/>
  <c r="F48" i="11"/>
  <c r="O46" i="11"/>
  <c r="P46" i="11" s="1"/>
  <c r="C47" i="11"/>
  <c r="N47" i="11"/>
  <c r="M47" i="11"/>
  <c r="O47" i="11" s="1"/>
  <c r="P47" i="11" s="1"/>
  <c r="D46" i="11"/>
  <c r="B47" i="11"/>
  <c r="O46" i="10"/>
  <c r="P46" i="10" s="1"/>
  <c r="D45" i="10"/>
  <c r="L46" i="10"/>
  <c r="F47" i="10"/>
  <c r="G44" i="10"/>
  <c r="I44" i="10" s="1"/>
  <c r="H44" i="10"/>
  <c r="J44" i="10" s="1"/>
  <c r="R44" i="10" s="1"/>
  <c r="S44" i="10" s="1"/>
  <c r="F47" i="9"/>
  <c r="L46" i="9"/>
  <c r="H45" i="9"/>
  <c r="J45" i="9" s="1"/>
  <c r="G45" i="9"/>
  <c r="I45" i="9" s="1"/>
  <c r="D46" i="9"/>
  <c r="O47" i="9"/>
  <c r="P47" i="9" s="1"/>
  <c r="B46" i="8"/>
  <c r="D45" i="8"/>
  <c r="M46" i="8"/>
  <c r="O46" i="8" s="1"/>
  <c r="P46" i="8" s="1"/>
  <c r="G44" i="8"/>
  <c r="I44" i="8" s="1"/>
  <c r="H44" i="8"/>
  <c r="J44" i="8" s="1"/>
  <c r="R44" i="8" s="1"/>
  <c r="S44" i="8" s="1"/>
  <c r="N47" i="8"/>
  <c r="C47" i="8"/>
  <c r="L47" i="8"/>
  <c r="F48" i="8"/>
  <c r="N48" i="7"/>
  <c r="C48" i="7"/>
  <c r="H45" i="7"/>
  <c r="J45" i="7" s="1"/>
  <c r="G45" i="7"/>
  <c r="I45" i="7" s="1"/>
  <c r="B47" i="7"/>
  <c r="D46" i="7"/>
  <c r="M47" i="7"/>
  <c r="O47" i="7" s="1"/>
  <c r="P47" i="7" s="1"/>
  <c r="F47" i="7"/>
  <c r="L46" i="7"/>
  <c r="R44" i="7"/>
  <c r="S44" i="7" s="1"/>
  <c r="R44" i="6"/>
  <c r="S44" i="6" s="1"/>
  <c r="M47" i="6"/>
  <c r="O47" i="6" s="1"/>
  <c r="P47" i="6" s="1"/>
  <c r="D46" i="6"/>
  <c r="B47" i="6"/>
  <c r="H45" i="6"/>
  <c r="J45" i="6" s="1"/>
  <c r="R45" i="6" s="1"/>
  <c r="S45" i="6" s="1"/>
  <c r="G45" i="6"/>
  <c r="I45" i="6" s="1"/>
  <c r="C49" i="6"/>
  <c r="N49" i="6"/>
  <c r="F48" i="6"/>
  <c r="L47" i="6"/>
  <c r="E46" i="4"/>
  <c r="L45" i="4"/>
  <c r="H45" i="12" l="1"/>
  <c r="J45" i="12" s="1"/>
  <c r="R45" i="12" s="1"/>
  <c r="S45" i="12" s="1"/>
  <c r="G45" i="12"/>
  <c r="I45" i="12" s="1"/>
  <c r="N47" i="12"/>
  <c r="O47" i="12" s="1"/>
  <c r="P47" i="12" s="1"/>
  <c r="C47" i="12"/>
  <c r="D46" i="12"/>
  <c r="M50" i="13"/>
  <c r="B50" i="13"/>
  <c r="G46" i="13"/>
  <c r="I46" i="13" s="1"/>
  <c r="H46" i="13"/>
  <c r="J46" i="13" s="1"/>
  <c r="L49" i="13"/>
  <c r="F50" i="13"/>
  <c r="C48" i="13"/>
  <c r="N48" i="13"/>
  <c r="O48" i="13" s="1"/>
  <c r="P48" i="13" s="1"/>
  <c r="D47" i="13"/>
  <c r="M51" i="12"/>
  <c r="B51" i="12"/>
  <c r="L49" i="12"/>
  <c r="F50" i="12"/>
  <c r="B48" i="11"/>
  <c r="M48" i="11"/>
  <c r="D47" i="11"/>
  <c r="F49" i="11"/>
  <c r="H46" i="11"/>
  <c r="J46" i="11" s="1"/>
  <c r="G46" i="11"/>
  <c r="I46" i="11" s="1"/>
  <c r="R46" i="11"/>
  <c r="S46" i="11" s="1"/>
  <c r="N48" i="11"/>
  <c r="C48" i="11"/>
  <c r="O47" i="10"/>
  <c r="P47" i="10" s="1"/>
  <c r="D46" i="10"/>
  <c r="G45" i="10"/>
  <c r="I45" i="10" s="1"/>
  <c r="H45" i="10"/>
  <c r="J45" i="10" s="1"/>
  <c r="R45" i="10" s="1"/>
  <c r="S45" i="10" s="1"/>
  <c r="L47" i="10"/>
  <c r="F48" i="10"/>
  <c r="R45" i="9"/>
  <c r="S45" i="9" s="1"/>
  <c r="O48" i="9"/>
  <c r="P48" i="9" s="1"/>
  <c r="D47" i="9"/>
  <c r="G46" i="9"/>
  <c r="I46" i="9" s="1"/>
  <c r="H46" i="9"/>
  <c r="J46" i="9" s="1"/>
  <c r="R46" i="9" s="1"/>
  <c r="S46" i="9" s="1"/>
  <c r="L47" i="9"/>
  <c r="F48" i="9"/>
  <c r="F49" i="8"/>
  <c r="L48" i="8"/>
  <c r="N48" i="8"/>
  <c r="C48" i="8"/>
  <c r="H45" i="8"/>
  <c r="J45" i="8" s="1"/>
  <c r="R45" i="8" s="1"/>
  <c r="S45" i="8" s="1"/>
  <c r="G45" i="8"/>
  <c r="I45" i="8" s="1"/>
  <c r="M47" i="8"/>
  <c r="O47" i="8" s="1"/>
  <c r="P47" i="8" s="1"/>
  <c r="B47" i="8"/>
  <c r="D46" i="8"/>
  <c r="R45" i="7"/>
  <c r="S45" i="7" s="1"/>
  <c r="L47" i="7"/>
  <c r="F48" i="7"/>
  <c r="H46" i="7"/>
  <c r="J46" i="7" s="1"/>
  <c r="R46" i="7" s="1"/>
  <c r="S46" i="7" s="1"/>
  <c r="G46" i="7"/>
  <c r="I46" i="7" s="1"/>
  <c r="B48" i="7"/>
  <c r="M48" i="7"/>
  <c r="O48" i="7" s="1"/>
  <c r="P48" i="7" s="1"/>
  <c r="D47" i="7"/>
  <c r="N49" i="7"/>
  <c r="C49" i="7"/>
  <c r="B48" i="6"/>
  <c r="M48" i="6"/>
  <c r="O48" i="6" s="1"/>
  <c r="P48" i="6" s="1"/>
  <c r="D47" i="6"/>
  <c r="N50" i="6"/>
  <c r="C50" i="6"/>
  <c r="H46" i="6"/>
  <c r="J46" i="6" s="1"/>
  <c r="R46" i="6" s="1"/>
  <c r="S46" i="6" s="1"/>
  <c r="G46" i="6"/>
  <c r="I46" i="6" s="1"/>
  <c r="F49" i="6"/>
  <c r="L48" i="6"/>
  <c r="E47" i="4"/>
  <c r="L46" i="4"/>
  <c r="G46" i="12" l="1"/>
  <c r="I46" i="12" s="1"/>
  <c r="H46" i="12"/>
  <c r="J46" i="12" s="1"/>
  <c r="N48" i="12"/>
  <c r="O48" i="12" s="1"/>
  <c r="P48" i="12" s="1"/>
  <c r="C48" i="12"/>
  <c r="D47" i="12"/>
  <c r="G47" i="13"/>
  <c r="I47" i="13" s="1"/>
  <c r="H47" i="13"/>
  <c r="J47" i="13" s="1"/>
  <c r="R47" i="13" s="1"/>
  <c r="S47" i="13" s="1"/>
  <c r="M51" i="13"/>
  <c r="B51" i="13"/>
  <c r="N49" i="13"/>
  <c r="O49" i="13" s="1"/>
  <c r="P49" i="13" s="1"/>
  <c r="C49" i="13"/>
  <c r="D48" i="13"/>
  <c r="L50" i="13"/>
  <c r="F51" i="13"/>
  <c r="R46" i="13"/>
  <c r="S46" i="13" s="1"/>
  <c r="F51" i="12"/>
  <c r="L50" i="12"/>
  <c r="B52" i="12"/>
  <c r="M52" i="12"/>
  <c r="C49" i="11"/>
  <c r="N49" i="11"/>
  <c r="O48" i="11"/>
  <c r="P48" i="11" s="1"/>
  <c r="F50" i="11"/>
  <c r="B49" i="11"/>
  <c r="D48" i="11"/>
  <c r="M49" i="11"/>
  <c r="O49" i="11" s="1"/>
  <c r="P49" i="11" s="1"/>
  <c r="H47" i="11"/>
  <c r="J47" i="11" s="1"/>
  <c r="R47" i="11" s="1"/>
  <c r="S47" i="11" s="1"/>
  <c r="G47" i="11"/>
  <c r="I47" i="11" s="1"/>
  <c r="H46" i="10"/>
  <c r="J46" i="10" s="1"/>
  <c r="G46" i="10"/>
  <c r="I46" i="10" s="1"/>
  <c r="F49" i="10"/>
  <c r="L48" i="10"/>
  <c r="O48" i="10"/>
  <c r="P48" i="10" s="1"/>
  <c r="D47" i="10"/>
  <c r="H47" i="9"/>
  <c r="J47" i="9" s="1"/>
  <c r="G47" i="9"/>
  <c r="I47" i="9" s="1"/>
  <c r="F49" i="9"/>
  <c r="L48" i="9"/>
  <c r="O49" i="9"/>
  <c r="P49" i="9" s="1"/>
  <c r="D48" i="9"/>
  <c r="B48" i="8"/>
  <c r="M48" i="8"/>
  <c r="O48" i="8" s="1"/>
  <c r="P48" i="8" s="1"/>
  <c r="D47" i="8"/>
  <c r="G46" i="8"/>
  <c r="I46" i="8" s="1"/>
  <c r="H46" i="8"/>
  <c r="J46" i="8" s="1"/>
  <c r="R46" i="8" s="1"/>
  <c r="S46" i="8" s="1"/>
  <c r="N49" i="8"/>
  <c r="C49" i="8"/>
  <c r="L49" i="8"/>
  <c r="F50" i="8"/>
  <c r="N50" i="7"/>
  <c r="C50" i="7"/>
  <c r="H47" i="7"/>
  <c r="J47" i="7" s="1"/>
  <c r="G47" i="7"/>
  <c r="I47" i="7" s="1"/>
  <c r="M49" i="7"/>
  <c r="O49" i="7" s="1"/>
  <c r="P49" i="7" s="1"/>
  <c r="B49" i="7"/>
  <c r="D48" i="7"/>
  <c r="F49" i="7"/>
  <c r="L48" i="7"/>
  <c r="F50" i="6"/>
  <c r="L49" i="6"/>
  <c r="C51" i="6"/>
  <c r="N51" i="6"/>
  <c r="H47" i="6"/>
  <c r="J47" i="6" s="1"/>
  <c r="G47" i="6"/>
  <c r="I47" i="6" s="1"/>
  <c r="D48" i="6"/>
  <c r="B49" i="6"/>
  <c r="M49" i="6"/>
  <c r="O49" i="6" s="1"/>
  <c r="P49" i="6" s="1"/>
  <c r="E48" i="4"/>
  <c r="L47" i="4"/>
  <c r="H47" i="12" l="1"/>
  <c r="J47" i="12" s="1"/>
  <c r="R47" i="12" s="1"/>
  <c r="S47" i="12" s="1"/>
  <c r="G47" i="12"/>
  <c r="I47" i="12" s="1"/>
  <c r="C49" i="12"/>
  <c r="N49" i="12"/>
  <c r="O49" i="12" s="1"/>
  <c r="P49" i="12" s="1"/>
  <c r="D48" i="12"/>
  <c r="R46" i="12"/>
  <c r="S46" i="12" s="1"/>
  <c r="C50" i="13"/>
  <c r="N50" i="13"/>
  <c r="O50" i="13" s="1"/>
  <c r="P50" i="13" s="1"/>
  <c r="D49" i="13"/>
  <c r="L51" i="13"/>
  <c r="F52" i="13"/>
  <c r="L52" i="13" s="1"/>
  <c r="M52" i="13"/>
  <c r="B52" i="13"/>
  <c r="G48" i="13"/>
  <c r="I48" i="13" s="1"/>
  <c r="H48" i="13"/>
  <c r="J48" i="13" s="1"/>
  <c r="L51" i="12"/>
  <c r="F52" i="12"/>
  <c r="L52" i="12" s="1"/>
  <c r="H48" i="11"/>
  <c r="J48" i="11" s="1"/>
  <c r="G48" i="11"/>
  <c r="I48" i="11" s="1"/>
  <c r="F51" i="11"/>
  <c r="R48" i="11"/>
  <c r="S48" i="11" s="1"/>
  <c r="B50" i="11"/>
  <c r="M50" i="11"/>
  <c r="D49" i="11"/>
  <c r="N50" i="11"/>
  <c r="C50" i="11"/>
  <c r="R46" i="10"/>
  <c r="S46" i="10" s="1"/>
  <c r="G47" i="10"/>
  <c r="I47" i="10" s="1"/>
  <c r="H47" i="10"/>
  <c r="J47" i="10" s="1"/>
  <c r="R47" i="10" s="1"/>
  <c r="S47" i="10" s="1"/>
  <c r="L49" i="10"/>
  <c r="F50" i="10"/>
  <c r="O49" i="10"/>
  <c r="P49" i="10" s="1"/>
  <c r="D48" i="10"/>
  <c r="R47" i="9"/>
  <c r="S47" i="9" s="1"/>
  <c r="H48" i="9"/>
  <c r="J48" i="9" s="1"/>
  <c r="G48" i="9"/>
  <c r="I48" i="9" s="1"/>
  <c r="L49" i="9"/>
  <c r="F50" i="9"/>
  <c r="O50" i="9"/>
  <c r="P50" i="9" s="1"/>
  <c r="D49" i="9"/>
  <c r="H47" i="8"/>
  <c r="J47" i="8" s="1"/>
  <c r="R47" i="8" s="1"/>
  <c r="S47" i="8" s="1"/>
  <c r="G47" i="8"/>
  <c r="I47" i="8" s="1"/>
  <c r="F51" i="8"/>
  <c r="L50" i="8"/>
  <c r="N50" i="8"/>
  <c r="C50" i="8"/>
  <c r="M49" i="8"/>
  <c r="O49" i="8" s="1"/>
  <c r="P49" i="8" s="1"/>
  <c r="B49" i="8"/>
  <c r="D48" i="8"/>
  <c r="R47" i="7"/>
  <c r="S47" i="7" s="1"/>
  <c r="L49" i="7"/>
  <c r="F50" i="7"/>
  <c r="H48" i="7"/>
  <c r="J48" i="7" s="1"/>
  <c r="R48" i="7" s="1"/>
  <c r="S48" i="7" s="1"/>
  <c r="G48" i="7"/>
  <c r="I48" i="7" s="1"/>
  <c r="B50" i="7"/>
  <c r="M50" i="7"/>
  <c r="O50" i="7" s="1"/>
  <c r="P50" i="7" s="1"/>
  <c r="D49" i="7"/>
  <c r="C51" i="7"/>
  <c r="N51" i="7"/>
  <c r="B50" i="6"/>
  <c r="M50" i="6"/>
  <c r="O50" i="6" s="1"/>
  <c r="P50" i="6" s="1"/>
  <c r="D49" i="6"/>
  <c r="N52" i="6"/>
  <c r="C52" i="6"/>
  <c r="R47" i="6"/>
  <c r="S47" i="6" s="1"/>
  <c r="H48" i="6"/>
  <c r="J48" i="6" s="1"/>
  <c r="R48" i="6" s="1"/>
  <c r="S48" i="6" s="1"/>
  <c r="G48" i="6"/>
  <c r="I48" i="6" s="1"/>
  <c r="F51" i="6"/>
  <c r="L50" i="6"/>
  <c r="E49" i="4"/>
  <c r="L48" i="4"/>
  <c r="R48" i="13" l="1"/>
  <c r="S48" i="13" s="1"/>
  <c r="U59" i="13"/>
  <c r="N50" i="12"/>
  <c r="O50" i="12" s="1"/>
  <c r="P50" i="12" s="1"/>
  <c r="C50" i="12"/>
  <c r="D49" i="12"/>
  <c r="G48" i="12"/>
  <c r="I48" i="12" s="1"/>
  <c r="H48" i="12"/>
  <c r="J48" i="12" s="1"/>
  <c r="R48" i="12" s="1"/>
  <c r="S48" i="12" s="1"/>
  <c r="G49" i="13"/>
  <c r="I49" i="13" s="1"/>
  <c r="H49" i="13"/>
  <c r="J49" i="13" s="1"/>
  <c r="R49" i="13" s="1"/>
  <c r="S49" i="13" s="1"/>
  <c r="N51" i="13"/>
  <c r="O51" i="13" s="1"/>
  <c r="P51" i="13" s="1"/>
  <c r="C51" i="13"/>
  <c r="D50" i="13"/>
  <c r="U59" i="12"/>
  <c r="M51" i="11"/>
  <c r="B51" i="11"/>
  <c r="D50" i="11"/>
  <c r="O50" i="11"/>
  <c r="P50" i="11" s="1"/>
  <c r="F52" i="11"/>
  <c r="U59" i="11" s="1"/>
  <c r="C51" i="11"/>
  <c r="N51" i="11"/>
  <c r="H49" i="11"/>
  <c r="J49" i="11" s="1"/>
  <c r="R49" i="11" s="1"/>
  <c r="S49" i="11" s="1"/>
  <c r="G49" i="11"/>
  <c r="I49" i="11" s="1"/>
  <c r="H48" i="10"/>
  <c r="J48" i="10" s="1"/>
  <c r="G48" i="10"/>
  <c r="I48" i="10" s="1"/>
  <c r="F51" i="10"/>
  <c r="L50" i="10"/>
  <c r="O50" i="10"/>
  <c r="P50" i="10" s="1"/>
  <c r="D49" i="10"/>
  <c r="O51" i="9"/>
  <c r="P51" i="9" s="1"/>
  <c r="D50" i="9"/>
  <c r="H49" i="9"/>
  <c r="J49" i="9" s="1"/>
  <c r="G49" i="9"/>
  <c r="I49" i="9" s="1"/>
  <c r="F51" i="9"/>
  <c r="L50" i="9"/>
  <c r="R48" i="9"/>
  <c r="S48" i="9" s="1"/>
  <c r="B50" i="8"/>
  <c r="M50" i="8"/>
  <c r="O50" i="8" s="1"/>
  <c r="P50" i="8" s="1"/>
  <c r="D49" i="8"/>
  <c r="N51" i="8"/>
  <c r="C51" i="8"/>
  <c r="L51" i="8"/>
  <c r="F52" i="8"/>
  <c r="L52" i="8" s="1"/>
  <c r="U59" i="8" s="1"/>
  <c r="H48" i="8"/>
  <c r="J48" i="8" s="1"/>
  <c r="R48" i="8" s="1"/>
  <c r="S48" i="8" s="1"/>
  <c r="G48" i="8"/>
  <c r="I48" i="8" s="1"/>
  <c r="M51" i="7"/>
  <c r="O51" i="7" s="1"/>
  <c r="P51" i="7" s="1"/>
  <c r="D50" i="7"/>
  <c r="B51" i="7"/>
  <c r="N52" i="7"/>
  <c r="C52" i="7"/>
  <c r="H49" i="7"/>
  <c r="J49" i="7" s="1"/>
  <c r="R49" i="7" s="1"/>
  <c r="S49" i="7" s="1"/>
  <c r="G49" i="7"/>
  <c r="I49" i="7" s="1"/>
  <c r="F51" i="7"/>
  <c r="L50" i="7"/>
  <c r="L51" i="6"/>
  <c r="F52" i="6"/>
  <c r="L52" i="6" s="1"/>
  <c r="U59" i="6" s="1"/>
  <c r="H49" i="6"/>
  <c r="J49" i="6" s="1"/>
  <c r="G49" i="6"/>
  <c r="I49" i="6" s="1"/>
  <c r="D50" i="6"/>
  <c r="M51" i="6"/>
  <c r="O51" i="6" s="1"/>
  <c r="P51" i="6" s="1"/>
  <c r="B51" i="6"/>
  <c r="E50" i="4"/>
  <c r="L49" i="4"/>
  <c r="G49" i="12" l="1"/>
  <c r="I49" i="12" s="1"/>
  <c r="H49" i="12"/>
  <c r="J49" i="12" s="1"/>
  <c r="C51" i="12"/>
  <c r="N51" i="12"/>
  <c r="O51" i="12" s="1"/>
  <c r="P51" i="12" s="1"/>
  <c r="D50" i="12"/>
  <c r="G50" i="13"/>
  <c r="I50" i="13" s="1"/>
  <c r="H50" i="13"/>
  <c r="J50" i="13" s="1"/>
  <c r="R50" i="13" s="1"/>
  <c r="S50" i="13" s="1"/>
  <c r="C52" i="13"/>
  <c r="D52" i="13" s="1"/>
  <c r="N52" i="13"/>
  <c r="O52" i="13" s="1"/>
  <c r="P52" i="13" s="1"/>
  <c r="D51" i="13"/>
  <c r="N52" i="11"/>
  <c r="C52" i="11"/>
  <c r="G50" i="11"/>
  <c r="I50" i="11" s="1"/>
  <c r="H50" i="11"/>
  <c r="J50" i="11" s="1"/>
  <c r="R50" i="11" s="1"/>
  <c r="S50" i="11" s="1"/>
  <c r="B52" i="11"/>
  <c r="D52" i="11" s="1"/>
  <c r="M52" i="11"/>
  <c r="O52" i="11" s="1"/>
  <c r="P52" i="11" s="1"/>
  <c r="D51" i="11"/>
  <c r="O51" i="11"/>
  <c r="P51" i="11" s="1"/>
  <c r="O51" i="10"/>
  <c r="P51" i="10" s="1"/>
  <c r="D50" i="10"/>
  <c r="R48" i="10"/>
  <c r="S48" i="10" s="1"/>
  <c r="F52" i="10"/>
  <c r="L52" i="10" s="1"/>
  <c r="U59" i="10" s="1"/>
  <c r="L51" i="10"/>
  <c r="G49" i="10"/>
  <c r="I49" i="10" s="1"/>
  <c r="H49" i="10"/>
  <c r="J49" i="10" s="1"/>
  <c r="R49" i="9"/>
  <c r="S49" i="9" s="1"/>
  <c r="L51" i="9"/>
  <c r="F52" i="9"/>
  <c r="L52" i="9" s="1"/>
  <c r="U59" i="9" s="1"/>
  <c r="H50" i="9"/>
  <c r="J50" i="9" s="1"/>
  <c r="G50" i="9"/>
  <c r="I50" i="9" s="1"/>
  <c r="D52" i="9"/>
  <c r="O52" i="9"/>
  <c r="P52" i="9" s="1"/>
  <c r="D51" i="9"/>
  <c r="H49" i="8"/>
  <c r="J49" i="8" s="1"/>
  <c r="G49" i="8"/>
  <c r="I49" i="8" s="1"/>
  <c r="N52" i="8"/>
  <c r="C52" i="8"/>
  <c r="M51" i="8"/>
  <c r="O51" i="8" s="1"/>
  <c r="P51" i="8" s="1"/>
  <c r="B51" i="8"/>
  <c r="D50" i="8"/>
  <c r="B52" i="7"/>
  <c r="D52" i="7" s="1"/>
  <c r="M52" i="7"/>
  <c r="O52" i="7" s="1"/>
  <c r="P52" i="7" s="1"/>
  <c r="D51" i="7"/>
  <c r="F52" i="7"/>
  <c r="L52" i="7" s="1"/>
  <c r="U59" i="7" s="1"/>
  <c r="L51" i="7"/>
  <c r="H50" i="7"/>
  <c r="J50" i="7" s="1"/>
  <c r="G50" i="7"/>
  <c r="I50" i="7" s="1"/>
  <c r="B52" i="6"/>
  <c r="D52" i="6" s="1"/>
  <c r="M52" i="6"/>
  <c r="O52" i="6" s="1"/>
  <c r="P52" i="6" s="1"/>
  <c r="D51" i="6"/>
  <c r="R49" i="6"/>
  <c r="S49" i="6" s="1"/>
  <c r="H50" i="6"/>
  <c r="J50" i="6" s="1"/>
  <c r="G50" i="6"/>
  <c r="I50" i="6" s="1"/>
  <c r="E51" i="4"/>
  <c r="L50" i="4"/>
  <c r="N52" i="12" l="1"/>
  <c r="O52" i="12" s="1"/>
  <c r="P52" i="12" s="1"/>
  <c r="C52" i="12"/>
  <c r="D52" i="12" s="1"/>
  <c r="D51" i="12"/>
  <c r="R49" i="12"/>
  <c r="S49" i="12" s="1"/>
  <c r="H50" i="12"/>
  <c r="J50" i="12" s="1"/>
  <c r="G50" i="12"/>
  <c r="I50" i="12" s="1"/>
  <c r="U60" i="12"/>
  <c r="G52" i="13"/>
  <c r="I52" i="13" s="1"/>
  <c r="H52" i="13"/>
  <c r="J52" i="13" s="1"/>
  <c r="K52" i="13"/>
  <c r="G51" i="13"/>
  <c r="I51" i="13" s="1"/>
  <c r="H51" i="13"/>
  <c r="J51" i="13" s="1"/>
  <c r="U60" i="13"/>
  <c r="H51" i="11"/>
  <c r="J51" i="11" s="1"/>
  <c r="G51" i="11"/>
  <c r="I51" i="11" s="1"/>
  <c r="U60" i="11"/>
  <c r="H52" i="11"/>
  <c r="J52" i="11" s="1"/>
  <c r="U57" i="11" s="1"/>
  <c r="G52" i="11"/>
  <c r="I52" i="11" s="1"/>
  <c r="U58" i="11" s="1"/>
  <c r="K52" i="11"/>
  <c r="R51" i="11"/>
  <c r="S51" i="11" s="1"/>
  <c r="R49" i="10"/>
  <c r="S49" i="10" s="1"/>
  <c r="H50" i="10"/>
  <c r="J50" i="10" s="1"/>
  <c r="G50" i="10"/>
  <c r="I50" i="10" s="1"/>
  <c r="O52" i="10"/>
  <c r="P52" i="10" s="1"/>
  <c r="D51" i="10"/>
  <c r="D52" i="10"/>
  <c r="R50" i="9"/>
  <c r="S50" i="9" s="1"/>
  <c r="U60" i="9"/>
  <c r="H52" i="9"/>
  <c r="J52" i="9" s="1"/>
  <c r="G52" i="9"/>
  <c r="I52" i="9" s="1"/>
  <c r="K52" i="9"/>
  <c r="H51" i="9"/>
  <c r="J51" i="9" s="1"/>
  <c r="G51" i="9"/>
  <c r="I51" i="9" s="1"/>
  <c r="R49" i="8"/>
  <c r="S49" i="8" s="1"/>
  <c r="B52" i="8"/>
  <c r="D52" i="8" s="1"/>
  <c r="D51" i="8"/>
  <c r="M52" i="8"/>
  <c r="O52" i="8" s="1"/>
  <c r="P52" i="8" s="1"/>
  <c r="H50" i="8"/>
  <c r="J50" i="8" s="1"/>
  <c r="G50" i="8"/>
  <c r="I50" i="8" s="1"/>
  <c r="R50" i="7"/>
  <c r="S50" i="7" s="1"/>
  <c r="H51" i="7"/>
  <c r="J51" i="7" s="1"/>
  <c r="G51" i="7"/>
  <c r="I51" i="7" s="1"/>
  <c r="H52" i="7"/>
  <c r="J52" i="7" s="1"/>
  <c r="U57" i="7" s="1"/>
  <c r="G52" i="7"/>
  <c r="I52" i="7" s="1"/>
  <c r="U58" i="7" s="1"/>
  <c r="K52" i="7"/>
  <c r="R52" i="7" s="1"/>
  <c r="U60" i="7"/>
  <c r="R50" i="6"/>
  <c r="S50" i="6" s="1"/>
  <c r="H51" i="6"/>
  <c r="J51" i="6" s="1"/>
  <c r="G51" i="6"/>
  <c r="I51" i="6" s="1"/>
  <c r="U60" i="6"/>
  <c r="H52" i="6"/>
  <c r="J52" i="6" s="1"/>
  <c r="U57" i="6" s="1"/>
  <c r="G52" i="6"/>
  <c r="I52" i="6" s="1"/>
  <c r="U58" i="6" s="1"/>
  <c r="K52" i="6"/>
  <c r="R52" i="6" s="1"/>
  <c r="E52" i="4"/>
  <c r="L51" i="4"/>
  <c r="R52" i="13" l="1"/>
  <c r="G51" i="12"/>
  <c r="I51" i="12" s="1"/>
  <c r="H51" i="12"/>
  <c r="J51" i="12" s="1"/>
  <c r="G52" i="12"/>
  <c r="I52" i="12" s="1"/>
  <c r="K52" i="12"/>
  <c r="H52" i="12"/>
  <c r="J52" i="12" s="1"/>
  <c r="U57" i="12" s="1"/>
  <c r="R50" i="12"/>
  <c r="R52" i="12"/>
  <c r="S52" i="12" s="1"/>
  <c r="S52" i="13"/>
  <c r="U57" i="13"/>
  <c r="R51" i="13"/>
  <c r="S51" i="13" s="1"/>
  <c r="U58" i="13"/>
  <c r="R52" i="11"/>
  <c r="G51" i="10"/>
  <c r="I51" i="10" s="1"/>
  <c r="H51" i="10"/>
  <c r="J51" i="10" s="1"/>
  <c r="R51" i="10" s="1"/>
  <c r="S51" i="10" s="1"/>
  <c r="U60" i="10"/>
  <c r="H52" i="10"/>
  <c r="J52" i="10" s="1"/>
  <c r="U57" i="10" s="1"/>
  <c r="G52" i="10"/>
  <c r="I52" i="10" s="1"/>
  <c r="U58" i="10" s="1"/>
  <c r="K52" i="10"/>
  <c r="R50" i="10"/>
  <c r="S50" i="10" s="1"/>
  <c r="R51" i="9"/>
  <c r="S51" i="9" s="1"/>
  <c r="U57" i="9"/>
  <c r="R52" i="9"/>
  <c r="S52" i="9" s="1"/>
  <c r="Q56" i="9" s="1"/>
  <c r="Q57" i="9" s="1"/>
  <c r="Q59" i="9"/>
  <c r="U58" i="9"/>
  <c r="R50" i="8"/>
  <c r="S50" i="8" s="1"/>
  <c r="U60" i="8"/>
  <c r="H51" i="8"/>
  <c r="J51" i="8" s="1"/>
  <c r="R51" i="8" s="1"/>
  <c r="S51" i="8" s="1"/>
  <c r="G51" i="8"/>
  <c r="I51" i="8" s="1"/>
  <c r="H52" i="8"/>
  <c r="J52" i="8" s="1"/>
  <c r="U57" i="8" s="1"/>
  <c r="G52" i="8"/>
  <c r="I52" i="8" s="1"/>
  <c r="U58" i="8" s="1"/>
  <c r="K52" i="8"/>
  <c r="R51" i="7"/>
  <c r="S51" i="7" s="1"/>
  <c r="S52" i="7"/>
  <c r="Q56" i="7" s="1"/>
  <c r="Q57" i="7" s="1"/>
  <c r="Q59" i="7"/>
  <c r="R51" i="6"/>
  <c r="S51" i="6" s="1"/>
  <c r="S52" i="6"/>
  <c r="Q56" i="6" s="1"/>
  <c r="Q59" i="6"/>
  <c r="L52" i="4"/>
  <c r="U58" i="12" l="1"/>
  <c r="Q56" i="12"/>
  <c r="Q57" i="12" s="1"/>
  <c r="S50" i="12"/>
  <c r="Q59" i="12"/>
  <c r="R51" i="12"/>
  <c r="S51" i="12" s="1"/>
  <c r="Q59" i="13"/>
  <c r="Q56" i="13"/>
  <c r="Q57" i="13" s="1"/>
  <c r="S52" i="11"/>
  <c r="Q56" i="11" s="1"/>
  <c r="Q57" i="11" s="1"/>
  <c r="Q59" i="11"/>
  <c r="R52" i="10"/>
  <c r="S52" i="10" s="1"/>
  <c r="Q56" i="10" s="1"/>
  <c r="Q57" i="10" s="1"/>
  <c r="Q59" i="10"/>
  <c r="R52" i="8"/>
  <c r="S52" i="8" s="1"/>
  <c r="Q56" i="8" s="1"/>
  <c r="Q57" i="8" s="1"/>
  <c r="Q59" i="8"/>
  <c r="C2" i="4" l="1"/>
  <c r="B2" i="4"/>
  <c r="D2" i="4" s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H4" i="1"/>
  <c r="I4" i="1"/>
  <c r="G4" i="1"/>
  <c r="K5" i="1" s="1"/>
  <c r="O5" i="1" s="1"/>
  <c r="L5" i="1"/>
  <c r="P5" i="1" s="1"/>
  <c r="M5" i="1"/>
  <c r="Q5" i="1" s="1"/>
  <c r="K6" i="1"/>
  <c r="O6" i="1" s="1"/>
  <c r="L6" i="1"/>
  <c r="P6" i="1" s="1"/>
  <c r="M6" i="1"/>
  <c r="Q6" i="1" s="1"/>
  <c r="K7" i="1"/>
  <c r="O7" i="1" s="1"/>
  <c r="L7" i="1"/>
  <c r="P7" i="1" s="1"/>
  <c r="M7" i="1"/>
  <c r="Q7" i="1" s="1"/>
  <c r="K8" i="1"/>
  <c r="O8" i="1" s="1"/>
  <c r="L8" i="1"/>
  <c r="P8" i="1" s="1"/>
  <c r="M8" i="1"/>
  <c r="Q8" i="1" s="1"/>
  <c r="K9" i="1"/>
  <c r="O9" i="1" s="1"/>
  <c r="L9" i="1"/>
  <c r="P9" i="1" s="1"/>
  <c r="M9" i="1"/>
  <c r="Q9" i="1" s="1"/>
  <c r="K10" i="1"/>
  <c r="O10" i="1" s="1"/>
  <c r="L10" i="1"/>
  <c r="P10" i="1" s="1"/>
  <c r="M10" i="1"/>
  <c r="Q10" i="1" s="1"/>
  <c r="K11" i="1"/>
  <c r="O11" i="1" s="1"/>
  <c r="L11" i="1"/>
  <c r="P11" i="1" s="1"/>
  <c r="M11" i="1"/>
  <c r="Q11" i="1" s="1"/>
  <c r="K12" i="1"/>
  <c r="O12" i="1" s="1"/>
  <c r="L12" i="1"/>
  <c r="P12" i="1" s="1"/>
  <c r="M12" i="1"/>
  <c r="Q12" i="1" s="1"/>
  <c r="K13" i="1"/>
  <c r="O13" i="1" s="1"/>
  <c r="L13" i="1"/>
  <c r="P13" i="1" s="1"/>
  <c r="M13" i="1"/>
  <c r="Q13" i="1" s="1"/>
  <c r="K14" i="1"/>
  <c r="O14" i="1" s="1"/>
  <c r="L14" i="1"/>
  <c r="P14" i="1" s="1"/>
  <c r="M14" i="1"/>
  <c r="Q14" i="1" s="1"/>
  <c r="K15" i="1"/>
  <c r="O15" i="1" s="1"/>
  <c r="L15" i="1"/>
  <c r="P15" i="1" s="1"/>
  <c r="M15" i="1"/>
  <c r="Q15" i="1" s="1"/>
  <c r="K16" i="1"/>
  <c r="O16" i="1" s="1"/>
  <c r="L16" i="1"/>
  <c r="P16" i="1" s="1"/>
  <c r="M16" i="1"/>
  <c r="Q16" i="1" s="1"/>
  <c r="K17" i="1"/>
  <c r="O17" i="1" s="1"/>
  <c r="L17" i="1"/>
  <c r="P17" i="1" s="1"/>
  <c r="M17" i="1"/>
  <c r="Q17" i="1" s="1"/>
  <c r="K18" i="1"/>
  <c r="O18" i="1" s="1"/>
  <c r="L18" i="1"/>
  <c r="P18" i="1" s="1"/>
  <c r="M18" i="1"/>
  <c r="Q18" i="1" s="1"/>
  <c r="K19" i="1"/>
  <c r="O19" i="1" s="1"/>
  <c r="L19" i="1"/>
  <c r="P19" i="1" s="1"/>
  <c r="M19" i="1"/>
  <c r="Q19" i="1" s="1"/>
  <c r="K20" i="1"/>
  <c r="O20" i="1" s="1"/>
  <c r="L20" i="1"/>
  <c r="P20" i="1" s="1"/>
  <c r="M20" i="1"/>
  <c r="Q20" i="1" s="1"/>
  <c r="K21" i="1"/>
  <c r="O21" i="1" s="1"/>
  <c r="L21" i="1"/>
  <c r="P21" i="1" s="1"/>
  <c r="M21" i="1"/>
  <c r="Q21" i="1" s="1"/>
  <c r="K22" i="1"/>
  <c r="O22" i="1" s="1"/>
  <c r="L22" i="1"/>
  <c r="P22" i="1" s="1"/>
  <c r="M22" i="1"/>
  <c r="Q22" i="1" s="1"/>
  <c r="K23" i="1"/>
  <c r="O23" i="1" s="1"/>
  <c r="L23" i="1"/>
  <c r="P23" i="1" s="1"/>
  <c r="M23" i="1"/>
  <c r="Q23" i="1" s="1"/>
  <c r="K24" i="1"/>
  <c r="O24" i="1" s="1"/>
  <c r="L24" i="1"/>
  <c r="P24" i="1" s="1"/>
  <c r="M24" i="1"/>
  <c r="Q24" i="1" s="1"/>
  <c r="K25" i="1"/>
  <c r="O25" i="1" s="1"/>
  <c r="L25" i="1"/>
  <c r="P25" i="1" s="1"/>
  <c r="M25" i="1"/>
  <c r="Q25" i="1" s="1"/>
  <c r="K26" i="1"/>
  <c r="O26" i="1" s="1"/>
  <c r="L26" i="1"/>
  <c r="P26" i="1" s="1"/>
  <c r="M26" i="1"/>
  <c r="Q26" i="1" s="1"/>
  <c r="K27" i="1"/>
  <c r="O27" i="1" s="1"/>
  <c r="L27" i="1"/>
  <c r="P27" i="1" s="1"/>
  <c r="M27" i="1"/>
  <c r="Q27" i="1" s="1"/>
  <c r="K28" i="1"/>
  <c r="O28" i="1" s="1"/>
  <c r="L28" i="1"/>
  <c r="P28" i="1" s="1"/>
  <c r="M28" i="1"/>
  <c r="Q28" i="1" s="1"/>
  <c r="K29" i="1"/>
  <c r="O29" i="1" s="1"/>
  <c r="L29" i="1"/>
  <c r="P29" i="1" s="1"/>
  <c r="M29" i="1"/>
  <c r="Q29" i="1" s="1"/>
  <c r="K30" i="1"/>
  <c r="O30" i="1" s="1"/>
  <c r="L30" i="1"/>
  <c r="P30" i="1" s="1"/>
  <c r="M30" i="1"/>
  <c r="Q30" i="1" s="1"/>
  <c r="K31" i="1"/>
  <c r="O31" i="1" s="1"/>
  <c r="L31" i="1"/>
  <c r="P31" i="1" s="1"/>
  <c r="M31" i="1"/>
  <c r="Q31" i="1" s="1"/>
  <c r="K32" i="1"/>
  <c r="O32" i="1" s="1"/>
  <c r="L32" i="1"/>
  <c r="P32" i="1" s="1"/>
  <c r="M32" i="1"/>
  <c r="Q32" i="1" s="1"/>
  <c r="K33" i="1"/>
  <c r="O33" i="1" s="1"/>
  <c r="L33" i="1"/>
  <c r="P33" i="1" s="1"/>
  <c r="M33" i="1"/>
  <c r="Q33" i="1" s="1"/>
  <c r="K34" i="1"/>
  <c r="O34" i="1" s="1"/>
  <c r="L34" i="1"/>
  <c r="P34" i="1" s="1"/>
  <c r="M34" i="1"/>
  <c r="Q34" i="1" s="1"/>
  <c r="K35" i="1"/>
  <c r="O35" i="1" s="1"/>
  <c r="L35" i="1"/>
  <c r="P35" i="1" s="1"/>
  <c r="M35" i="1"/>
  <c r="Q35" i="1" s="1"/>
  <c r="K36" i="1"/>
  <c r="O36" i="1" s="1"/>
  <c r="L36" i="1"/>
  <c r="P36" i="1" s="1"/>
  <c r="M36" i="1"/>
  <c r="Q36" i="1" s="1"/>
  <c r="K37" i="1"/>
  <c r="O37" i="1" s="1"/>
  <c r="L37" i="1"/>
  <c r="P37" i="1" s="1"/>
  <c r="M37" i="1"/>
  <c r="Q37" i="1" s="1"/>
  <c r="K38" i="1"/>
  <c r="O38" i="1" s="1"/>
  <c r="L38" i="1"/>
  <c r="P38" i="1" s="1"/>
  <c r="M38" i="1"/>
  <c r="Q38" i="1" s="1"/>
  <c r="K39" i="1"/>
  <c r="O39" i="1" s="1"/>
  <c r="L39" i="1"/>
  <c r="P39" i="1" s="1"/>
  <c r="M39" i="1"/>
  <c r="Q39" i="1" s="1"/>
  <c r="K40" i="1"/>
  <c r="O40" i="1" s="1"/>
  <c r="L40" i="1"/>
  <c r="P40" i="1" s="1"/>
  <c r="M40" i="1"/>
  <c r="Q40" i="1" s="1"/>
  <c r="K41" i="1"/>
  <c r="O41" i="1" s="1"/>
  <c r="L41" i="1"/>
  <c r="P41" i="1" s="1"/>
  <c r="M41" i="1"/>
  <c r="Q41" i="1" s="1"/>
  <c r="K42" i="1"/>
  <c r="O42" i="1" s="1"/>
  <c r="L42" i="1"/>
  <c r="P42" i="1" s="1"/>
  <c r="M42" i="1"/>
  <c r="Q42" i="1" s="1"/>
  <c r="K43" i="1"/>
  <c r="O43" i="1" s="1"/>
  <c r="L43" i="1"/>
  <c r="P43" i="1" s="1"/>
  <c r="M43" i="1"/>
  <c r="Q43" i="1" s="1"/>
  <c r="K44" i="1"/>
  <c r="O44" i="1" s="1"/>
  <c r="L44" i="1"/>
  <c r="P44" i="1" s="1"/>
  <c r="M44" i="1"/>
  <c r="Q44" i="1" s="1"/>
  <c r="K45" i="1"/>
  <c r="O45" i="1" s="1"/>
  <c r="L45" i="1"/>
  <c r="P45" i="1" s="1"/>
  <c r="M45" i="1"/>
  <c r="Q45" i="1" s="1"/>
  <c r="K46" i="1"/>
  <c r="O46" i="1" s="1"/>
  <c r="L46" i="1"/>
  <c r="P46" i="1" s="1"/>
  <c r="M46" i="1"/>
  <c r="Q46" i="1" s="1"/>
  <c r="K47" i="1"/>
  <c r="O47" i="1" s="1"/>
  <c r="L47" i="1"/>
  <c r="P47" i="1" s="1"/>
  <c r="M47" i="1"/>
  <c r="Q47" i="1" s="1"/>
  <c r="K48" i="1"/>
  <c r="O48" i="1" s="1"/>
  <c r="L48" i="1"/>
  <c r="P48" i="1" s="1"/>
  <c r="M48" i="1"/>
  <c r="Q48" i="1" s="1"/>
  <c r="K49" i="1"/>
  <c r="O49" i="1" s="1"/>
  <c r="L49" i="1"/>
  <c r="P49" i="1" s="1"/>
  <c r="M49" i="1"/>
  <c r="Q49" i="1" s="1"/>
  <c r="K50" i="1"/>
  <c r="O50" i="1" s="1"/>
  <c r="L50" i="1"/>
  <c r="P50" i="1" s="1"/>
  <c r="M50" i="1"/>
  <c r="Q50" i="1" s="1"/>
  <c r="K51" i="1"/>
  <c r="O51" i="1" s="1"/>
  <c r="L51" i="1"/>
  <c r="P51" i="1" s="1"/>
  <c r="M51" i="1"/>
  <c r="Q51" i="1" s="1"/>
  <c r="K52" i="1"/>
  <c r="O52" i="1" s="1"/>
  <c r="L52" i="1"/>
  <c r="P52" i="1" s="1"/>
  <c r="M52" i="1"/>
  <c r="Q52" i="1" s="1"/>
  <c r="K53" i="1"/>
  <c r="O53" i="1" s="1"/>
  <c r="L53" i="1"/>
  <c r="P53" i="1" s="1"/>
  <c r="M53" i="1"/>
  <c r="Q53" i="1" s="1"/>
  <c r="K54" i="1"/>
  <c r="O54" i="1" s="1"/>
  <c r="L54" i="1"/>
  <c r="P54" i="1" s="1"/>
  <c r="M54" i="1"/>
  <c r="Q54" i="1" s="1"/>
  <c r="K55" i="1"/>
  <c r="O55" i="1" s="1"/>
  <c r="L55" i="1"/>
  <c r="P55" i="1" s="1"/>
  <c r="M55" i="1"/>
  <c r="Q55" i="1" s="1"/>
  <c r="K56" i="1"/>
  <c r="O56" i="1" s="1"/>
  <c r="L56" i="1"/>
  <c r="P56" i="1" s="1"/>
  <c r="M56" i="1"/>
  <c r="Q56" i="1" s="1"/>
  <c r="K57" i="1"/>
  <c r="O57" i="1" s="1"/>
  <c r="L57" i="1"/>
  <c r="P57" i="1" s="1"/>
  <c r="M57" i="1"/>
  <c r="Q57" i="1" s="1"/>
  <c r="K58" i="1"/>
  <c r="O58" i="1" s="1"/>
  <c r="L58" i="1"/>
  <c r="P58" i="1" s="1"/>
  <c r="M58" i="1"/>
  <c r="Q58" i="1" s="1"/>
  <c r="K59" i="1"/>
  <c r="O59" i="1" s="1"/>
  <c r="L59" i="1"/>
  <c r="P59" i="1" s="1"/>
  <c r="M59" i="1"/>
  <c r="Q59" i="1" s="1"/>
  <c r="K60" i="1"/>
  <c r="O60" i="1" s="1"/>
  <c r="L60" i="1"/>
  <c r="P60" i="1" s="1"/>
  <c r="M60" i="1"/>
  <c r="Q60" i="1" s="1"/>
  <c r="K61" i="1"/>
  <c r="O61" i="1" s="1"/>
  <c r="L61" i="1"/>
  <c r="P61" i="1" s="1"/>
  <c r="M61" i="1"/>
  <c r="Q61" i="1" s="1"/>
  <c r="K62" i="1"/>
  <c r="O62" i="1" s="1"/>
  <c r="L62" i="1"/>
  <c r="P62" i="1" s="1"/>
  <c r="M62" i="1"/>
  <c r="Q62" i="1" s="1"/>
  <c r="K63" i="1"/>
  <c r="O63" i="1" s="1"/>
  <c r="L63" i="1"/>
  <c r="P63" i="1" s="1"/>
  <c r="M63" i="1"/>
  <c r="Q63" i="1" s="1"/>
  <c r="K64" i="1"/>
  <c r="O64" i="1" s="1"/>
  <c r="L64" i="1"/>
  <c r="P64" i="1" s="1"/>
  <c r="M64" i="1"/>
  <c r="Q64" i="1" s="1"/>
  <c r="K65" i="1"/>
  <c r="O65" i="1" s="1"/>
  <c r="L65" i="1"/>
  <c r="P65" i="1" s="1"/>
  <c r="M65" i="1"/>
  <c r="Q65" i="1" s="1"/>
  <c r="K66" i="1"/>
  <c r="O66" i="1" s="1"/>
  <c r="L66" i="1"/>
  <c r="P66" i="1" s="1"/>
  <c r="M66" i="1"/>
  <c r="Q66" i="1" s="1"/>
  <c r="K67" i="1"/>
  <c r="O67" i="1" s="1"/>
  <c r="L67" i="1"/>
  <c r="P67" i="1" s="1"/>
  <c r="M67" i="1"/>
  <c r="Q67" i="1" s="1"/>
  <c r="K68" i="1"/>
  <c r="O68" i="1" s="1"/>
  <c r="L68" i="1"/>
  <c r="P68" i="1" s="1"/>
  <c r="M68" i="1"/>
  <c r="Q68" i="1" s="1"/>
  <c r="K69" i="1"/>
  <c r="O69" i="1" s="1"/>
  <c r="L69" i="1"/>
  <c r="P69" i="1" s="1"/>
  <c r="M69" i="1"/>
  <c r="Q69" i="1" s="1"/>
  <c r="K70" i="1"/>
  <c r="O70" i="1" s="1"/>
  <c r="L70" i="1"/>
  <c r="P70" i="1" s="1"/>
  <c r="M70" i="1"/>
  <c r="Q70" i="1" s="1"/>
  <c r="K71" i="1"/>
  <c r="O71" i="1" s="1"/>
  <c r="L71" i="1"/>
  <c r="P71" i="1" s="1"/>
  <c r="M71" i="1"/>
  <c r="Q71" i="1" s="1"/>
  <c r="K72" i="1"/>
  <c r="O72" i="1" s="1"/>
  <c r="L72" i="1"/>
  <c r="P72" i="1" s="1"/>
  <c r="M72" i="1"/>
  <c r="Q72" i="1" s="1"/>
  <c r="K73" i="1"/>
  <c r="O73" i="1" s="1"/>
  <c r="L73" i="1"/>
  <c r="P73" i="1" s="1"/>
  <c r="M73" i="1"/>
  <c r="Q73" i="1" s="1"/>
  <c r="K74" i="1"/>
  <c r="O74" i="1" s="1"/>
  <c r="L74" i="1"/>
  <c r="P74" i="1" s="1"/>
  <c r="M74" i="1"/>
  <c r="Q74" i="1" s="1"/>
  <c r="K75" i="1"/>
  <c r="O75" i="1" s="1"/>
  <c r="L75" i="1"/>
  <c r="P75" i="1" s="1"/>
  <c r="M75" i="1"/>
  <c r="Q75" i="1" s="1"/>
  <c r="K76" i="1"/>
  <c r="O76" i="1" s="1"/>
  <c r="L76" i="1"/>
  <c r="P76" i="1" s="1"/>
  <c r="M76" i="1"/>
  <c r="Q76" i="1" s="1"/>
  <c r="K77" i="1"/>
  <c r="O77" i="1" s="1"/>
  <c r="L77" i="1"/>
  <c r="P77" i="1" s="1"/>
  <c r="M77" i="1"/>
  <c r="Q77" i="1" s="1"/>
  <c r="K78" i="1"/>
  <c r="O78" i="1" s="1"/>
  <c r="L78" i="1"/>
  <c r="P78" i="1" s="1"/>
  <c r="M78" i="1"/>
  <c r="Q78" i="1" s="1"/>
  <c r="K79" i="1"/>
  <c r="O79" i="1" s="1"/>
  <c r="L79" i="1"/>
  <c r="P79" i="1" s="1"/>
  <c r="M79" i="1"/>
  <c r="Q79" i="1" s="1"/>
  <c r="K80" i="1"/>
  <c r="O80" i="1" s="1"/>
  <c r="L80" i="1"/>
  <c r="P80" i="1" s="1"/>
  <c r="M80" i="1"/>
  <c r="Q80" i="1" s="1"/>
  <c r="K81" i="1"/>
  <c r="O81" i="1" s="1"/>
  <c r="L81" i="1"/>
  <c r="P81" i="1" s="1"/>
  <c r="M81" i="1"/>
  <c r="Q81" i="1" s="1"/>
  <c r="K82" i="1"/>
  <c r="O82" i="1" s="1"/>
  <c r="L82" i="1"/>
  <c r="P82" i="1" s="1"/>
  <c r="M82" i="1"/>
  <c r="Q82" i="1" s="1"/>
  <c r="K83" i="1"/>
  <c r="O83" i="1" s="1"/>
  <c r="L83" i="1"/>
  <c r="P83" i="1" s="1"/>
  <c r="M83" i="1"/>
  <c r="Q83" i="1" s="1"/>
  <c r="K84" i="1"/>
  <c r="O84" i="1" s="1"/>
  <c r="L84" i="1"/>
  <c r="P84" i="1" s="1"/>
  <c r="M84" i="1"/>
  <c r="Q84" i="1" s="1"/>
  <c r="K85" i="1"/>
  <c r="O85" i="1" s="1"/>
  <c r="L85" i="1"/>
  <c r="P85" i="1" s="1"/>
  <c r="M85" i="1"/>
  <c r="Q85" i="1" s="1"/>
  <c r="K86" i="1"/>
  <c r="O86" i="1" s="1"/>
  <c r="L86" i="1"/>
  <c r="P86" i="1" s="1"/>
  <c r="M86" i="1"/>
  <c r="Q86" i="1" s="1"/>
  <c r="K87" i="1"/>
  <c r="O87" i="1" s="1"/>
  <c r="L87" i="1"/>
  <c r="P87" i="1" s="1"/>
  <c r="M87" i="1"/>
  <c r="Q87" i="1" s="1"/>
  <c r="K88" i="1"/>
  <c r="O88" i="1" s="1"/>
  <c r="L88" i="1"/>
  <c r="P88" i="1" s="1"/>
  <c r="M88" i="1"/>
  <c r="Q88" i="1" s="1"/>
  <c r="K89" i="1"/>
  <c r="O89" i="1" s="1"/>
  <c r="L89" i="1"/>
  <c r="P89" i="1" s="1"/>
  <c r="M89" i="1"/>
  <c r="Q89" i="1" s="1"/>
  <c r="K90" i="1"/>
  <c r="O90" i="1" s="1"/>
  <c r="L90" i="1"/>
  <c r="P90" i="1" s="1"/>
  <c r="M90" i="1"/>
  <c r="Q90" i="1" s="1"/>
  <c r="K91" i="1"/>
  <c r="O91" i="1" s="1"/>
  <c r="L91" i="1"/>
  <c r="P91" i="1" s="1"/>
  <c r="M91" i="1"/>
  <c r="Q91" i="1" s="1"/>
  <c r="K92" i="1"/>
  <c r="O92" i="1" s="1"/>
  <c r="L92" i="1"/>
  <c r="P92" i="1" s="1"/>
  <c r="M92" i="1"/>
  <c r="Q92" i="1" s="1"/>
  <c r="K93" i="1"/>
  <c r="O93" i="1" s="1"/>
  <c r="L93" i="1"/>
  <c r="P93" i="1" s="1"/>
  <c r="M93" i="1"/>
  <c r="Q93" i="1" s="1"/>
  <c r="K94" i="1"/>
  <c r="O94" i="1" s="1"/>
  <c r="L94" i="1"/>
  <c r="P94" i="1" s="1"/>
  <c r="M94" i="1"/>
  <c r="Q94" i="1" s="1"/>
  <c r="K95" i="1"/>
  <c r="O95" i="1" s="1"/>
  <c r="L95" i="1"/>
  <c r="P95" i="1" s="1"/>
  <c r="M95" i="1"/>
  <c r="Q95" i="1" s="1"/>
  <c r="K96" i="1"/>
  <c r="O96" i="1" s="1"/>
  <c r="L96" i="1"/>
  <c r="P96" i="1" s="1"/>
  <c r="M96" i="1"/>
  <c r="Q96" i="1" s="1"/>
  <c r="K97" i="1"/>
  <c r="O97" i="1" s="1"/>
  <c r="L97" i="1"/>
  <c r="P97" i="1" s="1"/>
  <c r="M97" i="1"/>
  <c r="Q97" i="1" s="1"/>
  <c r="K98" i="1"/>
  <c r="O98" i="1" s="1"/>
  <c r="L98" i="1"/>
  <c r="P98" i="1" s="1"/>
  <c r="M98" i="1"/>
  <c r="Q98" i="1" s="1"/>
  <c r="K99" i="1"/>
  <c r="O99" i="1" s="1"/>
  <c r="L99" i="1"/>
  <c r="P99" i="1" s="1"/>
  <c r="M99" i="1"/>
  <c r="Q99" i="1" s="1"/>
  <c r="K100" i="1"/>
  <c r="O100" i="1" s="1"/>
  <c r="L100" i="1"/>
  <c r="P100" i="1" s="1"/>
  <c r="M100" i="1"/>
  <c r="Q100" i="1" s="1"/>
  <c r="K101" i="1"/>
  <c r="O101" i="1" s="1"/>
  <c r="L101" i="1"/>
  <c r="P101" i="1" s="1"/>
  <c r="M101" i="1"/>
  <c r="Q101" i="1" s="1"/>
  <c r="K102" i="1"/>
  <c r="O102" i="1" s="1"/>
  <c r="L102" i="1"/>
  <c r="P102" i="1" s="1"/>
  <c r="M102" i="1"/>
  <c r="Q102" i="1" s="1"/>
  <c r="K103" i="1"/>
  <c r="O103" i="1" s="1"/>
  <c r="L103" i="1"/>
  <c r="P103" i="1" s="1"/>
  <c r="M103" i="1"/>
  <c r="Q103" i="1" s="1"/>
  <c r="K104" i="1"/>
  <c r="O104" i="1" s="1"/>
  <c r="L104" i="1"/>
  <c r="P104" i="1" s="1"/>
  <c r="M104" i="1"/>
  <c r="Q104" i="1" s="1"/>
  <c r="K105" i="1"/>
  <c r="O105" i="1" s="1"/>
  <c r="L105" i="1"/>
  <c r="P105" i="1" s="1"/>
  <c r="M105" i="1"/>
  <c r="Q105" i="1" s="1"/>
  <c r="K106" i="1"/>
  <c r="O106" i="1" s="1"/>
  <c r="L106" i="1"/>
  <c r="P106" i="1" s="1"/>
  <c r="M106" i="1"/>
  <c r="Q106" i="1" s="1"/>
  <c r="K107" i="1"/>
  <c r="O107" i="1" s="1"/>
  <c r="L107" i="1"/>
  <c r="P107" i="1" s="1"/>
  <c r="M107" i="1"/>
  <c r="Q107" i="1" s="1"/>
  <c r="K108" i="1"/>
  <c r="O108" i="1" s="1"/>
  <c r="L108" i="1"/>
  <c r="P108" i="1" s="1"/>
  <c r="M108" i="1"/>
  <c r="Q108" i="1" s="1"/>
  <c r="K109" i="1"/>
  <c r="O109" i="1" s="1"/>
  <c r="L109" i="1"/>
  <c r="P109" i="1" s="1"/>
  <c r="M109" i="1"/>
  <c r="Q109" i="1" s="1"/>
  <c r="K110" i="1"/>
  <c r="O110" i="1" s="1"/>
  <c r="L110" i="1"/>
  <c r="P110" i="1" s="1"/>
  <c r="M110" i="1"/>
  <c r="Q110" i="1" s="1"/>
  <c r="K111" i="1"/>
  <c r="O111" i="1" s="1"/>
  <c r="L111" i="1"/>
  <c r="P111" i="1" s="1"/>
  <c r="M111" i="1"/>
  <c r="Q111" i="1" s="1"/>
  <c r="K112" i="1"/>
  <c r="O112" i="1" s="1"/>
  <c r="L112" i="1"/>
  <c r="P112" i="1" s="1"/>
  <c r="M112" i="1"/>
  <c r="Q112" i="1" s="1"/>
  <c r="K113" i="1"/>
  <c r="O113" i="1" s="1"/>
  <c r="L113" i="1"/>
  <c r="P113" i="1" s="1"/>
  <c r="M113" i="1"/>
  <c r="Q113" i="1" s="1"/>
  <c r="K114" i="1"/>
  <c r="O114" i="1" s="1"/>
  <c r="L114" i="1"/>
  <c r="P114" i="1" s="1"/>
  <c r="M114" i="1"/>
  <c r="Q114" i="1" s="1"/>
  <c r="K115" i="1"/>
  <c r="O115" i="1" s="1"/>
  <c r="L115" i="1"/>
  <c r="P115" i="1" s="1"/>
  <c r="M115" i="1"/>
  <c r="Q115" i="1" s="1"/>
  <c r="K116" i="1"/>
  <c r="O116" i="1" s="1"/>
  <c r="L116" i="1"/>
  <c r="P116" i="1" s="1"/>
  <c r="M116" i="1"/>
  <c r="Q116" i="1" s="1"/>
  <c r="K117" i="1"/>
  <c r="O117" i="1" s="1"/>
  <c r="L117" i="1"/>
  <c r="P117" i="1" s="1"/>
  <c r="M117" i="1"/>
  <c r="Q117" i="1" s="1"/>
  <c r="K118" i="1"/>
  <c r="O118" i="1" s="1"/>
  <c r="L118" i="1"/>
  <c r="P118" i="1" s="1"/>
  <c r="M118" i="1"/>
  <c r="Q118" i="1" s="1"/>
  <c r="K119" i="1"/>
  <c r="O119" i="1" s="1"/>
  <c r="L119" i="1"/>
  <c r="P119" i="1" s="1"/>
  <c r="M119" i="1"/>
  <c r="Q119" i="1" s="1"/>
  <c r="K120" i="1"/>
  <c r="O120" i="1" s="1"/>
  <c r="L120" i="1"/>
  <c r="P120" i="1" s="1"/>
  <c r="M120" i="1"/>
  <c r="Q120" i="1" s="1"/>
  <c r="K121" i="1"/>
  <c r="O121" i="1" s="1"/>
  <c r="L121" i="1"/>
  <c r="P121" i="1" s="1"/>
  <c r="M121" i="1"/>
  <c r="Q121" i="1" s="1"/>
  <c r="K122" i="1"/>
  <c r="O122" i="1" s="1"/>
  <c r="L122" i="1"/>
  <c r="P122" i="1" s="1"/>
  <c r="M122" i="1"/>
  <c r="Q122" i="1" s="1"/>
  <c r="K123" i="1"/>
  <c r="O123" i="1" s="1"/>
  <c r="L123" i="1"/>
  <c r="P123" i="1" s="1"/>
  <c r="M123" i="1"/>
  <c r="Q123" i="1" s="1"/>
  <c r="K124" i="1"/>
  <c r="O124" i="1" s="1"/>
  <c r="L124" i="1"/>
  <c r="P124" i="1" s="1"/>
  <c r="M124" i="1"/>
  <c r="Q124" i="1" s="1"/>
  <c r="K125" i="1"/>
  <c r="O125" i="1" s="1"/>
  <c r="L125" i="1"/>
  <c r="P125" i="1" s="1"/>
  <c r="M125" i="1"/>
  <c r="Q125" i="1" s="1"/>
  <c r="K126" i="1"/>
  <c r="O126" i="1" s="1"/>
  <c r="L126" i="1"/>
  <c r="P126" i="1" s="1"/>
  <c r="M126" i="1"/>
  <c r="Q126" i="1" s="1"/>
  <c r="K127" i="1"/>
  <c r="O127" i="1" s="1"/>
  <c r="L127" i="1"/>
  <c r="P127" i="1" s="1"/>
  <c r="M127" i="1"/>
  <c r="Q127" i="1" s="1"/>
  <c r="K128" i="1"/>
  <c r="O128" i="1" s="1"/>
  <c r="L128" i="1"/>
  <c r="P128" i="1" s="1"/>
  <c r="M128" i="1"/>
  <c r="Q128" i="1" s="1"/>
  <c r="K129" i="1"/>
  <c r="O129" i="1" s="1"/>
  <c r="L129" i="1"/>
  <c r="P129" i="1" s="1"/>
  <c r="M129" i="1"/>
  <c r="Q129" i="1" s="1"/>
  <c r="K130" i="1"/>
  <c r="O130" i="1" s="1"/>
  <c r="L130" i="1"/>
  <c r="P130" i="1" s="1"/>
  <c r="M130" i="1"/>
  <c r="Q130" i="1" s="1"/>
  <c r="K131" i="1"/>
  <c r="O131" i="1" s="1"/>
  <c r="L131" i="1"/>
  <c r="P131" i="1" s="1"/>
  <c r="M131" i="1"/>
  <c r="Q131" i="1" s="1"/>
  <c r="K132" i="1"/>
  <c r="O132" i="1" s="1"/>
  <c r="L132" i="1"/>
  <c r="P132" i="1" s="1"/>
  <c r="M132" i="1"/>
  <c r="Q132" i="1" s="1"/>
  <c r="K133" i="1"/>
  <c r="O133" i="1" s="1"/>
  <c r="L133" i="1"/>
  <c r="P133" i="1" s="1"/>
  <c r="M133" i="1"/>
  <c r="Q133" i="1" s="1"/>
  <c r="K134" i="1"/>
  <c r="O134" i="1" s="1"/>
  <c r="L134" i="1"/>
  <c r="P134" i="1" s="1"/>
  <c r="M134" i="1"/>
  <c r="Q134" i="1" s="1"/>
  <c r="K135" i="1"/>
  <c r="O135" i="1" s="1"/>
  <c r="L135" i="1"/>
  <c r="P135" i="1" s="1"/>
  <c r="M135" i="1"/>
  <c r="Q135" i="1" s="1"/>
  <c r="K136" i="1"/>
  <c r="O136" i="1" s="1"/>
  <c r="L136" i="1"/>
  <c r="P136" i="1" s="1"/>
  <c r="M136" i="1"/>
  <c r="Q136" i="1" s="1"/>
  <c r="K137" i="1"/>
  <c r="O137" i="1" s="1"/>
  <c r="L137" i="1"/>
  <c r="P137" i="1" s="1"/>
  <c r="M137" i="1"/>
  <c r="Q137" i="1" s="1"/>
  <c r="K138" i="1"/>
  <c r="O138" i="1" s="1"/>
  <c r="L138" i="1"/>
  <c r="P138" i="1" s="1"/>
  <c r="M138" i="1"/>
  <c r="Q138" i="1" s="1"/>
  <c r="K139" i="1"/>
  <c r="O139" i="1" s="1"/>
  <c r="L139" i="1"/>
  <c r="P139" i="1" s="1"/>
  <c r="M139" i="1"/>
  <c r="Q139" i="1" s="1"/>
  <c r="K140" i="1"/>
  <c r="O140" i="1" s="1"/>
  <c r="L140" i="1"/>
  <c r="P140" i="1" s="1"/>
  <c r="M140" i="1"/>
  <c r="Q140" i="1" s="1"/>
  <c r="K141" i="1"/>
  <c r="O141" i="1" s="1"/>
  <c r="L141" i="1"/>
  <c r="P141" i="1" s="1"/>
  <c r="M141" i="1"/>
  <c r="Q141" i="1" s="1"/>
  <c r="K142" i="1"/>
  <c r="O142" i="1" s="1"/>
  <c r="L142" i="1"/>
  <c r="P142" i="1" s="1"/>
  <c r="M142" i="1"/>
  <c r="Q142" i="1" s="1"/>
  <c r="K143" i="1"/>
  <c r="O143" i="1" s="1"/>
  <c r="L143" i="1"/>
  <c r="P143" i="1" s="1"/>
  <c r="M143" i="1"/>
  <c r="Q143" i="1" s="1"/>
  <c r="K144" i="1"/>
  <c r="O144" i="1" s="1"/>
  <c r="L144" i="1"/>
  <c r="P144" i="1" s="1"/>
  <c r="M144" i="1"/>
  <c r="Q144" i="1" s="1"/>
  <c r="K145" i="1"/>
  <c r="O145" i="1" s="1"/>
  <c r="L145" i="1"/>
  <c r="P145" i="1" s="1"/>
  <c r="M145" i="1"/>
  <c r="Q145" i="1" s="1"/>
  <c r="K146" i="1"/>
  <c r="O146" i="1" s="1"/>
  <c r="L146" i="1"/>
  <c r="P146" i="1" s="1"/>
  <c r="M146" i="1"/>
  <c r="Q146" i="1" s="1"/>
  <c r="K147" i="1"/>
  <c r="O147" i="1" s="1"/>
  <c r="L147" i="1"/>
  <c r="P147" i="1" s="1"/>
  <c r="M147" i="1"/>
  <c r="Q147" i="1" s="1"/>
  <c r="K148" i="1"/>
  <c r="O148" i="1" s="1"/>
  <c r="L148" i="1"/>
  <c r="P148" i="1" s="1"/>
  <c r="M148" i="1"/>
  <c r="Q148" i="1" s="1"/>
  <c r="K149" i="1"/>
  <c r="O149" i="1" s="1"/>
  <c r="L149" i="1"/>
  <c r="P149" i="1" s="1"/>
  <c r="M149" i="1"/>
  <c r="Q149" i="1" s="1"/>
  <c r="K150" i="1"/>
  <c r="O150" i="1" s="1"/>
  <c r="L150" i="1"/>
  <c r="P150" i="1" s="1"/>
  <c r="M150" i="1"/>
  <c r="Q150" i="1" s="1"/>
  <c r="K151" i="1"/>
  <c r="O151" i="1" s="1"/>
  <c r="L151" i="1"/>
  <c r="P151" i="1" s="1"/>
  <c r="M151" i="1"/>
  <c r="Q151" i="1" s="1"/>
  <c r="K152" i="1"/>
  <c r="O152" i="1" s="1"/>
  <c r="L152" i="1"/>
  <c r="P152" i="1" s="1"/>
  <c r="M152" i="1"/>
  <c r="Q152" i="1" s="1"/>
  <c r="K153" i="1"/>
  <c r="O153" i="1" s="1"/>
  <c r="L153" i="1"/>
  <c r="P153" i="1" s="1"/>
  <c r="M153" i="1"/>
  <c r="Q153" i="1" s="1"/>
  <c r="L4" i="1"/>
  <c r="P4" i="1" s="1"/>
  <c r="M4" i="1"/>
  <c r="Q4" i="1" s="1"/>
  <c r="K4" i="1"/>
  <c r="O4" i="1" s="1"/>
  <c r="H2" i="4" l="1"/>
  <c r="G2" i="4"/>
  <c r="C3" i="4"/>
  <c r="N3" i="4"/>
  <c r="N2" i="4"/>
  <c r="M3" i="4"/>
  <c r="O3" i="4" s="1"/>
  <c r="P3" i="4" s="1"/>
  <c r="M2" i="4"/>
  <c r="B3" i="4"/>
  <c r="M4" i="4" l="1"/>
  <c r="D3" i="4"/>
  <c r="B4" i="4"/>
  <c r="N4" i="4"/>
  <c r="C4" i="4"/>
  <c r="B5" i="4" l="1"/>
  <c r="M5" i="4"/>
  <c r="D4" i="4"/>
  <c r="G3" i="4"/>
  <c r="I3" i="4" s="1"/>
  <c r="H3" i="4"/>
  <c r="J3" i="4" s="1"/>
  <c r="R3" i="4" s="1"/>
  <c r="S3" i="4" s="1"/>
  <c r="C5" i="4"/>
  <c r="N5" i="4"/>
  <c r="O4" i="4"/>
  <c r="P4" i="4" s="1"/>
  <c r="C6" i="4" l="1"/>
  <c r="N6" i="4"/>
  <c r="O5" i="4"/>
  <c r="P5" i="4" s="1"/>
  <c r="H4" i="4"/>
  <c r="J4" i="4" s="1"/>
  <c r="R4" i="4" s="1"/>
  <c r="S4" i="4" s="1"/>
  <c r="G4" i="4"/>
  <c r="I4" i="4" s="1"/>
  <c r="B6" i="4"/>
  <c r="M6" i="4"/>
  <c r="O6" i="4" s="1"/>
  <c r="P6" i="4" s="1"/>
  <c r="D5" i="4"/>
  <c r="B7" i="4" l="1"/>
  <c r="M7" i="4"/>
  <c r="D6" i="4"/>
  <c r="G5" i="4"/>
  <c r="I5" i="4" s="1"/>
  <c r="H5" i="4"/>
  <c r="J5" i="4" s="1"/>
  <c r="R5" i="4" s="1"/>
  <c r="S5" i="4" s="1"/>
  <c r="C7" i="4"/>
  <c r="N7" i="4"/>
  <c r="C8" i="4" l="1"/>
  <c r="N8" i="4"/>
  <c r="H6" i="4"/>
  <c r="J6" i="4" s="1"/>
  <c r="G6" i="4"/>
  <c r="I6" i="4" s="1"/>
  <c r="O7" i="4"/>
  <c r="P7" i="4" s="1"/>
  <c r="B8" i="4"/>
  <c r="M8" i="4"/>
  <c r="O8" i="4" s="1"/>
  <c r="P8" i="4" s="1"/>
  <c r="D7" i="4"/>
  <c r="H7" i="4" l="1"/>
  <c r="J7" i="4" s="1"/>
  <c r="G7" i="4"/>
  <c r="I7" i="4" s="1"/>
  <c r="B9" i="4"/>
  <c r="M9" i="4"/>
  <c r="D8" i="4"/>
  <c r="R7" i="4"/>
  <c r="S7" i="4" s="1"/>
  <c r="R6" i="4"/>
  <c r="S6" i="4" s="1"/>
  <c r="C9" i="4"/>
  <c r="N9" i="4"/>
  <c r="C10" i="4" l="1"/>
  <c r="N10" i="4"/>
  <c r="O9" i="4"/>
  <c r="P9" i="4" s="1"/>
  <c r="G8" i="4"/>
  <c r="I8" i="4" s="1"/>
  <c r="H8" i="4"/>
  <c r="J8" i="4" s="1"/>
  <c r="R8" i="4" s="1"/>
  <c r="S8" i="4" s="1"/>
  <c r="B10" i="4"/>
  <c r="M10" i="4"/>
  <c r="O10" i="4" s="1"/>
  <c r="P10" i="4" s="1"/>
  <c r="D9" i="4"/>
  <c r="G9" i="4" l="1"/>
  <c r="I9" i="4" s="1"/>
  <c r="H9" i="4"/>
  <c r="J9" i="4" s="1"/>
  <c r="B11" i="4"/>
  <c r="M11" i="4"/>
  <c r="D10" i="4"/>
  <c r="R9" i="4"/>
  <c r="S9" i="4" s="1"/>
  <c r="C11" i="4"/>
  <c r="N11" i="4"/>
  <c r="O11" i="4" l="1"/>
  <c r="P11" i="4" s="1"/>
  <c r="C12" i="4"/>
  <c r="N12" i="4"/>
  <c r="H10" i="4"/>
  <c r="J10" i="4" s="1"/>
  <c r="R10" i="4" s="1"/>
  <c r="S10" i="4" s="1"/>
  <c r="G10" i="4"/>
  <c r="I10" i="4" s="1"/>
  <c r="B12" i="4"/>
  <c r="M12" i="4"/>
  <c r="O12" i="4" s="1"/>
  <c r="P12" i="4" s="1"/>
  <c r="D11" i="4"/>
  <c r="C13" i="4" l="1"/>
  <c r="N13" i="4"/>
  <c r="G11" i="4"/>
  <c r="I11" i="4" s="1"/>
  <c r="H11" i="4"/>
  <c r="J11" i="4" s="1"/>
  <c r="B13" i="4"/>
  <c r="M13" i="4"/>
  <c r="O13" i="4" s="1"/>
  <c r="P13" i="4" s="1"/>
  <c r="D12" i="4"/>
  <c r="R11" i="4"/>
  <c r="S11" i="4" s="1"/>
  <c r="G12" i="4" l="1"/>
  <c r="I12" i="4" s="1"/>
  <c r="H12" i="4"/>
  <c r="J12" i="4" s="1"/>
  <c r="R12" i="4" s="1"/>
  <c r="S12" i="4" s="1"/>
  <c r="C14" i="4"/>
  <c r="N14" i="4"/>
  <c r="B14" i="4"/>
  <c r="M14" i="4"/>
  <c r="O14" i="4" s="1"/>
  <c r="P14" i="4" s="1"/>
  <c r="D13" i="4"/>
  <c r="G13" i="4" l="1"/>
  <c r="I13" i="4" s="1"/>
  <c r="H13" i="4"/>
  <c r="J13" i="4" s="1"/>
  <c r="R13" i="4" s="1"/>
  <c r="S13" i="4" s="1"/>
  <c r="B15" i="4"/>
  <c r="M15" i="4"/>
  <c r="D14" i="4"/>
  <c r="C15" i="4"/>
  <c r="N15" i="4"/>
  <c r="C16" i="4" l="1"/>
  <c r="N16" i="4"/>
  <c r="H14" i="4"/>
  <c r="J14" i="4" s="1"/>
  <c r="R14" i="4" s="1"/>
  <c r="S14" i="4" s="1"/>
  <c r="G14" i="4"/>
  <c r="I14" i="4" s="1"/>
  <c r="O15" i="4"/>
  <c r="P15" i="4" s="1"/>
  <c r="B16" i="4"/>
  <c r="M16" i="4"/>
  <c r="O16" i="4" s="1"/>
  <c r="P16" i="4" s="1"/>
  <c r="D15" i="4"/>
  <c r="G15" i="4" l="1"/>
  <c r="I15" i="4" s="1"/>
  <c r="H15" i="4"/>
  <c r="J15" i="4" s="1"/>
  <c r="B17" i="4"/>
  <c r="M17" i="4"/>
  <c r="D16" i="4"/>
  <c r="R15" i="4"/>
  <c r="S15" i="4" s="1"/>
  <c r="C17" i="4"/>
  <c r="N17" i="4"/>
  <c r="C18" i="4" l="1"/>
  <c r="N18" i="4"/>
  <c r="O17" i="4"/>
  <c r="P17" i="4" s="1"/>
  <c r="H16" i="4"/>
  <c r="J16" i="4" s="1"/>
  <c r="R16" i="4" s="1"/>
  <c r="S16" i="4" s="1"/>
  <c r="G16" i="4"/>
  <c r="I16" i="4" s="1"/>
  <c r="B18" i="4"/>
  <c r="M18" i="4"/>
  <c r="O18" i="4" s="1"/>
  <c r="P18" i="4" s="1"/>
  <c r="D17" i="4"/>
  <c r="H17" i="4" l="1"/>
  <c r="J17" i="4" s="1"/>
  <c r="G17" i="4"/>
  <c r="I17" i="4" s="1"/>
  <c r="B19" i="4"/>
  <c r="M19" i="4"/>
  <c r="O19" i="4" s="1"/>
  <c r="P19" i="4" s="1"/>
  <c r="D18" i="4"/>
  <c r="R17" i="4"/>
  <c r="S17" i="4" s="1"/>
  <c r="C19" i="4"/>
  <c r="N19" i="4"/>
  <c r="C20" i="4" l="1"/>
  <c r="N20" i="4"/>
  <c r="G18" i="4"/>
  <c r="I18" i="4" s="1"/>
  <c r="H18" i="4"/>
  <c r="J18" i="4" s="1"/>
  <c r="R18" i="4" s="1"/>
  <c r="S18" i="4" s="1"/>
  <c r="B20" i="4"/>
  <c r="M20" i="4"/>
  <c r="O20" i="4" s="1"/>
  <c r="P20" i="4" s="1"/>
  <c r="D19" i="4"/>
  <c r="G19" i="4" l="1"/>
  <c r="I19" i="4" s="1"/>
  <c r="H19" i="4"/>
  <c r="J19" i="4" s="1"/>
  <c r="R19" i="4" s="1"/>
  <c r="S19" i="4" s="1"/>
  <c r="B21" i="4"/>
  <c r="M21" i="4"/>
  <c r="D20" i="4"/>
  <c r="C21" i="4"/>
  <c r="N21" i="4"/>
  <c r="O21" i="4" l="1"/>
  <c r="P21" i="4" s="1"/>
  <c r="C22" i="4"/>
  <c r="N22" i="4"/>
  <c r="H20" i="4"/>
  <c r="J20" i="4" s="1"/>
  <c r="R20" i="4" s="1"/>
  <c r="S20" i="4" s="1"/>
  <c r="G20" i="4"/>
  <c r="I20" i="4" s="1"/>
  <c r="B22" i="4"/>
  <c r="M22" i="4"/>
  <c r="O22" i="4" s="1"/>
  <c r="P22" i="4" s="1"/>
  <c r="D21" i="4"/>
  <c r="H21" i="4" l="1"/>
  <c r="J21" i="4" s="1"/>
  <c r="G21" i="4"/>
  <c r="I21" i="4" s="1"/>
  <c r="B23" i="4"/>
  <c r="M23" i="4"/>
  <c r="D22" i="4"/>
  <c r="C23" i="4"/>
  <c r="N23" i="4"/>
  <c r="R21" i="4"/>
  <c r="S21" i="4" s="1"/>
  <c r="G22" i="4" l="1"/>
  <c r="I22" i="4" s="1"/>
  <c r="H22" i="4"/>
  <c r="J22" i="4" s="1"/>
  <c r="R22" i="4" s="1"/>
  <c r="S22" i="4" s="1"/>
  <c r="B24" i="4"/>
  <c r="M24" i="4"/>
  <c r="D23" i="4"/>
  <c r="C24" i="4"/>
  <c r="N24" i="4"/>
  <c r="O23" i="4"/>
  <c r="P23" i="4" s="1"/>
  <c r="C25" i="4" l="1"/>
  <c r="N25" i="4"/>
  <c r="G23" i="4"/>
  <c r="I23" i="4" s="1"/>
  <c r="H23" i="4"/>
  <c r="J23" i="4" s="1"/>
  <c r="R23" i="4" s="1"/>
  <c r="S23" i="4" s="1"/>
  <c r="O24" i="4"/>
  <c r="P24" i="4" s="1"/>
  <c r="B25" i="4"/>
  <c r="M25" i="4"/>
  <c r="O25" i="4" s="1"/>
  <c r="P25" i="4" s="1"/>
  <c r="D24" i="4"/>
  <c r="G24" i="4" l="1"/>
  <c r="I24" i="4" s="1"/>
  <c r="R24" i="4" s="1"/>
  <c r="S24" i="4" s="1"/>
  <c r="H24" i="4"/>
  <c r="J24" i="4" s="1"/>
  <c r="B26" i="4"/>
  <c r="M26" i="4"/>
  <c r="D25" i="4"/>
  <c r="C26" i="4"/>
  <c r="N26" i="4"/>
  <c r="C27" i="4" l="1"/>
  <c r="N27" i="4"/>
  <c r="H25" i="4"/>
  <c r="J25" i="4" s="1"/>
  <c r="R25" i="4" s="1"/>
  <c r="S25" i="4" s="1"/>
  <c r="G25" i="4"/>
  <c r="I25" i="4" s="1"/>
  <c r="O26" i="4"/>
  <c r="P26" i="4" s="1"/>
  <c r="B27" i="4"/>
  <c r="M27" i="4"/>
  <c r="O27" i="4" s="1"/>
  <c r="P27" i="4" s="1"/>
  <c r="D26" i="4"/>
  <c r="H26" i="4" l="1"/>
  <c r="J26" i="4" s="1"/>
  <c r="R26" i="4" s="1"/>
  <c r="S26" i="4" s="1"/>
  <c r="G26" i="4"/>
  <c r="I26" i="4" s="1"/>
  <c r="B28" i="4"/>
  <c r="M28" i="4"/>
  <c r="D27" i="4"/>
  <c r="C28" i="4"/>
  <c r="N28" i="4"/>
  <c r="O28" i="4" l="1"/>
  <c r="P28" i="4" s="1"/>
  <c r="C29" i="4"/>
  <c r="N29" i="4"/>
  <c r="H27" i="4"/>
  <c r="J27" i="4" s="1"/>
  <c r="R27" i="4" s="1"/>
  <c r="S27" i="4" s="1"/>
  <c r="G27" i="4"/>
  <c r="I27" i="4" s="1"/>
  <c r="B29" i="4"/>
  <c r="M29" i="4"/>
  <c r="O29" i="4" s="1"/>
  <c r="P29" i="4" s="1"/>
  <c r="D28" i="4"/>
  <c r="H28" i="4" l="1"/>
  <c r="J28" i="4" s="1"/>
  <c r="G28" i="4"/>
  <c r="I28" i="4" s="1"/>
  <c r="B30" i="4"/>
  <c r="M30" i="4"/>
  <c r="D29" i="4"/>
  <c r="C30" i="4"/>
  <c r="N30" i="4"/>
  <c r="R28" i="4"/>
  <c r="S28" i="4" s="1"/>
  <c r="B31" i="4" l="1"/>
  <c r="M31" i="4"/>
  <c r="D30" i="4"/>
  <c r="O30" i="4"/>
  <c r="P30" i="4" s="1"/>
  <c r="C31" i="4"/>
  <c r="N31" i="4"/>
  <c r="G29" i="4"/>
  <c r="I29" i="4" s="1"/>
  <c r="H29" i="4"/>
  <c r="J29" i="4" s="1"/>
  <c r="R29" i="4" s="1"/>
  <c r="S29" i="4" s="1"/>
  <c r="G30" i="4" l="1"/>
  <c r="I30" i="4" s="1"/>
  <c r="H30" i="4"/>
  <c r="J30" i="4" s="1"/>
  <c r="R30" i="4" s="1"/>
  <c r="S30" i="4" s="1"/>
  <c r="O31" i="4"/>
  <c r="P31" i="4" s="1"/>
  <c r="C32" i="4"/>
  <c r="N32" i="4"/>
  <c r="B32" i="4"/>
  <c r="M32" i="4"/>
  <c r="D31" i="4"/>
  <c r="G31" i="4" l="1"/>
  <c r="I31" i="4" s="1"/>
  <c r="H31" i="4"/>
  <c r="J31" i="4" s="1"/>
  <c r="O32" i="4"/>
  <c r="P32" i="4" s="1"/>
  <c r="B33" i="4"/>
  <c r="M33" i="4"/>
  <c r="O33" i="4" s="1"/>
  <c r="P33" i="4" s="1"/>
  <c r="D32" i="4"/>
  <c r="C33" i="4"/>
  <c r="N33" i="4"/>
  <c r="R31" i="4"/>
  <c r="S31" i="4" s="1"/>
  <c r="C34" i="4" l="1"/>
  <c r="N34" i="4"/>
  <c r="G32" i="4"/>
  <c r="I32" i="4" s="1"/>
  <c r="H32" i="4"/>
  <c r="J32" i="4" s="1"/>
  <c r="R32" i="4" s="1"/>
  <c r="S32" i="4" s="1"/>
  <c r="B34" i="4"/>
  <c r="M34" i="4"/>
  <c r="O34" i="4" s="1"/>
  <c r="P34" i="4" s="1"/>
  <c r="D33" i="4"/>
  <c r="C35" i="4" l="1"/>
  <c r="N35" i="4"/>
  <c r="G33" i="4"/>
  <c r="I33" i="4" s="1"/>
  <c r="H33" i="4"/>
  <c r="J33" i="4" s="1"/>
  <c r="R33" i="4" s="1"/>
  <c r="S33" i="4" s="1"/>
  <c r="B35" i="4"/>
  <c r="M35" i="4"/>
  <c r="O35" i="4" s="1"/>
  <c r="P35" i="4" s="1"/>
  <c r="D34" i="4"/>
  <c r="C36" i="4" l="1"/>
  <c r="N36" i="4"/>
  <c r="G34" i="4"/>
  <c r="I34" i="4" s="1"/>
  <c r="H34" i="4"/>
  <c r="J34" i="4" s="1"/>
  <c r="R34" i="4" s="1"/>
  <c r="S34" i="4" s="1"/>
  <c r="B36" i="4"/>
  <c r="M36" i="4"/>
  <c r="O36" i="4" s="1"/>
  <c r="P36" i="4" s="1"/>
  <c r="D35" i="4"/>
  <c r="H35" i="4" l="1"/>
  <c r="J35" i="4" s="1"/>
  <c r="R35" i="4" s="1"/>
  <c r="S35" i="4" s="1"/>
  <c r="G35" i="4"/>
  <c r="I35" i="4" s="1"/>
  <c r="B37" i="4"/>
  <c r="M37" i="4"/>
  <c r="D36" i="4"/>
  <c r="C37" i="4"/>
  <c r="N37" i="4"/>
  <c r="C38" i="4" l="1"/>
  <c r="N38" i="4"/>
  <c r="B38" i="4"/>
  <c r="M38" i="4"/>
  <c r="O38" i="4" s="1"/>
  <c r="P38" i="4" s="1"/>
  <c r="D37" i="4"/>
  <c r="H36" i="4"/>
  <c r="J36" i="4" s="1"/>
  <c r="R36" i="4" s="1"/>
  <c r="S36" i="4" s="1"/>
  <c r="G36" i="4"/>
  <c r="I36" i="4" s="1"/>
  <c r="O37" i="4"/>
  <c r="P37" i="4" s="1"/>
  <c r="B39" i="4" l="1"/>
  <c r="M39" i="4"/>
  <c r="D38" i="4"/>
  <c r="G37" i="4"/>
  <c r="I37" i="4" s="1"/>
  <c r="H37" i="4"/>
  <c r="J37" i="4" s="1"/>
  <c r="R37" i="4" s="1"/>
  <c r="S37" i="4" s="1"/>
  <c r="C39" i="4"/>
  <c r="N39" i="4"/>
  <c r="G38" i="4" l="1"/>
  <c r="I38" i="4" s="1"/>
  <c r="H38" i="4"/>
  <c r="J38" i="4" s="1"/>
  <c r="R38" i="4" s="1"/>
  <c r="S38" i="4" s="1"/>
  <c r="O39" i="4"/>
  <c r="P39" i="4" s="1"/>
  <c r="C40" i="4"/>
  <c r="N40" i="4"/>
  <c r="B40" i="4"/>
  <c r="M40" i="4"/>
  <c r="D39" i="4"/>
  <c r="H39" i="4" l="1"/>
  <c r="J39" i="4" s="1"/>
  <c r="R39" i="4" s="1"/>
  <c r="S39" i="4" s="1"/>
  <c r="G39" i="4"/>
  <c r="I39" i="4" s="1"/>
  <c r="O40" i="4"/>
  <c r="P40" i="4" s="1"/>
  <c r="B41" i="4"/>
  <c r="M41" i="4"/>
  <c r="D40" i="4"/>
  <c r="C41" i="4"/>
  <c r="N41" i="4"/>
  <c r="O41" i="4" l="1"/>
  <c r="P41" i="4" s="1"/>
  <c r="C42" i="4"/>
  <c r="N42" i="4"/>
  <c r="H40" i="4"/>
  <c r="J40" i="4" s="1"/>
  <c r="R40" i="4" s="1"/>
  <c r="S40" i="4" s="1"/>
  <c r="G40" i="4"/>
  <c r="I40" i="4" s="1"/>
  <c r="B42" i="4"/>
  <c r="M42" i="4"/>
  <c r="O42" i="4" s="1"/>
  <c r="P42" i="4" s="1"/>
  <c r="D41" i="4"/>
  <c r="H41" i="4" l="1"/>
  <c r="J41" i="4" s="1"/>
  <c r="G41" i="4"/>
  <c r="I41" i="4" s="1"/>
  <c r="B43" i="4"/>
  <c r="M43" i="4"/>
  <c r="D42" i="4"/>
  <c r="C43" i="4"/>
  <c r="N43" i="4"/>
  <c r="R41" i="4"/>
  <c r="S41" i="4" s="1"/>
  <c r="B44" i="4" l="1"/>
  <c r="M44" i="4"/>
  <c r="D43" i="4"/>
  <c r="O43" i="4"/>
  <c r="P43" i="4" s="1"/>
  <c r="C44" i="4"/>
  <c r="N44" i="4"/>
  <c r="G42" i="4"/>
  <c r="I42" i="4" s="1"/>
  <c r="H42" i="4"/>
  <c r="J42" i="4" s="1"/>
  <c r="R42" i="4" s="1"/>
  <c r="S42" i="4" s="1"/>
  <c r="H43" i="4" l="1"/>
  <c r="J43" i="4" s="1"/>
  <c r="R43" i="4" s="1"/>
  <c r="S43" i="4" s="1"/>
  <c r="G43" i="4"/>
  <c r="I43" i="4" s="1"/>
  <c r="C45" i="4"/>
  <c r="N45" i="4"/>
  <c r="O44" i="4"/>
  <c r="P44" i="4" s="1"/>
  <c r="B45" i="4"/>
  <c r="M45" i="4"/>
  <c r="O45" i="4" s="1"/>
  <c r="P45" i="4" s="1"/>
  <c r="D44" i="4"/>
  <c r="B46" i="4" l="1"/>
  <c r="M46" i="4"/>
  <c r="D45" i="4"/>
  <c r="G44" i="4"/>
  <c r="I44" i="4" s="1"/>
  <c r="H44" i="4"/>
  <c r="J44" i="4" s="1"/>
  <c r="C46" i="4"/>
  <c r="N46" i="4"/>
  <c r="R44" i="4"/>
  <c r="S44" i="4" s="1"/>
  <c r="C47" i="4" l="1"/>
  <c r="N47" i="4"/>
  <c r="G45" i="4"/>
  <c r="I45" i="4" s="1"/>
  <c r="H45" i="4"/>
  <c r="J45" i="4" s="1"/>
  <c r="R45" i="4" s="1"/>
  <c r="S45" i="4" s="1"/>
  <c r="O46" i="4"/>
  <c r="P46" i="4" s="1"/>
  <c r="B47" i="4"/>
  <c r="M47" i="4"/>
  <c r="O47" i="4" s="1"/>
  <c r="P47" i="4" s="1"/>
  <c r="D46" i="4"/>
  <c r="H46" i="4" l="1"/>
  <c r="J46" i="4" s="1"/>
  <c r="G46" i="4"/>
  <c r="I46" i="4" s="1"/>
  <c r="B48" i="4"/>
  <c r="M48" i="4"/>
  <c r="D47" i="4"/>
  <c r="R46" i="4"/>
  <c r="S46" i="4" s="1"/>
  <c r="C48" i="4"/>
  <c r="N48" i="4"/>
  <c r="G47" i="4" l="1"/>
  <c r="I47" i="4" s="1"/>
  <c r="H47" i="4"/>
  <c r="J47" i="4" s="1"/>
  <c r="R47" i="4" s="1"/>
  <c r="S47" i="4" s="1"/>
  <c r="B49" i="4"/>
  <c r="M49" i="4"/>
  <c r="D48" i="4"/>
  <c r="O48" i="4"/>
  <c r="P48" i="4" s="1"/>
  <c r="C49" i="4"/>
  <c r="N49" i="4"/>
  <c r="G48" i="4" l="1"/>
  <c r="I48" i="4" s="1"/>
  <c r="H48" i="4"/>
  <c r="J48" i="4" s="1"/>
  <c r="R48" i="4" s="1"/>
  <c r="S48" i="4" s="1"/>
  <c r="B50" i="4"/>
  <c r="M50" i="4"/>
  <c r="D49" i="4"/>
  <c r="C50" i="4"/>
  <c r="N50" i="4"/>
  <c r="O49" i="4"/>
  <c r="P49" i="4" s="1"/>
  <c r="H49" i="4" l="1"/>
  <c r="J49" i="4" s="1"/>
  <c r="G49" i="4"/>
  <c r="I49" i="4" s="1"/>
  <c r="B51" i="4"/>
  <c r="M51" i="4"/>
  <c r="D50" i="4"/>
  <c r="R49" i="4"/>
  <c r="S49" i="4" s="1"/>
  <c r="O50" i="4"/>
  <c r="P50" i="4" s="1"/>
  <c r="C51" i="4"/>
  <c r="N51" i="4"/>
  <c r="C52" i="4" l="1"/>
  <c r="N52" i="4"/>
  <c r="H50" i="4"/>
  <c r="J50" i="4" s="1"/>
  <c r="G50" i="4"/>
  <c r="I50" i="4" s="1"/>
  <c r="B52" i="4"/>
  <c r="D52" i="4" s="1"/>
  <c r="M52" i="4"/>
  <c r="O52" i="4" s="1"/>
  <c r="P52" i="4" s="1"/>
  <c r="D51" i="4"/>
  <c r="O51" i="4"/>
  <c r="P51" i="4" s="1"/>
  <c r="R50" i="4"/>
  <c r="S50" i="4" s="1"/>
  <c r="H51" i="4" l="1"/>
  <c r="J51" i="4" s="1"/>
  <c r="R51" i="4" s="1"/>
  <c r="S51" i="4" s="1"/>
  <c r="G51" i="4"/>
  <c r="I51" i="4" s="1"/>
  <c r="G52" i="4"/>
  <c r="I52" i="4" s="1"/>
  <c r="K52" i="4"/>
  <c r="H52" i="4"/>
  <c r="J52" i="4" s="1"/>
  <c r="R52" i="4"/>
  <c r="S52" i="4" s="1"/>
  <c r="Q56" i="4" l="1"/>
</calcChain>
</file>

<file path=xl/sharedStrings.xml><?xml version="1.0" encoding="utf-8"?>
<sst xmlns="http://schemas.openxmlformats.org/spreadsheetml/2006/main" count="381" uniqueCount="65">
  <si>
    <t>Euro</t>
  </si>
  <si>
    <t>EUR_31_03_2024_SWP_LLP_20_EXT_40_UFR_3.30</t>
  </si>
  <si>
    <t>RFR_SPPT_NO_VA</t>
  </si>
  <si>
    <t>SPOT_NO_VA_SHOCK_UP</t>
  </si>
  <si>
    <t>SPOT_NO_VA_SHOCK_DOWN</t>
  </si>
  <si>
    <t>BASE</t>
  </si>
  <si>
    <t>UP</t>
  </si>
  <si>
    <t>DOWN</t>
  </si>
  <si>
    <t>Tavole di mortalità della popolazione residente Italia - Maschi e femmine - Anno 2022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</si>
  <si>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</si>
  <si>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</si>
  <si>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</si>
  <si>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</si>
  <si>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</si>
  <si>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</si>
  <si>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</si>
  <si>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Tavole di mortalità della popolazione residente Italia - Maschi - Anno 2022</t>
  </si>
  <si>
    <t>x</t>
  </si>
  <si>
    <t>T (years)</t>
  </si>
  <si>
    <t>Inflation (flat ann rate)</t>
  </si>
  <si>
    <t>Expenses / per year</t>
  </si>
  <si>
    <t>Lapse Rate</t>
  </si>
  <si>
    <t>Lapse down</t>
  </si>
  <si>
    <t>Reg_Ded</t>
  </si>
  <si>
    <t>Lapse up</t>
  </si>
  <si>
    <t>Sigma_Pr</t>
  </si>
  <si>
    <t>Property stress</t>
  </si>
  <si>
    <t>Sigma_Eq</t>
  </si>
  <si>
    <t>Equity stress type 2</t>
  </si>
  <si>
    <t>C0</t>
  </si>
  <si>
    <t>Equity stress type 1</t>
  </si>
  <si>
    <t>F0</t>
  </si>
  <si>
    <t>STRESS</t>
  </si>
  <si>
    <t>DATA</t>
  </si>
  <si>
    <t>DISCOUNTS</t>
  </si>
  <si>
    <t>FWD DISCOUNTS</t>
  </si>
  <si>
    <t>FWD RATES</t>
  </si>
  <si>
    <t>EQUITY</t>
  </si>
  <si>
    <t>PROPERTY</t>
  </si>
  <si>
    <t>ASSET</t>
  </si>
  <si>
    <t>SURVIVAL PROB</t>
  </si>
  <si>
    <t>non LAPSE PROB</t>
  </si>
  <si>
    <t>C lapse</t>
  </si>
  <si>
    <t xml:space="preserve">C death </t>
  </si>
  <si>
    <t>LIAB DEATH</t>
  </si>
  <si>
    <t>LIAB LAPSE</t>
  </si>
  <si>
    <t>LIAB SURVIVE</t>
  </si>
  <si>
    <t>EXPENSES</t>
  </si>
  <si>
    <t>COMMISSIONS</t>
  </si>
  <si>
    <t>EQ COMMISSIONS</t>
  </si>
  <si>
    <t>Commissions</t>
  </si>
  <si>
    <t xml:space="preserve">PR COMMISSIONS </t>
  </si>
  <si>
    <t xml:space="preserve">TOT COMMISSIONS </t>
  </si>
  <si>
    <t>COMMISSIONS LIAB</t>
  </si>
  <si>
    <t>TOT LIAB</t>
  </si>
  <si>
    <t>TOT LIAB DISC</t>
  </si>
  <si>
    <t>LIABILITIES</t>
  </si>
  <si>
    <t>BOF</t>
  </si>
  <si>
    <t>DURATION</t>
  </si>
  <si>
    <t xml:space="preserve">BEL COMPONENTS </t>
  </si>
  <si>
    <t>DEATH</t>
  </si>
  <si>
    <t>LAPSE</t>
  </si>
  <si>
    <t>PROFIT</t>
  </si>
  <si>
    <t>lapse lu</t>
  </si>
  <si>
    <t>lapse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</si>
</sst>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%"/>
    <numFmt numFmtId="165" formatCode="0.000000000"/>
    <numFmt numFmtId="166" formatCode="0.0000000000"/>
    <numFmt numFmtId="167" formatCode="0.00000000"/>
    <numFmt numFmtId="168" formatCode="0.0000"/>
    <numFmt numFmtId="169" formatCode="0.000000"/>
    <numFmt numFmtId="170" formatCode="0.0000000"/>
    <numFmt numFmtId="171" formatCode="0.00000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/>
      <name val="Verdana"/>
      <family val="2"/>
    </font>
    <font>
      <b/>
      <sz val="11"/>
      <color rgb="FF000099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ED8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/>
      <bottom style="dashed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6" fillId="0" borderId="0"/>
  </cellStyleXfs>
  <cellXfs count="69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6" fillId="4" borderId="0" xfId="1" applyNumberFormat="1" applyFont="1" applyFill="1"/>
    <xf numFmtId="164" fontId="6" fillId="4" borderId="1" xfId="1" applyNumberFormat="1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0" xfId="0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8" xfId="0" applyFill="1" applyBorder="1"/>
    <xf numFmtId="0" fontId="0" fillId="6" borderId="0" xfId="0" applyFill="1"/>
    <xf numFmtId="0" fontId="0" fillId="6" borderId="9" xfId="0" applyFill="1" applyBorder="1"/>
    <xf numFmtId="1" fontId="7" fillId="0" borderId="0" xfId="3" applyNumberFormat="1"/>
    <xf numFmtId="0" fontId="7" fillId="0" borderId="0" xfId="3"/>
    <xf numFmtId="0" fontId="8" fillId="5" borderId="0" xfId="3" applyFont="1" applyFill="1"/>
    <xf numFmtId="1" fontId="0" fillId="0" borderId="0" xfId="0" applyNumberFormat="1"/>
    <xf numFmtId="0" fontId="8" fillId="5" borderId="0" xfId="0" applyFont="1" applyFill="1"/>
    <xf numFmtId="0" fontId="6" fillId="0" borderId="0" xfId="4"/>
    <xf numFmtId="0" fontId="6" fillId="0" borderId="10" xfId="4" applyBorder="1"/>
    <xf numFmtId="9" fontId="6" fillId="0" borderId="10" xfId="4" applyNumberFormat="1" applyBorder="1"/>
    <xf numFmtId="2" fontId="6" fillId="0" borderId="10" xfId="4" applyNumberFormat="1" applyBorder="1"/>
    <xf numFmtId="10" fontId="6" fillId="0" borderId="10" xfId="4" applyNumberFormat="1" applyBorder="1"/>
    <xf numFmtId="0" fontId="6" fillId="0" borderId="0" xfId="4" applyAlignment="1">
      <alignment horizontal="center"/>
    </xf>
    <xf numFmtId="0" fontId="0" fillId="3" borderId="4" xfId="0" applyFill="1" applyBorder="1"/>
    <xf numFmtId="0" fontId="6" fillId="8" borderId="10" xfId="4" applyFill="1" applyBorder="1"/>
    <xf numFmtId="164" fontId="6" fillId="0" borderId="0" xfId="1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11" xfId="0" applyNumberFormat="1" applyBorder="1"/>
    <xf numFmtId="166" fontId="0" fillId="0" borderId="11" xfId="0" applyNumberFormat="1" applyBorder="1"/>
    <xf numFmtId="165" fontId="0" fillId="0" borderId="0" xfId="0" applyNumberFormat="1"/>
    <xf numFmtId="167" fontId="0" fillId="0" borderId="11" xfId="0" applyNumberFormat="1" applyBorder="1"/>
    <xf numFmtId="167" fontId="0" fillId="0" borderId="0" xfId="0" applyNumberFormat="1"/>
    <xf numFmtId="166" fontId="0" fillId="0" borderId="0" xfId="0" applyNumberFormat="1"/>
    <xf numFmtId="166" fontId="0" fillId="0" borderId="12" xfId="0" applyNumberFormat="1" applyBorder="1"/>
    <xf numFmtId="0" fontId="0" fillId="3" borderId="1" xfId="0" applyFill="1" applyBorder="1"/>
    <xf numFmtId="0" fontId="0" fillId="5" borderId="0" xfId="0" applyFill="1" applyAlignment="1">
      <alignment horizontal="center"/>
    </xf>
    <xf numFmtId="2" fontId="0" fillId="0" borderId="0" xfId="0" applyNumberFormat="1"/>
    <xf numFmtId="0" fontId="1" fillId="0" borderId="0" xfId="4" applyFont="1"/>
    <xf numFmtId="10" fontId="6" fillId="0" borderId="0" xfId="4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2" fontId="0" fillId="0" borderId="21" xfId="0" applyNumberFormat="1" applyBorder="1"/>
    <xf numFmtId="0" fontId="0" fillId="6" borderId="4" xfId="0" applyFill="1" applyBorder="1"/>
    <xf numFmtId="0" fontId="0" fillId="6" borderId="3" xfId="0" applyFill="1" applyBorder="1"/>
    <xf numFmtId="0" fontId="0" fillId="6" borderId="17" xfId="0" applyFill="1" applyBorder="1"/>
    <xf numFmtId="0" fontId="0" fillId="6" borderId="19" xfId="0" applyFill="1" applyBorder="1"/>
    <xf numFmtId="0" fontId="0" fillId="5" borderId="10" xfId="0" applyFill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7" fillId="7" borderId="0" xfId="3" applyFill="1" applyAlignment="1">
      <alignment horizontal="center"/>
    </xf>
    <xf numFmtId="0" fontId="0" fillId="7" borderId="0" xfId="0" applyFill="1" applyAlignment="1">
      <alignment horizontal="center"/>
    </xf>
    <xf numFmtId="0" fontId="6" fillId="6" borderId="10" xfId="4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9" fontId="0" fillId="0" borderId="0" xfId="0" applyNumberFormat="1"/>
    <xf numFmtId="171" fontId="0" fillId="0" borderId="0" xfId="0" applyNumberFormat="1"/>
  </cellXfs>
  <cellStyles count="5">
    <cellStyle name="Collegamento ipertestuale" xfId="2" builtinId="8"/>
    <cellStyle name="Normale" xfId="0" builtinId="0"/>
    <cellStyle name="Normale 2" xfId="3" xr:uid="{16E09DDE-F3F6-4143-9570-40CCDDF249BA}"/>
    <cellStyle name="Normale 3" xfId="4" xr:uid="{7B65FD21-10C5-F644-8D3C-F36D19134044}"/>
    <cellStyle name="Percentuale" xfId="1" builtinId="5"/>
  </cellStyles>
  <dxfs count="0"/>
  <tableStyles count="0" defaultTableStyle="TableStyleMedium2" defaultPivotStyle="PivotStyleLight16"/>
  <colors>
    <mruColors>
      <color rgb="FFFFED8F"/>
      <color rgb="FFF1EA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ciliagaspari/Desktop/Excel_Group5.xlsx" TargetMode="External"/><Relationship Id="rId1" Type="http://schemas.openxmlformats.org/officeDocument/2006/relationships/externalLinkPath" Target="Excel_Group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LIFE TABLE MALE FEMALE"/>
      <sheetName val="LIFE TABLE MALE"/>
      <sheetName val="DATA"/>
      <sheetName val="BASE"/>
      <sheetName val="EQ STRESS 1"/>
      <sheetName val="EQ STRESS 2"/>
      <sheetName val="PROPERTY STRESS"/>
      <sheetName val="IR UP "/>
      <sheetName val="IR DOWN "/>
      <sheetName val="EXPENSE STRESS"/>
    </sheetNames>
    <sheetDataSet>
      <sheetData sheetId="0">
        <row r="3">
          <cell r="G3">
            <v>1</v>
          </cell>
        </row>
        <row r="4">
          <cell r="G4">
            <v>0.96605290105686192</v>
          </cell>
          <cell r="O4">
            <v>3.4536683270235465E-2</v>
          </cell>
        </row>
        <row r="5">
          <cell r="G5">
            <v>0.94195563634332236</v>
          </cell>
          <cell r="O5">
            <v>2.5260417421491387E-2</v>
          </cell>
        </row>
        <row r="6">
          <cell r="G6">
            <v>0.92095016751412107</v>
          </cell>
          <cell r="O6">
            <v>2.2552250432572456E-2</v>
          </cell>
        </row>
        <row r="7">
          <cell r="G7">
            <v>0.90112326459071324</v>
          </cell>
          <cell r="O7">
            <v>2.1763870960208674E-2</v>
          </cell>
        </row>
        <row r="8">
          <cell r="G8">
            <v>0.88174468672828554</v>
          </cell>
          <cell r="O8">
            <v>2.1739513625213522E-2</v>
          </cell>
        </row>
        <row r="9">
          <cell r="G9">
            <v>0.86219592102620646</v>
          </cell>
          <cell r="O9">
            <v>2.2420011861077133E-2</v>
          </cell>
        </row>
        <row r="10">
          <cell r="G10">
            <v>0.84258782390013232</v>
          </cell>
          <cell r="O10">
            <v>2.3004632599681957E-2</v>
          </cell>
        </row>
        <row r="11">
          <cell r="G11">
            <v>0.82292780659029441</v>
          </cell>
          <cell r="O11">
            <v>2.360942179957699E-2</v>
          </cell>
        </row>
        <row r="12">
          <cell r="G12">
            <v>0.80326389514893892</v>
          </cell>
          <cell r="O12">
            <v>2.4185180505365677E-2</v>
          </cell>
        </row>
        <row r="13">
          <cell r="G13">
            <v>0.78348852098697186</v>
          </cell>
          <cell r="O13">
            <v>2.4926885759927363E-2</v>
          </cell>
        </row>
        <row r="14">
          <cell r="G14">
            <v>0.76320887666583526</v>
          </cell>
          <cell r="O14">
            <v>2.6224659828886079E-2</v>
          </cell>
        </row>
        <row r="15">
          <cell r="G15">
            <v>0.74468847430975171</v>
          </cell>
          <cell r="O15">
            <v>2.4565775278567053E-2</v>
          </cell>
        </row>
        <row r="16">
          <cell r="G16">
            <v>0.72615681422166556</v>
          </cell>
          <cell r="O16">
            <v>2.5199986588145925E-2</v>
          </cell>
        </row>
        <row r="17">
          <cell r="G17">
            <v>0.70782386801134656</v>
          </cell>
          <cell r="O17">
            <v>2.5570700302124091E-2</v>
          </cell>
        </row>
        <row r="18">
          <cell r="G18">
            <v>0.6906676758678868</v>
          </cell>
          <cell r="O18">
            <v>2.4536512840188901E-2</v>
          </cell>
        </row>
        <row r="19">
          <cell r="G19">
            <v>0.67509876092267374</v>
          </cell>
          <cell r="O19">
            <v>2.2799783260935895E-2</v>
          </cell>
        </row>
        <row r="20">
          <cell r="G20">
            <v>0.66091208289531467</v>
          </cell>
          <cell r="O20">
            <v>2.1238167852173747E-2</v>
          </cell>
        </row>
        <row r="21">
          <cell r="G21">
            <v>0.64727657622441381</v>
          </cell>
          <cell r="O21">
            <v>2.0847146791671056E-2</v>
          </cell>
        </row>
        <row r="22">
          <cell r="G22">
            <v>0.63405275958074025</v>
          </cell>
          <cell r="O22">
            <v>2.0641510024888197E-2</v>
          </cell>
        </row>
        <row r="23">
          <cell r="G23">
            <v>0.62048117992903407</v>
          </cell>
          <cell r="O23">
            <v>2.1636894287617878E-2</v>
          </cell>
        </row>
        <row r="24">
          <cell r="G24">
            <v>0.60659575547952316</v>
          </cell>
          <cell r="O24">
            <v>2.2632675692838403E-2</v>
          </cell>
        </row>
        <row r="25">
          <cell r="G25">
            <v>0.59232660750473398</v>
          </cell>
          <cell r="O25">
            <v>2.3804413380161624E-2</v>
          </cell>
        </row>
        <row r="26">
          <cell r="G26">
            <v>0.57787375637469385</v>
          </cell>
          <cell r="O26">
            <v>2.4702754378801636E-2</v>
          </cell>
        </row>
        <row r="27">
          <cell r="G27">
            <v>0.56320138825489208</v>
          </cell>
          <cell r="O27">
            <v>2.5718160457776498E-2</v>
          </cell>
        </row>
        <row r="28">
          <cell r="G28">
            <v>0.54854806158178537</v>
          </cell>
          <cell r="O28">
            <v>2.6362370237659055E-2</v>
          </cell>
        </row>
        <row r="29">
          <cell r="G29">
            <v>0.53390072310461278</v>
          </cell>
          <cell r="O29">
            <v>2.7064989657008896E-2</v>
          </cell>
        </row>
        <row r="30">
          <cell r="G30">
            <v>0.51924921182601969</v>
          </cell>
          <cell r="O30">
            <v>2.7825965040755629E-2</v>
          </cell>
        </row>
        <row r="31">
          <cell r="G31">
            <v>0.50472410428806358</v>
          </cell>
          <cell r="O31">
            <v>2.837199300527108E-2</v>
          </cell>
        </row>
        <row r="32">
          <cell r="G32">
            <v>0.49046199601095725</v>
          </cell>
          <cell r="O32">
            <v>2.8664155937620079E-2</v>
          </cell>
        </row>
        <row r="33">
          <cell r="G33">
            <v>0.47646370067584165</v>
          </cell>
          <cell r="O33">
            <v>2.8956254775550774E-2</v>
          </cell>
        </row>
        <row r="34">
          <cell r="G34">
            <v>0.46258987582736705</v>
          </cell>
          <cell r="O34">
            <v>2.955067694131127E-2</v>
          </cell>
        </row>
        <row r="35">
          <cell r="G35">
            <v>0.44898020595178956</v>
          </cell>
          <cell r="O35">
            <v>2.986206215622857E-2</v>
          </cell>
        </row>
        <row r="36">
          <cell r="G36">
            <v>0.43563530089638008</v>
          </cell>
          <cell r="O36">
            <v>3.0173374548313252E-2</v>
          </cell>
        </row>
        <row r="37">
          <cell r="G37">
            <v>0.42255550600771669</v>
          </cell>
          <cell r="O37">
            <v>3.0484614147830259E-2</v>
          </cell>
        </row>
        <row r="38">
          <cell r="G38">
            <v>0.40988073390848567</v>
          </cell>
          <cell r="O38">
            <v>3.0454588859787739E-2</v>
          </cell>
        </row>
        <row r="39">
          <cell r="G39">
            <v>0.39747018785099719</v>
          </cell>
          <cell r="O39">
            <v>3.074629230984878E-2</v>
          </cell>
        </row>
        <row r="40">
          <cell r="G40">
            <v>0.38532302185706108</v>
          </cell>
          <cell r="O40">
            <v>3.1037931845182717E-2</v>
          </cell>
        </row>
        <row r="41">
          <cell r="G41">
            <v>0.37343818647922755</v>
          </cell>
          <cell r="O41">
            <v>3.1329507490665834E-2</v>
          </cell>
        </row>
        <row r="42">
          <cell r="G42">
            <v>0.36195193998143993</v>
          </cell>
          <cell r="O42">
            <v>3.1241052299132946E-2</v>
          </cell>
        </row>
        <row r="43">
          <cell r="G43">
            <v>0.35072355328981947</v>
          </cell>
          <cell r="O43">
            <v>3.1513124846709553E-2</v>
          </cell>
        </row>
        <row r="44">
          <cell r="G44">
            <v>0.33988676611542612</v>
          </cell>
          <cell r="O44">
            <v>3.1385794380323642E-2</v>
          </cell>
        </row>
        <row r="45">
          <cell r="G45">
            <v>0.32930162970189214</v>
          </cell>
          <cell r="O45">
            <v>3.1638382944300311E-2</v>
          </cell>
        </row>
        <row r="46">
          <cell r="G46">
            <v>0.3189655855815991</v>
          </cell>
          <cell r="O46">
            <v>3.1890923582710833E-2</v>
          </cell>
        </row>
        <row r="47">
          <cell r="G47">
            <v>0.30900832177573956</v>
          </cell>
          <cell r="O47">
            <v>3.1715006927620935E-2</v>
          </cell>
        </row>
        <row r="48">
          <cell r="G48">
            <v>0.29929213083059769</v>
          </cell>
          <cell r="O48">
            <v>3.1948085247632395E-2</v>
          </cell>
        </row>
        <row r="49">
          <cell r="G49">
            <v>0.28994370460990543</v>
          </cell>
          <cell r="O49">
            <v>3.173334049895489E-2</v>
          </cell>
        </row>
        <row r="50">
          <cell r="G50">
            <v>0.28082727798558355</v>
          </cell>
          <cell r="O50">
            <v>3.1946970844786315E-2</v>
          </cell>
        </row>
        <row r="51">
          <cell r="G51">
            <v>0.27193939918145021</v>
          </cell>
          <cell r="O51">
            <v>3.2160566910794525E-2</v>
          </cell>
        </row>
        <row r="52">
          <cell r="G52">
            <v>0.26340215020802832</v>
          </cell>
          <cell r="O52">
            <v>3.1897291789858048E-2</v>
          </cell>
        </row>
        <row r="53">
          <cell r="G53">
            <v>0.25495931300893881</v>
          </cell>
          <cell r="O53">
            <v>3.2577976955960576E-2</v>
          </cell>
        </row>
      </sheetData>
      <sheetData sheetId="1" refreshError="1"/>
      <sheetData sheetId="2">
        <row r="63">
          <cell r="D63">
            <v>6.4678699999999996</v>
          </cell>
        </row>
        <row r="64">
          <cell r="D64">
            <v>7.1002599999999996</v>
          </cell>
        </row>
        <row r="65">
          <cell r="D65">
            <v>7.8151000000000002</v>
          </cell>
        </row>
        <row r="66">
          <cell r="D66">
            <v>8.6648700000000005</v>
          </cell>
        </row>
        <row r="67">
          <cell r="D67">
            <v>9.6526999999999994</v>
          </cell>
        </row>
        <row r="68">
          <cell r="D68">
            <v>10.79527</v>
          </cell>
        </row>
        <row r="69">
          <cell r="D69">
            <v>11.728260000000001</v>
          </cell>
        </row>
        <row r="70">
          <cell r="D70">
            <v>12.797940000000001</v>
          </cell>
        </row>
        <row r="71">
          <cell r="D71">
            <v>13.97499</v>
          </cell>
        </row>
        <row r="72">
          <cell r="D72">
            <v>15.66005</v>
          </cell>
        </row>
        <row r="73">
          <cell r="D73">
            <v>17.473579999999998</v>
          </cell>
        </row>
        <row r="74">
          <cell r="D74">
            <v>19.737480000000001</v>
          </cell>
        </row>
        <row r="75">
          <cell r="D75">
            <v>21.721769999999999</v>
          </cell>
        </row>
        <row r="76">
          <cell r="D76">
            <v>23.921029999999998</v>
          </cell>
        </row>
        <row r="77">
          <cell r="D77">
            <v>25.97889</v>
          </cell>
        </row>
        <row r="78">
          <cell r="D78">
            <v>29.22232</v>
          </cell>
        </row>
        <row r="79">
          <cell r="D79">
            <v>32.869430000000001</v>
          </cell>
        </row>
        <row r="80">
          <cell r="D80">
            <v>37.547710000000002</v>
          </cell>
        </row>
        <row r="81">
          <cell r="D81">
            <v>41.500149999999998</v>
          </cell>
        </row>
        <row r="82">
          <cell r="D82">
            <v>47.043030000000002</v>
          </cell>
        </row>
        <row r="83">
          <cell r="D83">
            <v>52.770629999999997</v>
          </cell>
        </row>
        <row r="84">
          <cell r="D84">
            <v>58.951180000000001</v>
          </cell>
        </row>
        <row r="85">
          <cell r="D85">
            <v>65.736419999999995</v>
          </cell>
        </row>
        <row r="86">
          <cell r="D86">
            <v>72.184380000000004</v>
          </cell>
        </row>
        <row r="87">
          <cell r="D87">
            <v>81.257310000000004</v>
          </cell>
        </row>
        <row r="88">
          <cell r="D88">
            <v>92.639579999999995</v>
          </cell>
        </row>
        <row r="89">
          <cell r="D89">
            <v>107.0014</v>
          </cell>
        </row>
        <row r="90">
          <cell r="D90">
            <v>122.26466000000001</v>
          </cell>
        </row>
        <row r="91">
          <cell r="D91">
            <v>139.87939</v>
          </cell>
        </row>
        <row r="92">
          <cell r="D92">
            <v>160.03310999999999</v>
          </cell>
        </row>
        <row r="93">
          <cell r="D93">
            <v>180.75868</v>
          </cell>
        </row>
        <row r="94">
          <cell r="D94">
            <v>200.19364999999999</v>
          </cell>
        </row>
        <row r="95">
          <cell r="D95">
            <v>224.69547</v>
          </cell>
        </row>
        <row r="96">
          <cell r="D96">
            <v>245.99945</v>
          </cell>
        </row>
        <row r="97">
          <cell r="D97">
            <v>275.61788000000001</v>
          </cell>
        </row>
        <row r="98">
          <cell r="D98">
            <v>305.56044000000003</v>
          </cell>
        </row>
        <row r="99">
          <cell r="D99">
            <v>332.57691</v>
          </cell>
        </row>
        <row r="100">
          <cell r="D100">
            <v>356.57767000000001</v>
          </cell>
        </row>
        <row r="101">
          <cell r="D101">
            <v>379.08291000000003</v>
          </cell>
        </row>
        <row r="102">
          <cell r="D102">
            <v>402.51481999999999</v>
          </cell>
        </row>
        <row r="103">
          <cell r="D103">
            <v>434.19751000000002</v>
          </cell>
        </row>
        <row r="104">
          <cell r="D104">
            <v>474.89508999999998</v>
          </cell>
        </row>
        <row r="105">
          <cell r="D105">
            <v>509.54043000000001</v>
          </cell>
        </row>
        <row r="106">
          <cell r="D106">
            <v>544.43039999999996</v>
          </cell>
        </row>
        <row r="107">
          <cell r="D107">
            <v>579.24221999999997</v>
          </cell>
        </row>
        <row r="108">
          <cell r="D108">
            <v>613.64117999999996</v>
          </cell>
        </row>
        <row r="109">
          <cell r="D109">
            <v>647.30123000000003</v>
          </cell>
        </row>
        <row r="110">
          <cell r="D110">
            <v>679.90812000000005</v>
          </cell>
        </row>
        <row r="111">
          <cell r="D111">
            <v>711.17909999999995</v>
          </cell>
        </row>
        <row r="112">
          <cell r="D112">
            <v>740.86099999999999</v>
          </cell>
        </row>
        <row r="113">
          <cell r="D113">
            <v>768.74483999999995</v>
          </cell>
        </row>
      </sheetData>
      <sheetData sheetId="3">
        <row r="2">
          <cell r="B2">
            <v>100000</v>
          </cell>
        </row>
        <row r="3">
          <cell r="B3">
            <v>100000</v>
          </cell>
        </row>
        <row r="6">
          <cell r="B6">
            <v>2.1999999999999999E-2</v>
          </cell>
        </row>
        <row r="7">
          <cell r="B7">
            <v>0.15</v>
          </cell>
        </row>
        <row r="8">
          <cell r="B8">
            <v>50</v>
          </cell>
        </row>
        <row r="9">
          <cell r="B9">
            <v>0.02</v>
          </cell>
        </row>
        <row r="12">
          <cell r="B12">
            <v>1.4E-2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83A8-E7E6-AE4C-98C4-991B506134FE}">
  <dimension ref="B1:Q154"/>
  <sheetViews>
    <sheetView topLeftCell="E1" workbookViewId="0">
      <selection activeCell="B64" sqref="B64"/>
    </sheetView>
  </sheetViews>
  <sheetFormatPr baseColWidth="10" defaultColWidth="11.1640625" defaultRowHeight="16" x14ac:dyDescent="0.2"/>
  <cols>
    <col min="3" max="3" width="26.83203125" customWidth="1"/>
    <col min="4" max="4" width="25" customWidth="1"/>
    <col min="5" max="5" width="25.5" customWidth="1"/>
    <col min="11" max="11" width="13.6640625" bestFit="1" customWidth="1"/>
    <col min="12" max="12" width="11.6640625" bestFit="1" customWidth="1"/>
    <col min="13" max="13" width="12.6640625" bestFit="1" customWidth="1"/>
    <col min="15" max="17" width="12.6640625" bestFit="1" customWidth="1"/>
  </cols>
  <sheetData>
    <row r="1" spans="2:17" x14ac:dyDescent="0.2">
      <c r="C1" s="9" t="s">
        <v>2</v>
      </c>
      <c r="D1" s="9" t="s">
        <v>3</v>
      </c>
      <c r="E1" s="9" t="s">
        <v>4</v>
      </c>
      <c r="G1" s="59" t="s">
        <v>34</v>
      </c>
      <c r="H1" s="60"/>
      <c r="I1" s="61"/>
      <c r="K1" s="59" t="s">
        <v>35</v>
      </c>
      <c r="L1" s="60"/>
      <c r="M1" s="61"/>
      <c r="O1" s="59" t="s">
        <v>36</v>
      </c>
      <c r="P1" s="60"/>
      <c r="Q1" s="61"/>
    </row>
    <row r="2" spans="2:17" x14ac:dyDescent="0.2">
      <c r="B2" s="8"/>
      <c r="C2" s="1" t="s">
        <v>0</v>
      </c>
      <c r="D2" s="1" t="s">
        <v>0</v>
      </c>
      <c r="E2" s="1" t="s">
        <v>0</v>
      </c>
      <c r="G2" s="10" t="s">
        <v>5</v>
      </c>
      <c r="H2" s="11" t="s">
        <v>6</v>
      </c>
      <c r="I2" s="12" t="s">
        <v>7</v>
      </c>
      <c r="K2" s="10" t="s">
        <v>5</v>
      </c>
      <c r="L2" s="11" t="s">
        <v>6</v>
      </c>
      <c r="M2" s="12" t="s">
        <v>7</v>
      </c>
      <c r="O2" s="10" t="s">
        <v>5</v>
      </c>
      <c r="P2" s="11" t="s">
        <v>6</v>
      </c>
      <c r="Q2" s="12" t="s">
        <v>7</v>
      </c>
    </row>
    <row r="3" spans="2:17" ht="33" customHeight="1" x14ac:dyDescent="0.2">
      <c r="B3" s="7"/>
      <c r="C3" s="2" t="s">
        <v>1</v>
      </c>
      <c r="D3" s="2" t="s">
        <v>1</v>
      </c>
      <c r="E3" s="2" t="s">
        <v>1</v>
      </c>
      <c r="G3" s="27">
        <v>1</v>
      </c>
      <c r="H3">
        <v>1</v>
      </c>
      <c r="I3" s="28">
        <v>1</v>
      </c>
      <c r="K3" s="27"/>
      <c r="M3" s="28"/>
      <c r="O3" s="27"/>
      <c r="Q3" s="28"/>
    </row>
    <row r="4" spans="2:17" x14ac:dyDescent="0.2">
      <c r="B4" s="24">
        <v>1</v>
      </c>
      <c r="C4" s="3">
        <v>3.5139999999999998E-2</v>
      </c>
      <c r="D4" s="3">
        <v>5.9740000000000001E-2</v>
      </c>
      <c r="E4" s="3">
        <v>8.7899999999999992E-3</v>
      </c>
      <c r="G4" s="29">
        <f>(1+C4)^(-$B4)</f>
        <v>0.96605290105686192</v>
      </c>
      <c r="H4">
        <f t="shared" ref="H4:I4" si="0">(1+D4)^(-$B4)</f>
        <v>0.94362768226168692</v>
      </c>
      <c r="I4" s="30">
        <f t="shared" si="0"/>
        <v>0.99128659086628523</v>
      </c>
      <c r="K4" s="29">
        <f>G4/G3</f>
        <v>0.96605290105686192</v>
      </c>
      <c r="L4">
        <f t="shared" ref="L4:M4" si="1">H4/H3</f>
        <v>0.94362768226168692</v>
      </c>
      <c r="M4" s="30">
        <f t="shared" si="1"/>
        <v>0.99128659086628523</v>
      </c>
      <c r="O4" s="29">
        <f>-LN(K4)</f>
        <v>3.4536683270235465E-2</v>
      </c>
      <c r="P4">
        <f t="shared" ref="P4:Q4" si="2">-LN(L4)</f>
        <v>5.802359501830813E-2</v>
      </c>
      <c r="Q4" s="30">
        <f t="shared" si="2"/>
        <v>8.7515928517963373E-3</v>
      </c>
    </row>
    <row r="5" spans="2:17" x14ac:dyDescent="0.2">
      <c r="B5" s="5">
        <v>2</v>
      </c>
      <c r="C5" s="3">
        <v>3.0349999999999999E-2</v>
      </c>
      <c r="D5" s="3">
        <v>5.16E-2</v>
      </c>
      <c r="E5" s="3">
        <v>1.0619999999999999E-2</v>
      </c>
      <c r="G5" s="29">
        <f t="shared" ref="G5:G68" si="3">(1+C5)^(-$B5)</f>
        <v>0.94195563634332236</v>
      </c>
      <c r="H5">
        <f t="shared" ref="H5:H68" si="4">(1+D5)^(-$B5)</f>
        <v>0.90427150368486997</v>
      </c>
      <c r="I5" s="30">
        <f t="shared" ref="I5:I68" si="5">(1+E5)^(-$B5)</f>
        <v>0.97909362491967555</v>
      </c>
      <c r="K5" s="29">
        <f t="shared" ref="K5:K68" si="6">G5/G4</f>
        <v>0.97505595740442663</v>
      </c>
      <c r="L5">
        <f t="shared" ref="L5:L68" si="7">H5/H4</f>
        <v>0.95829268331500406</v>
      </c>
      <c r="M5" s="30">
        <f t="shared" ref="M5:M68" si="8">I5/I4</f>
        <v>0.98769985788271963</v>
      </c>
      <c r="O5" s="29">
        <f t="shared" ref="O5:O68" si="9">-LN(K5)</f>
        <v>2.5260417421491387E-2</v>
      </c>
      <c r="P5">
        <f t="shared" ref="P5:P68" si="10">-LN(L5)</f>
        <v>4.2602032728870275E-2</v>
      </c>
      <c r="Q5" s="30">
        <f t="shared" ref="Q5:Q68" si="11">-LN(M5)</f>
        <v>1.2376414955157372E-2</v>
      </c>
    </row>
    <row r="6" spans="2:17" x14ac:dyDescent="0.2">
      <c r="B6" s="5">
        <v>3</v>
      </c>
      <c r="C6" s="3">
        <v>2.7830000000000001E-2</v>
      </c>
      <c r="D6" s="3">
        <v>4.564E-2</v>
      </c>
      <c r="E6" s="3">
        <v>1.225E-2</v>
      </c>
      <c r="G6" s="29">
        <f t="shared" si="3"/>
        <v>0.92095016751412107</v>
      </c>
      <c r="H6">
        <f t="shared" si="4"/>
        <v>0.87468853636775745</v>
      </c>
      <c r="I6" s="30">
        <f t="shared" si="5"/>
        <v>0.96413232442525942</v>
      </c>
      <c r="K6" s="29">
        <f t="shared" si="6"/>
        <v>0.97770015060290461</v>
      </c>
      <c r="L6">
        <f t="shared" si="7"/>
        <v>0.96728530403030166</v>
      </c>
      <c r="M6" s="30">
        <f t="shared" si="8"/>
        <v>0.98471923408178297</v>
      </c>
      <c r="O6" s="29">
        <f t="shared" si="9"/>
        <v>2.2552250432572456E-2</v>
      </c>
      <c r="P6">
        <f t="shared" si="10"/>
        <v>3.3261786682435214E-2</v>
      </c>
      <c r="Q6" s="30">
        <f t="shared" si="11"/>
        <v>1.5398719983446803E-2</v>
      </c>
    </row>
    <row r="7" spans="2:17" x14ac:dyDescent="0.2">
      <c r="B7" s="5">
        <v>4</v>
      </c>
      <c r="C7" s="3">
        <v>2.6370000000000001E-2</v>
      </c>
      <c r="D7" s="3">
        <v>4.1930000000000002E-2</v>
      </c>
      <c r="E7" s="3">
        <v>1.319E-2</v>
      </c>
      <c r="G7" s="29">
        <f t="shared" si="3"/>
        <v>0.90112326459071324</v>
      </c>
      <c r="H7">
        <f t="shared" si="4"/>
        <v>0.84848824328325068</v>
      </c>
      <c r="I7" s="30">
        <f t="shared" si="5"/>
        <v>0.94893490355096188</v>
      </c>
      <c r="K7" s="29">
        <f t="shared" si="6"/>
        <v>0.97847125325257756</v>
      </c>
      <c r="L7">
        <f t="shared" si="7"/>
        <v>0.9700461455762226</v>
      </c>
      <c r="M7" s="30">
        <f t="shared" si="8"/>
        <v>0.98423720428276584</v>
      </c>
      <c r="O7" s="29">
        <f t="shared" si="9"/>
        <v>2.1763870960208674E-2</v>
      </c>
      <c r="P7">
        <f t="shared" si="10"/>
        <v>3.0411635857263992E-2</v>
      </c>
      <c r="Q7" s="30">
        <f t="shared" si="11"/>
        <v>1.588834971750791E-2</v>
      </c>
    </row>
    <row r="8" spans="2:17" x14ac:dyDescent="0.2">
      <c r="B8" s="6">
        <v>5</v>
      </c>
      <c r="C8" s="4">
        <v>2.5489999999999999E-2</v>
      </c>
      <c r="D8" s="4">
        <v>3.9510000000000003E-2</v>
      </c>
      <c r="E8" s="4">
        <v>1.376E-2</v>
      </c>
      <c r="G8" s="29">
        <f t="shared" si="3"/>
        <v>0.88174468672828554</v>
      </c>
      <c r="H8">
        <f t="shared" si="4"/>
        <v>0.82386611720300695</v>
      </c>
      <c r="I8" s="30">
        <f t="shared" si="5"/>
        <v>0.93395132766480615</v>
      </c>
      <c r="K8" s="29">
        <f t="shared" si="6"/>
        <v>0.97849508649493211</v>
      </c>
      <c r="L8">
        <f t="shared" si="7"/>
        <v>0.97098118179579285</v>
      </c>
      <c r="M8" s="30">
        <f t="shared" si="8"/>
        <v>0.98421011195806329</v>
      </c>
      <c r="O8" s="29">
        <f t="shared" si="9"/>
        <v>2.1739513625213522E-2</v>
      </c>
      <c r="P8">
        <f t="shared" si="10"/>
        <v>2.9448191109514594E-2</v>
      </c>
      <c r="Q8" s="30">
        <f t="shared" si="11"/>
        <v>1.5915876311164475E-2</v>
      </c>
    </row>
    <row r="9" spans="2:17" x14ac:dyDescent="0.2">
      <c r="B9" s="5">
        <v>6</v>
      </c>
      <c r="C9" s="3">
        <v>2.5020000000000001E-2</v>
      </c>
      <c r="D9" s="3">
        <v>3.8030000000000001E-2</v>
      </c>
      <c r="E9" s="3">
        <v>1.451E-2</v>
      </c>
      <c r="G9" s="29">
        <f t="shared" si="3"/>
        <v>0.86219592102620646</v>
      </c>
      <c r="H9">
        <f t="shared" si="4"/>
        <v>0.79935660682316689</v>
      </c>
      <c r="I9" s="30">
        <f t="shared" si="5"/>
        <v>0.91719569297904224</v>
      </c>
      <c r="K9" s="29">
        <f t="shared" si="6"/>
        <v>0.97782944882308864</v>
      </c>
      <c r="L9">
        <f t="shared" si="7"/>
        <v>0.97025061491416964</v>
      </c>
      <c r="M9" s="30">
        <f t="shared" si="8"/>
        <v>0.98205941338757052</v>
      </c>
      <c r="O9" s="29">
        <f t="shared" si="9"/>
        <v>2.2420011861077133E-2</v>
      </c>
      <c r="P9">
        <f t="shared" si="10"/>
        <v>3.020087496453102E-2</v>
      </c>
      <c r="Q9" s="30">
        <f t="shared" si="11"/>
        <v>1.8103470026534896E-2</v>
      </c>
    </row>
    <row r="10" spans="2:17" x14ac:dyDescent="0.2">
      <c r="B10" s="5">
        <v>7</v>
      </c>
      <c r="C10" s="3">
        <v>2.477E-2</v>
      </c>
      <c r="D10" s="3">
        <v>3.6909999999999998E-2</v>
      </c>
      <c r="E10" s="3">
        <v>1.511E-2</v>
      </c>
      <c r="G10" s="29">
        <f t="shared" si="3"/>
        <v>0.84258782390013232</v>
      </c>
      <c r="H10">
        <f t="shared" si="4"/>
        <v>0.77591216342362279</v>
      </c>
      <c r="I10" s="30">
        <f t="shared" si="5"/>
        <v>0.90034354930821414</v>
      </c>
      <c r="K10" s="29">
        <f t="shared" si="6"/>
        <v>0.97725795651789205</v>
      </c>
      <c r="L10">
        <f t="shared" si="7"/>
        <v>0.97067085803829423</v>
      </c>
      <c r="M10" s="30">
        <f t="shared" si="8"/>
        <v>0.98162644700599011</v>
      </c>
      <c r="O10" s="29">
        <f t="shared" si="9"/>
        <v>2.3004632599681957E-2</v>
      </c>
      <c r="P10">
        <f t="shared" si="10"/>
        <v>2.9767840309035874E-2</v>
      </c>
      <c r="Q10" s="30">
        <f t="shared" si="11"/>
        <v>1.8544443195746149E-2</v>
      </c>
    </row>
    <row r="11" spans="2:17" x14ac:dyDescent="0.2">
      <c r="B11" s="5">
        <v>8</v>
      </c>
      <c r="C11" s="3">
        <v>2.4660000000000001E-2</v>
      </c>
      <c r="D11" s="3">
        <v>3.6249999999999998E-2</v>
      </c>
      <c r="E11" s="3">
        <v>1.5779999999999999E-2</v>
      </c>
      <c r="G11" s="29">
        <f t="shared" si="3"/>
        <v>0.82292780659029441</v>
      </c>
      <c r="H11">
        <f t="shared" si="4"/>
        <v>0.75211396317510737</v>
      </c>
      <c r="I11" s="30">
        <f t="shared" si="5"/>
        <v>0.8822724925609482</v>
      </c>
      <c r="K11" s="29">
        <f t="shared" si="6"/>
        <v>0.97666710015006331</v>
      </c>
      <c r="L11">
        <f t="shared" si="7"/>
        <v>0.96932874445026274</v>
      </c>
      <c r="M11" s="30">
        <f t="shared" si="8"/>
        <v>0.97992870970070145</v>
      </c>
      <c r="O11" s="29">
        <f t="shared" si="9"/>
        <v>2.360942179957699E-2</v>
      </c>
      <c r="P11">
        <f t="shared" si="10"/>
        <v>3.1151463068981866E-2</v>
      </c>
      <c r="Q11" s="30">
        <f t="shared" si="11"/>
        <v>2.0275455166945948E-2</v>
      </c>
    </row>
    <row r="12" spans="2:17" x14ac:dyDescent="0.2">
      <c r="B12" s="5">
        <v>9</v>
      </c>
      <c r="C12" s="3">
        <v>2.4639999999999999E-2</v>
      </c>
      <c r="D12" s="3">
        <v>3.5479999999999998E-2</v>
      </c>
      <c r="E12" s="3">
        <v>1.651E-2</v>
      </c>
      <c r="G12" s="29">
        <f t="shared" si="3"/>
        <v>0.80326389514893892</v>
      </c>
      <c r="H12">
        <f t="shared" si="4"/>
        <v>0.73067553237231886</v>
      </c>
      <c r="I12" s="30">
        <f t="shared" si="5"/>
        <v>0.8629688138604944</v>
      </c>
      <c r="K12" s="29">
        <f t="shared" si="6"/>
        <v>0.97610493741506854</v>
      </c>
      <c r="L12">
        <f t="shared" si="7"/>
        <v>0.9714957681249734</v>
      </c>
      <c r="M12" s="30">
        <f t="shared" si="8"/>
        <v>0.97812050260750905</v>
      </c>
      <c r="O12" s="29">
        <f t="shared" si="9"/>
        <v>2.4185180505365677E-2</v>
      </c>
      <c r="P12">
        <f t="shared" si="10"/>
        <v>2.8918366195773201E-2</v>
      </c>
      <c r="Q12" s="30">
        <f t="shared" si="11"/>
        <v>2.2122403237343418E-2</v>
      </c>
    </row>
    <row r="13" spans="2:17" x14ac:dyDescent="0.2">
      <c r="B13" s="6">
        <v>10</v>
      </c>
      <c r="C13" s="4">
        <v>2.47E-2</v>
      </c>
      <c r="D13" s="4">
        <v>3.5069999999999997E-2</v>
      </c>
      <c r="E13" s="4">
        <v>1.704E-2</v>
      </c>
      <c r="G13" s="29">
        <f t="shared" si="3"/>
        <v>0.78348852098697186</v>
      </c>
      <c r="H13">
        <f t="shared" si="4"/>
        <v>0.7084395300125218</v>
      </c>
      <c r="I13" s="30">
        <f t="shared" si="5"/>
        <v>0.84453890374874796</v>
      </c>
      <c r="K13" s="29">
        <f t="shared" si="6"/>
        <v>0.97538122367830271</v>
      </c>
      <c r="L13">
        <f t="shared" si="7"/>
        <v>0.96956788427333485</v>
      </c>
      <c r="M13" s="30">
        <f t="shared" si="8"/>
        <v>0.97864359659846789</v>
      </c>
      <c r="O13" s="29">
        <f t="shared" si="9"/>
        <v>2.4926885759927363E-2</v>
      </c>
      <c r="P13">
        <f t="shared" si="10"/>
        <v>3.090478687104329E-2</v>
      </c>
      <c r="Q13" s="30">
        <f t="shared" si="11"/>
        <v>2.158775115165586E-2</v>
      </c>
    </row>
    <row r="14" spans="2:17" x14ac:dyDescent="0.2">
      <c r="B14" s="5">
        <v>11</v>
      </c>
      <c r="C14" s="3">
        <v>2.487E-2</v>
      </c>
      <c r="D14" s="3">
        <v>3.4869999999999998E-2</v>
      </c>
      <c r="E14" s="3">
        <v>1.7409999999999998E-2</v>
      </c>
      <c r="G14" s="29">
        <f t="shared" si="3"/>
        <v>0.76320887666583526</v>
      </c>
      <c r="H14">
        <f t="shared" si="4"/>
        <v>0.68589277742554322</v>
      </c>
      <c r="I14" s="30">
        <f t="shared" si="5"/>
        <v>0.82707325748529792</v>
      </c>
      <c r="K14" s="29">
        <f t="shared" si="6"/>
        <v>0.97411622024073807</v>
      </c>
      <c r="L14">
        <f t="shared" si="7"/>
        <v>0.96817406196040467</v>
      </c>
      <c r="M14" s="30">
        <f t="shared" si="8"/>
        <v>0.97931931118161242</v>
      </c>
      <c r="O14" s="29">
        <f t="shared" si="9"/>
        <v>2.6224659828886079E-2</v>
      </c>
      <c r="P14">
        <f t="shared" si="10"/>
        <v>3.2343391795734408E-2</v>
      </c>
      <c r="Q14" s="30">
        <f t="shared" si="11"/>
        <v>2.0897529077186758E-2</v>
      </c>
    </row>
    <row r="15" spans="2:17" x14ac:dyDescent="0.2">
      <c r="B15" s="5">
        <v>12</v>
      </c>
      <c r="C15" s="3">
        <v>2.487E-2</v>
      </c>
      <c r="D15" s="3">
        <v>3.4869999999999998E-2</v>
      </c>
      <c r="E15" s="3">
        <v>1.7659999999999999E-2</v>
      </c>
      <c r="G15" s="29">
        <f t="shared" si="3"/>
        <v>0.74468847430975171</v>
      </c>
      <c r="H15">
        <f t="shared" si="4"/>
        <v>0.66278158360522899</v>
      </c>
      <c r="I15" s="30">
        <f t="shared" si="5"/>
        <v>0.81052711026035729</v>
      </c>
      <c r="K15" s="34">
        <f t="shared" si="6"/>
        <v>0.97573350766438671</v>
      </c>
      <c r="L15" s="36">
        <f t="shared" si="7"/>
        <v>0.9663049465150213</v>
      </c>
      <c r="M15" s="30">
        <f t="shared" si="8"/>
        <v>0.97999433898364829</v>
      </c>
      <c r="O15" s="37">
        <f t="shared" si="9"/>
        <v>2.4565775278567053E-2</v>
      </c>
      <c r="P15" s="38">
        <f t="shared" si="10"/>
        <v>3.4275814963772001E-2</v>
      </c>
      <c r="Q15" s="30">
        <f t="shared" si="11"/>
        <v>2.020848388150142E-2</v>
      </c>
    </row>
    <row r="16" spans="2:17" x14ac:dyDescent="0.2">
      <c r="B16" s="5">
        <v>13</v>
      </c>
      <c r="C16" s="3">
        <v>2.4920000000000001E-2</v>
      </c>
      <c r="D16" s="3">
        <v>3.492E-2</v>
      </c>
      <c r="E16" s="3">
        <v>1.7940000000000001E-2</v>
      </c>
      <c r="G16" s="29">
        <f t="shared" si="3"/>
        <v>0.72615681422166556</v>
      </c>
      <c r="H16">
        <f t="shared" si="4"/>
        <v>0.64004699376173069</v>
      </c>
      <c r="I16" s="30">
        <f t="shared" si="5"/>
        <v>0.7936182674341915</v>
      </c>
      <c r="K16" s="29">
        <f t="shared" si="6"/>
        <v>0.97511488262892332</v>
      </c>
      <c r="L16">
        <f t="shared" si="7"/>
        <v>0.96569821732246619</v>
      </c>
      <c r="M16" s="30">
        <f t="shared" si="8"/>
        <v>0.97913846111731617</v>
      </c>
      <c r="O16" s="29">
        <f t="shared" si="9"/>
        <v>2.5199986588145925E-2</v>
      </c>
      <c r="P16">
        <f t="shared" si="10"/>
        <v>3.4903898006136809E-2</v>
      </c>
      <c r="Q16" s="30">
        <f t="shared" si="11"/>
        <v>2.1082215280145328E-2</v>
      </c>
    </row>
    <row r="17" spans="2:17" x14ac:dyDescent="0.2">
      <c r="B17" s="5">
        <v>14</v>
      </c>
      <c r="C17" s="3">
        <v>2.4989999999999998E-2</v>
      </c>
      <c r="D17" s="3">
        <v>3.499E-2</v>
      </c>
      <c r="E17" s="3">
        <v>1.7989999999999999E-2</v>
      </c>
      <c r="G17" s="29">
        <f t="shared" si="3"/>
        <v>0.70782386801134656</v>
      </c>
      <c r="H17">
        <f t="shared" si="4"/>
        <v>0.61786536101900291</v>
      </c>
      <c r="I17" s="30">
        <f t="shared" si="5"/>
        <v>0.77909574852687735</v>
      </c>
      <c r="K17" s="29">
        <f t="shared" si="6"/>
        <v>0.97475346116531425</v>
      </c>
      <c r="L17">
        <f t="shared" si="7"/>
        <v>0.96534374357051456</v>
      </c>
      <c r="M17" s="30">
        <f t="shared" si="8"/>
        <v>0.98170087622319202</v>
      </c>
      <c r="O17" s="29">
        <f t="shared" si="9"/>
        <v>2.5570700302124091E-2</v>
      </c>
      <c r="P17">
        <f t="shared" si="10"/>
        <v>3.5271030117309803E-2</v>
      </c>
      <c r="Q17" s="30">
        <f t="shared" si="11"/>
        <v>1.8468623727074824E-2</v>
      </c>
    </row>
    <row r="18" spans="2:17" x14ac:dyDescent="0.2">
      <c r="B18" s="6">
        <v>15</v>
      </c>
      <c r="C18" s="4">
        <v>2.4979999999999999E-2</v>
      </c>
      <c r="D18" s="4">
        <v>3.4979999999999997E-2</v>
      </c>
      <c r="E18" s="4">
        <v>1.8239999999999999E-2</v>
      </c>
      <c r="G18" s="29">
        <f t="shared" si="3"/>
        <v>0.6906676758678868</v>
      </c>
      <c r="H18">
        <f t="shared" si="4"/>
        <v>0.59706365714702947</v>
      </c>
      <c r="I18" s="30">
        <f t="shared" si="5"/>
        <v>0.76251377818847088</v>
      </c>
      <c r="K18" s="29">
        <f t="shared" si="6"/>
        <v>0.97576206042378788</v>
      </c>
      <c r="L18">
        <f t="shared" si="7"/>
        <v>0.9663329502115694</v>
      </c>
      <c r="M18" s="30">
        <f t="shared" si="8"/>
        <v>0.97871638964817886</v>
      </c>
      <c r="O18" s="29">
        <f t="shared" si="9"/>
        <v>2.4536512840188901E-2</v>
      </c>
      <c r="P18">
        <f t="shared" si="10"/>
        <v>3.4246835198242731E-2</v>
      </c>
      <c r="Q18" s="30">
        <f t="shared" si="11"/>
        <v>2.1513372345247216E-2</v>
      </c>
    </row>
    <row r="19" spans="2:17" x14ac:dyDescent="0.2">
      <c r="B19" s="5">
        <v>16</v>
      </c>
      <c r="C19" s="3">
        <v>2.486E-2</v>
      </c>
      <c r="D19" s="3">
        <v>3.4860000000000002E-2</v>
      </c>
      <c r="E19" s="3">
        <v>1.7899999999999999E-2</v>
      </c>
      <c r="G19" s="29">
        <f t="shared" si="3"/>
        <v>0.67509876092267374</v>
      </c>
      <c r="H19">
        <f t="shared" si="4"/>
        <v>0.57795548440160449</v>
      </c>
      <c r="I19" s="30">
        <f t="shared" si="5"/>
        <v>0.7528668418905029</v>
      </c>
      <c r="K19" s="29">
        <f t="shared" si="6"/>
        <v>0.97745816766992999</v>
      </c>
      <c r="L19">
        <f t="shared" si="7"/>
        <v>0.96799642296647193</v>
      </c>
      <c r="M19" s="30">
        <f t="shared" si="8"/>
        <v>0.9873485088743098</v>
      </c>
      <c r="O19" s="29">
        <f t="shared" si="9"/>
        <v>2.2799783260935895E-2</v>
      </c>
      <c r="P19">
        <f t="shared" si="10"/>
        <v>3.2526886994957933E-2</v>
      </c>
      <c r="Q19" s="30">
        <f t="shared" si="11"/>
        <v>1.2732202710059825E-2</v>
      </c>
    </row>
    <row r="20" spans="2:17" x14ac:dyDescent="0.2">
      <c r="B20" s="5">
        <v>17</v>
      </c>
      <c r="C20" s="3">
        <v>2.4660000000000001E-2</v>
      </c>
      <c r="D20" s="3">
        <v>3.4660000000000003E-2</v>
      </c>
      <c r="E20" s="3">
        <v>1.7760000000000001E-2</v>
      </c>
      <c r="G20" s="29">
        <f t="shared" si="3"/>
        <v>0.66091208289531467</v>
      </c>
      <c r="H20">
        <f t="shared" si="4"/>
        <v>0.56032472588283622</v>
      </c>
      <c r="I20" s="30">
        <f t="shared" si="5"/>
        <v>0.74135900997489912</v>
      </c>
      <c r="K20" s="29">
        <f t="shared" si="6"/>
        <v>0.97898577386222752</v>
      </c>
      <c r="L20">
        <f t="shared" si="7"/>
        <v>0.96949460815823463</v>
      </c>
      <c r="M20" s="30">
        <f t="shared" si="8"/>
        <v>0.98471465168168815</v>
      </c>
      <c r="O20" s="29">
        <f t="shared" si="9"/>
        <v>2.1238167852173747E-2</v>
      </c>
      <c r="P20">
        <f t="shared" si="10"/>
        <v>3.0980365781388991E-2</v>
      </c>
      <c r="Q20" s="30">
        <f t="shared" si="11"/>
        <v>1.5403373503555251E-2</v>
      </c>
    </row>
    <row r="21" spans="2:17" x14ac:dyDescent="0.2">
      <c r="B21" s="5">
        <v>18</v>
      </c>
      <c r="C21" s="3">
        <v>2.4459999999999999E-2</v>
      </c>
      <c r="D21" s="3">
        <v>3.4459999999999998E-2</v>
      </c>
      <c r="E21" s="3">
        <v>1.7610000000000001E-2</v>
      </c>
      <c r="G21" s="29">
        <f t="shared" si="3"/>
        <v>0.64727657622441381</v>
      </c>
      <c r="H21">
        <f t="shared" si="4"/>
        <v>0.54344220000874166</v>
      </c>
      <c r="I21" s="30">
        <f t="shared" si="5"/>
        <v>0.73035735969736371</v>
      </c>
      <c r="K21" s="29">
        <f t="shared" si="6"/>
        <v>0.97936865276971996</v>
      </c>
      <c r="L21">
        <f t="shared" si="7"/>
        <v>0.96987010371977644</v>
      </c>
      <c r="M21" s="30">
        <f t="shared" si="8"/>
        <v>0.98516015839895454</v>
      </c>
      <c r="O21" s="29">
        <f t="shared" si="9"/>
        <v>2.0847146791671056E-2</v>
      </c>
      <c r="P21">
        <f t="shared" si="10"/>
        <v>3.0593130142899543E-2</v>
      </c>
      <c r="Q21" s="30">
        <f t="shared" si="11"/>
        <v>1.4951053668221352E-2</v>
      </c>
    </row>
    <row r="22" spans="2:17" x14ac:dyDescent="0.2">
      <c r="B22" s="5">
        <v>19</v>
      </c>
      <c r="C22" s="3">
        <v>2.427E-2</v>
      </c>
      <c r="D22" s="3">
        <v>3.4270000000000002E-2</v>
      </c>
      <c r="E22" s="3">
        <v>1.7229999999999999E-2</v>
      </c>
      <c r="G22" s="29">
        <f t="shared" si="3"/>
        <v>0.63405275958074025</v>
      </c>
      <c r="H22">
        <f t="shared" si="4"/>
        <v>0.52717568742308507</v>
      </c>
      <c r="I22" s="30">
        <f t="shared" si="5"/>
        <v>0.72282965709172209</v>
      </c>
      <c r="K22" s="29">
        <f t="shared" si="6"/>
        <v>0.97957006768140986</v>
      </c>
      <c r="L22">
        <f t="shared" si="7"/>
        <v>0.97006763077031022</v>
      </c>
      <c r="M22" s="30">
        <f t="shared" si="8"/>
        <v>0.98969312418682154</v>
      </c>
      <c r="O22" s="29">
        <f t="shared" si="9"/>
        <v>2.0641510024888197E-2</v>
      </c>
      <c r="P22">
        <f t="shared" si="10"/>
        <v>3.0389487471586363E-2</v>
      </c>
      <c r="Q22" s="30">
        <f t="shared" si="11"/>
        <v>1.0360359474725515E-2</v>
      </c>
    </row>
    <row r="23" spans="2:17" x14ac:dyDescent="0.2">
      <c r="B23" s="6">
        <v>20</v>
      </c>
      <c r="C23" s="4">
        <v>2.4150000000000001E-2</v>
      </c>
      <c r="D23" s="4">
        <v>3.415E-2</v>
      </c>
      <c r="E23" s="4">
        <v>1.7149999999999999E-2</v>
      </c>
      <c r="G23" s="29">
        <f t="shared" si="3"/>
        <v>0.62048117992903407</v>
      </c>
      <c r="H23">
        <f t="shared" si="4"/>
        <v>0.51089220238770217</v>
      </c>
      <c r="I23" s="30">
        <f t="shared" si="5"/>
        <v>0.71170485976071529</v>
      </c>
      <c r="K23" s="29">
        <f t="shared" si="6"/>
        <v>0.97859550416485808</v>
      </c>
      <c r="L23">
        <f t="shared" si="7"/>
        <v>0.96911184369108705</v>
      </c>
      <c r="M23" s="30">
        <f t="shared" si="8"/>
        <v>0.98460937895690803</v>
      </c>
      <c r="O23" s="29">
        <f t="shared" si="9"/>
        <v>2.1636894287617878E-2</v>
      </c>
      <c r="P23">
        <f t="shared" si="10"/>
        <v>3.1375251986122614E-2</v>
      </c>
      <c r="Q23" s="30">
        <f t="shared" si="11"/>
        <v>1.5510286051457541E-2</v>
      </c>
    </row>
    <row r="24" spans="2:17" x14ac:dyDescent="0.2">
      <c r="B24" s="5">
        <v>21</v>
      </c>
      <c r="C24" s="3">
        <v>2.409E-2</v>
      </c>
      <c r="D24" s="3">
        <v>3.4090000000000002E-2</v>
      </c>
      <c r="E24" s="3">
        <v>1.7129999999999999E-2</v>
      </c>
      <c r="G24" s="29">
        <f t="shared" si="3"/>
        <v>0.60659575547952316</v>
      </c>
      <c r="H24">
        <f t="shared" si="4"/>
        <v>0.49462366847703498</v>
      </c>
      <c r="I24" s="30">
        <f t="shared" si="5"/>
        <v>0.69999390394680183</v>
      </c>
      <c r="K24" s="29">
        <f t="shared" si="6"/>
        <v>0.9776215219757366</v>
      </c>
      <c r="L24">
        <f t="shared" si="7"/>
        <v>0.96815662123118207</v>
      </c>
      <c r="M24" s="30">
        <f t="shared" si="8"/>
        <v>0.98354520746443852</v>
      </c>
      <c r="O24" s="29">
        <f t="shared" si="9"/>
        <v>2.2632675692838403E-2</v>
      </c>
      <c r="P24">
        <f t="shared" si="10"/>
        <v>3.2361406001029477E-2</v>
      </c>
      <c r="Q24" s="30">
        <f t="shared" si="11"/>
        <v>1.6591676307604459E-2</v>
      </c>
    </row>
    <row r="25" spans="2:17" x14ac:dyDescent="0.2">
      <c r="B25" s="5">
        <v>22</v>
      </c>
      <c r="C25" s="3">
        <v>2.409E-2</v>
      </c>
      <c r="D25" s="3">
        <v>3.4090000000000002E-2</v>
      </c>
      <c r="E25" s="3">
        <v>1.7170000000000001E-2</v>
      </c>
      <c r="G25" s="29">
        <f t="shared" si="3"/>
        <v>0.59232660750473398</v>
      </c>
      <c r="H25">
        <f t="shared" si="4"/>
        <v>0.47831781419125513</v>
      </c>
      <c r="I25" s="30">
        <f t="shared" si="5"/>
        <v>0.68760980149587247</v>
      </c>
      <c r="K25" s="34">
        <f t="shared" si="6"/>
        <v>0.97647667685457307</v>
      </c>
      <c r="L25" s="36">
        <f t="shared" si="7"/>
        <v>0.96703381717258663</v>
      </c>
      <c r="M25" s="30">
        <f t="shared" si="8"/>
        <v>0.9823082709990707</v>
      </c>
      <c r="O25" s="35">
        <f t="shared" si="9"/>
        <v>2.3804413380161624E-2</v>
      </c>
      <c r="P25" s="39">
        <f t="shared" si="10"/>
        <v>3.3521812917377915E-2</v>
      </c>
      <c r="Q25" s="30">
        <f t="shared" si="11"/>
        <v>1.7850098303094832E-2</v>
      </c>
    </row>
    <row r="26" spans="2:17" x14ac:dyDescent="0.2">
      <c r="B26" s="5">
        <v>23</v>
      </c>
      <c r="C26" s="3">
        <v>2.4129999999999999E-2</v>
      </c>
      <c r="D26" s="3">
        <v>3.4130000000000001E-2</v>
      </c>
      <c r="E26" s="3">
        <v>1.7229999999999999E-2</v>
      </c>
      <c r="G26" s="29">
        <f t="shared" si="3"/>
        <v>0.57787375637469385</v>
      </c>
      <c r="H26">
        <f t="shared" si="4"/>
        <v>0.46213817570441679</v>
      </c>
      <c r="I26" s="30">
        <f t="shared" si="5"/>
        <v>0.67508634505585241</v>
      </c>
      <c r="K26" s="29">
        <f t="shared" si="6"/>
        <v>0.97559986171999769</v>
      </c>
      <c r="L26">
        <f t="shared" si="7"/>
        <v>0.9661738743429511</v>
      </c>
      <c r="M26" s="30">
        <f t="shared" si="8"/>
        <v>0.98178697218571387</v>
      </c>
      <c r="O26" s="29">
        <f t="shared" si="9"/>
        <v>2.4702754378801636E-2</v>
      </c>
      <c r="P26">
        <f t="shared" si="10"/>
        <v>3.44114668227797E-2</v>
      </c>
      <c r="Q26" s="30">
        <f t="shared" si="11"/>
        <v>1.8380926762057402E-2</v>
      </c>
    </row>
    <row r="27" spans="2:17" x14ac:dyDescent="0.2">
      <c r="B27" s="5">
        <v>24</v>
      </c>
      <c r="C27" s="3">
        <v>2.4209999999999999E-2</v>
      </c>
      <c r="D27" s="3">
        <v>3.4209999999999997E-2</v>
      </c>
      <c r="E27" s="3">
        <v>1.7309999999999999E-2</v>
      </c>
      <c r="G27" s="29">
        <f t="shared" si="3"/>
        <v>0.56320138825489208</v>
      </c>
      <c r="H27">
        <f t="shared" si="4"/>
        <v>0.44605705647492638</v>
      </c>
      <c r="I27" s="30">
        <f t="shared" si="5"/>
        <v>0.66240022974749146</v>
      </c>
      <c r="K27" s="29">
        <f t="shared" si="6"/>
        <v>0.9746097344654493</v>
      </c>
      <c r="L27">
        <f t="shared" si="7"/>
        <v>0.96520278982583796</v>
      </c>
      <c r="M27" s="30">
        <f t="shared" si="8"/>
        <v>0.98120815892475</v>
      </c>
      <c r="O27" s="29">
        <f t="shared" si="9"/>
        <v>2.5718160457776498E-2</v>
      </c>
      <c r="P27">
        <f t="shared" si="10"/>
        <v>3.5417054823255731E-2</v>
      </c>
      <c r="Q27" s="30">
        <f t="shared" si="11"/>
        <v>1.8970651380896549E-2</v>
      </c>
    </row>
    <row r="28" spans="2:17" x14ac:dyDescent="0.2">
      <c r="B28" s="6">
        <v>25</v>
      </c>
      <c r="C28" s="4">
        <v>2.4309999999999998E-2</v>
      </c>
      <c r="D28" s="4">
        <v>3.431E-2</v>
      </c>
      <c r="E28" s="4">
        <v>1.7420000000000001E-2</v>
      </c>
      <c r="G28" s="29">
        <f t="shared" si="3"/>
        <v>0.54854806158178537</v>
      </c>
      <c r="H28">
        <f t="shared" si="4"/>
        <v>0.43026092876836247</v>
      </c>
      <c r="I28" s="30">
        <f t="shared" si="5"/>
        <v>0.64937151806369919</v>
      </c>
      <c r="K28" s="29">
        <f t="shared" si="6"/>
        <v>0.97398208353407867</v>
      </c>
      <c r="L28">
        <f t="shared" si="7"/>
        <v>0.96458720363848383</v>
      </c>
      <c r="M28" s="30">
        <f t="shared" si="8"/>
        <v>0.98033105802400033</v>
      </c>
      <c r="O28" s="29">
        <f t="shared" si="9"/>
        <v>2.6362370237659055E-2</v>
      </c>
      <c r="P28">
        <f t="shared" si="10"/>
        <v>3.6055037412365119E-2</v>
      </c>
      <c r="Q28" s="30">
        <f t="shared" si="11"/>
        <v>1.9864950053722082E-2</v>
      </c>
    </row>
    <row r="29" spans="2:17" x14ac:dyDescent="0.2">
      <c r="B29" s="5">
        <v>26</v>
      </c>
      <c r="C29" s="3">
        <v>2.443E-2</v>
      </c>
      <c r="D29" s="3">
        <v>3.4430000000000002E-2</v>
      </c>
      <c r="E29" s="3">
        <v>1.753E-2</v>
      </c>
      <c r="G29" s="29">
        <f t="shared" si="3"/>
        <v>0.53390072310461278</v>
      </c>
      <c r="H29">
        <f t="shared" si="4"/>
        <v>0.41473550065898657</v>
      </c>
      <c r="I29" s="30">
        <f t="shared" si="5"/>
        <v>0.63646161436376514</v>
      </c>
      <c r="K29" s="29">
        <f t="shared" si="6"/>
        <v>0.97329798516663113</v>
      </c>
      <c r="L29">
        <f t="shared" si="7"/>
        <v>0.96391624925410258</v>
      </c>
      <c r="M29" s="30">
        <f t="shared" si="8"/>
        <v>0.98011938722161873</v>
      </c>
      <c r="O29" s="29">
        <f t="shared" si="9"/>
        <v>2.7064989657008896E-2</v>
      </c>
      <c r="P29">
        <f t="shared" si="10"/>
        <v>3.6750866512848882E-2</v>
      </c>
      <c r="Q29" s="30">
        <f t="shared" si="11"/>
        <v>2.0080891041893919E-2</v>
      </c>
    </row>
    <row r="30" spans="2:17" x14ac:dyDescent="0.2">
      <c r="B30" s="5">
        <v>27</v>
      </c>
      <c r="C30" s="3">
        <v>2.4570000000000002E-2</v>
      </c>
      <c r="D30" s="3">
        <v>3.4569999999999997E-2</v>
      </c>
      <c r="E30" s="3">
        <v>1.7670000000000002E-2</v>
      </c>
      <c r="G30" s="29">
        <f t="shared" si="3"/>
        <v>0.51924921182601969</v>
      </c>
      <c r="H30">
        <f t="shared" si="4"/>
        <v>0.39946912565201997</v>
      </c>
      <c r="I30" s="30">
        <f t="shared" si="5"/>
        <v>0.62317748399322548</v>
      </c>
      <c r="K30" s="29">
        <f t="shared" si="6"/>
        <v>0.9725576110978178</v>
      </c>
      <c r="L30">
        <f t="shared" si="7"/>
        <v>0.96319009348679008</v>
      </c>
      <c r="M30" s="30">
        <f t="shared" si="8"/>
        <v>0.97912815153225063</v>
      </c>
      <c r="O30" s="29">
        <f t="shared" si="9"/>
        <v>2.7825965040755629E-2</v>
      </c>
      <c r="P30">
        <f t="shared" si="10"/>
        <v>3.7504489481727597E-2</v>
      </c>
      <c r="Q30" s="30">
        <f t="shared" si="11"/>
        <v>2.1092744576819273E-2</v>
      </c>
    </row>
    <row r="31" spans="2:17" x14ac:dyDescent="0.2">
      <c r="B31" s="5">
        <v>28</v>
      </c>
      <c r="C31" s="3">
        <v>2.4719999999999999E-2</v>
      </c>
      <c r="D31" s="3">
        <v>3.4720000000000001E-2</v>
      </c>
      <c r="E31" s="3">
        <v>1.7809999999999999E-2</v>
      </c>
      <c r="G31" s="29">
        <f t="shared" si="3"/>
        <v>0.50472410428806358</v>
      </c>
      <c r="H31">
        <f t="shared" si="4"/>
        <v>0.38455669716076785</v>
      </c>
      <c r="I31" s="30">
        <f t="shared" si="5"/>
        <v>0.61000307146135713</v>
      </c>
      <c r="K31" s="29">
        <f t="shared" si="6"/>
        <v>0.9720267124010139</v>
      </c>
      <c r="L31">
        <f t="shared" si="7"/>
        <v>0.9626693841059385</v>
      </c>
      <c r="M31" s="30">
        <f t="shared" si="8"/>
        <v>0.97885929310627728</v>
      </c>
      <c r="O31" s="29">
        <f t="shared" si="9"/>
        <v>2.837199300527108E-2</v>
      </c>
      <c r="P31">
        <f t="shared" si="10"/>
        <v>3.80452448167857E-2</v>
      </c>
      <c r="Q31" s="30">
        <f t="shared" si="11"/>
        <v>2.1367371902341031E-2</v>
      </c>
    </row>
    <row r="32" spans="2:17" x14ac:dyDescent="0.2">
      <c r="B32" s="5">
        <v>29</v>
      </c>
      <c r="C32" s="3">
        <v>2.487E-2</v>
      </c>
      <c r="D32" s="3">
        <v>3.4869999999999998E-2</v>
      </c>
      <c r="E32" s="3">
        <v>1.7950000000000001E-2</v>
      </c>
      <c r="G32" s="29">
        <f t="shared" si="3"/>
        <v>0.49046199601095725</v>
      </c>
      <c r="H32">
        <f t="shared" si="4"/>
        <v>0.37009385847855797</v>
      </c>
      <c r="I32" s="30">
        <f t="shared" si="5"/>
        <v>0.59694324969343282</v>
      </c>
      <c r="K32" s="29">
        <f t="shared" si="6"/>
        <v>0.97174276370805845</v>
      </c>
      <c r="L32">
        <f t="shared" si="7"/>
        <v>0.96239088074920842</v>
      </c>
      <c r="M32" s="30">
        <f t="shared" si="8"/>
        <v>0.97859056391857591</v>
      </c>
      <c r="O32" s="29">
        <f t="shared" si="9"/>
        <v>2.8664155937620079E-2</v>
      </c>
      <c r="P32">
        <f t="shared" si="10"/>
        <v>3.833458989730875E-2</v>
      </c>
      <c r="Q32" s="30">
        <f t="shared" si="11"/>
        <v>2.164194260301593E-2</v>
      </c>
    </row>
    <row r="33" spans="2:17" x14ac:dyDescent="0.2">
      <c r="B33" s="6">
        <v>30</v>
      </c>
      <c r="C33" s="4">
        <v>2.5020000000000001E-2</v>
      </c>
      <c r="D33" s="4">
        <v>3.5020000000000003E-2</v>
      </c>
      <c r="E33" s="4">
        <v>1.8089999999999998E-2</v>
      </c>
      <c r="G33" s="29">
        <f t="shared" si="3"/>
        <v>0.47646370067584165</v>
      </c>
      <c r="H33">
        <f t="shared" si="4"/>
        <v>0.35607193424219302</v>
      </c>
      <c r="I33" s="30">
        <f t="shared" si="5"/>
        <v>0.58400269236672853</v>
      </c>
      <c r="K33" s="29">
        <f t="shared" si="6"/>
        <v>0.97145896022736311</v>
      </c>
      <c r="L33">
        <f t="shared" si="7"/>
        <v>0.96211251844597323</v>
      </c>
      <c r="M33" s="30">
        <f t="shared" si="8"/>
        <v>0.97832196388291504</v>
      </c>
      <c r="O33" s="29">
        <f t="shared" si="9"/>
        <v>2.8956254775550774E-2</v>
      </c>
      <c r="P33">
        <f t="shared" si="10"/>
        <v>3.8623872114521576E-2</v>
      </c>
      <c r="Q33" s="30">
        <f t="shared" si="11"/>
        <v>2.1916456699616248E-2</v>
      </c>
    </row>
    <row r="34" spans="2:17" x14ac:dyDescent="0.2">
      <c r="B34" s="5">
        <v>31</v>
      </c>
      <c r="C34" s="3">
        <v>2.5180000000000001E-2</v>
      </c>
      <c r="D34" s="3">
        <v>3.5180000000000003E-2</v>
      </c>
      <c r="E34" s="3">
        <v>1.823E-2</v>
      </c>
      <c r="G34" s="29">
        <f t="shared" si="3"/>
        <v>0.46258987582736705</v>
      </c>
      <c r="H34">
        <f t="shared" si="4"/>
        <v>0.3423796520753668</v>
      </c>
      <c r="I34" s="30">
        <f t="shared" si="5"/>
        <v>0.5711858731399696</v>
      </c>
      <c r="K34" s="29">
        <f t="shared" si="6"/>
        <v>0.97088167508081891</v>
      </c>
      <c r="L34">
        <f t="shared" si="7"/>
        <v>0.96154630328850066</v>
      </c>
      <c r="M34" s="30">
        <f t="shared" si="8"/>
        <v>0.9780534929131619</v>
      </c>
      <c r="O34" s="29">
        <f t="shared" si="9"/>
        <v>2.955067694131127E-2</v>
      </c>
      <c r="P34">
        <f t="shared" si="10"/>
        <v>3.9212557766495869E-2</v>
      </c>
      <c r="Q34" s="30">
        <f t="shared" si="11"/>
        <v>2.219091421287708E-2</v>
      </c>
    </row>
    <row r="35" spans="2:17" x14ac:dyDescent="0.2">
      <c r="B35" s="5">
        <v>32</v>
      </c>
      <c r="C35" s="3">
        <v>2.5340000000000001E-2</v>
      </c>
      <c r="D35" s="3">
        <v>3.5340000000000003E-2</v>
      </c>
      <c r="E35" s="3">
        <v>1.8380000000000001E-2</v>
      </c>
      <c r="G35" s="29">
        <f t="shared" si="3"/>
        <v>0.44898020595178956</v>
      </c>
      <c r="H35">
        <f t="shared" si="4"/>
        <v>0.32911237999639242</v>
      </c>
      <c r="I35" s="30">
        <f t="shared" si="5"/>
        <v>0.55832159839081175</v>
      </c>
      <c r="K35" s="29">
        <f t="shared" si="6"/>
        <v>0.97057940394558817</v>
      </c>
      <c r="L35">
        <f t="shared" si="7"/>
        <v>0.96124982311725138</v>
      </c>
      <c r="M35" s="30">
        <f t="shared" si="8"/>
        <v>0.97747795358026046</v>
      </c>
      <c r="O35" s="29">
        <f t="shared" si="9"/>
        <v>2.986206215622857E-2</v>
      </c>
      <c r="P35">
        <f t="shared" si="10"/>
        <v>3.9520942175562797E-2</v>
      </c>
      <c r="Q35" s="30">
        <f t="shared" si="11"/>
        <v>2.2779541259045324E-2</v>
      </c>
    </row>
    <row r="36" spans="2:17" x14ac:dyDescent="0.2">
      <c r="B36" s="5">
        <v>33</v>
      </c>
      <c r="C36" s="3">
        <v>2.5499999999999998E-2</v>
      </c>
      <c r="D36" s="3">
        <v>3.5499999999999997E-2</v>
      </c>
      <c r="E36" s="3">
        <v>1.8530000000000001E-2</v>
      </c>
      <c r="G36" s="29">
        <f t="shared" si="3"/>
        <v>0.43563530089638008</v>
      </c>
      <c r="H36">
        <f t="shared" si="4"/>
        <v>0.3162616944375104</v>
      </c>
      <c r="I36" s="30">
        <f t="shared" si="5"/>
        <v>0.54558668670354804</v>
      </c>
      <c r="K36" s="29">
        <f t="shared" si="6"/>
        <v>0.97027729757680581</v>
      </c>
      <c r="L36">
        <f t="shared" si="7"/>
        <v>0.96095350299790339</v>
      </c>
      <c r="M36" s="30">
        <f t="shared" si="8"/>
        <v>0.97719072354720271</v>
      </c>
      <c r="O36" s="29">
        <f t="shared" si="9"/>
        <v>3.0173374548313252E-2</v>
      </c>
      <c r="P36">
        <f t="shared" si="10"/>
        <v>3.9829255159594658E-2</v>
      </c>
      <c r="Q36" s="30">
        <f t="shared" si="11"/>
        <v>2.3073432534314792E-2</v>
      </c>
    </row>
    <row r="37" spans="2:17" x14ac:dyDescent="0.2">
      <c r="B37" s="5">
        <v>34</v>
      </c>
      <c r="C37" s="3">
        <v>2.5659999999999999E-2</v>
      </c>
      <c r="D37" s="3">
        <v>3.5659999999999997E-2</v>
      </c>
      <c r="E37" s="3">
        <v>1.8679999999999999E-2</v>
      </c>
      <c r="G37" s="29">
        <f t="shared" si="3"/>
        <v>0.42255550600771669</v>
      </c>
      <c r="H37">
        <f t="shared" si="4"/>
        <v>0.30381911901110625</v>
      </c>
      <c r="I37" s="30">
        <f t="shared" si="5"/>
        <v>0.53298562087793033</v>
      </c>
      <c r="K37" s="29">
        <f t="shared" si="6"/>
        <v>0.96997535584983607</v>
      </c>
      <c r="L37">
        <f t="shared" si="7"/>
        <v>0.96065734281056714</v>
      </c>
      <c r="M37" s="30">
        <f t="shared" si="8"/>
        <v>0.97690364128612861</v>
      </c>
      <c r="O37" s="29">
        <f t="shared" si="9"/>
        <v>3.0484614147830259E-2</v>
      </c>
      <c r="P37">
        <f t="shared" si="10"/>
        <v>4.0137496747975746E-2</v>
      </c>
      <c r="Q37" s="30">
        <f t="shared" si="11"/>
        <v>2.3367258941376767E-2</v>
      </c>
    </row>
    <row r="38" spans="2:17" x14ac:dyDescent="0.2">
      <c r="B38" s="6">
        <v>35</v>
      </c>
      <c r="C38" s="4">
        <v>2.581E-2</v>
      </c>
      <c r="D38" s="4">
        <v>3.5810000000000002E-2</v>
      </c>
      <c r="E38" s="4">
        <v>1.882E-2</v>
      </c>
      <c r="G38" s="29">
        <f t="shared" si="3"/>
        <v>0.40988073390848567</v>
      </c>
      <c r="H38">
        <f t="shared" si="4"/>
        <v>0.29187474427444626</v>
      </c>
      <c r="I38" s="30">
        <f t="shared" si="5"/>
        <v>0.52070150920109992</v>
      </c>
      <c r="K38" s="29">
        <f t="shared" si="6"/>
        <v>0.97000448007651907</v>
      </c>
      <c r="L38">
        <f t="shared" si="7"/>
        <v>0.96068590161298129</v>
      </c>
      <c r="M38" s="30">
        <f t="shared" si="8"/>
        <v>0.97695226438455107</v>
      </c>
      <c r="O38" s="29">
        <f t="shared" si="9"/>
        <v>3.0454588859787739E-2</v>
      </c>
      <c r="P38">
        <f t="shared" si="10"/>
        <v>4.0107768793328252E-2</v>
      </c>
      <c r="Q38" s="30">
        <f t="shared" si="11"/>
        <v>2.3317487514229678E-2</v>
      </c>
    </row>
    <row r="39" spans="2:17" x14ac:dyDescent="0.2">
      <c r="B39" s="5">
        <v>36</v>
      </c>
      <c r="C39" s="3">
        <v>2.596E-2</v>
      </c>
      <c r="D39" s="3">
        <v>3.5959999999999999E-2</v>
      </c>
      <c r="E39" s="3">
        <v>1.8970000000000001E-2</v>
      </c>
      <c r="G39" s="29">
        <f t="shared" si="3"/>
        <v>0.39747018785099719</v>
      </c>
      <c r="H39">
        <f t="shared" si="4"/>
        <v>0.28031895758030101</v>
      </c>
      <c r="I39" s="30">
        <f t="shared" si="5"/>
        <v>0.50838142605608061</v>
      </c>
      <c r="K39" s="29">
        <f t="shared" si="6"/>
        <v>0.96972156768837203</v>
      </c>
      <c r="L39">
        <f t="shared" si="7"/>
        <v>0.96040840490371615</v>
      </c>
      <c r="M39" s="30">
        <f t="shared" si="8"/>
        <v>0.97633945182159787</v>
      </c>
      <c r="O39" s="29">
        <f t="shared" si="9"/>
        <v>3.074629230984878E-2</v>
      </c>
      <c r="P39">
        <f t="shared" si="10"/>
        <v>4.0396663211737391E-2</v>
      </c>
      <c r="Q39" s="30">
        <f t="shared" si="11"/>
        <v>2.3944954039557029E-2</v>
      </c>
    </row>
    <row r="40" spans="2:17" x14ac:dyDescent="0.2">
      <c r="B40" s="5">
        <v>37</v>
      </c>
      <c r="C40" s="3">
        <v>2.6110000000000001E-2</v>
      </c>
      <c r="D40" s="3">
        <v>3.6110000000000003E-2</v>
      </c>
      <c r="E40" s="3">
        <v>1.9109999999999999E-2</v>
      </c>
      <c r="G40" s="29">
        <f t="shared" si="3"/>
        <v>0.38532302185706108</v>
      </c>
      <c r="H40">
        <f t="shared" si="4"/>
        <v>0.26914293466709527</v>
      </c>
      <c r="I40" s="30">
        <f t="shared" si="5"/>
        <v>0.49638730346167365</v>
      </c>
      <c r="K40" s="29">
        <f t="shared" si="6"/>
        <v>0.96943879977612357</v>
      </c>
      <c r="L40">
        <f t="shared" si="7"/>
        <v>0.96013104853957576</v>
      </c>
      <c r="M40" s="30">
        <f t="shared" si="8"/>
        <v>0.97640723681143327</v>
      </c>
      <c r="O40" s="29">
        <f t="shared" si="9"/>
        <v>3.1037931845182717E-2</v>
      </c>
      <c r="P40">
        <f t="shared" si="10"/>
        <v>4.0685494941355128E-2</v>
      </c>
      <c r="Q40" s="30">
        <f t="shared" si="11"/>
        <v>2.3875528762579531E-2</v>
      </c>
    </row>
    <row r="41" spans="2:17" x14ac:dyDescent="0.2">
      <c r="B41" s="5">
        <v>38</v>
      </c>
      <c r="C41" s="3">
        <v>2.6259999999999999E-2</v>
      </c>
      <c r="D41" s="3">
        <v>3.6260000000000001E-2</v>
      </c>
      <c r="E41" s="3">
        <v>1.925E-2</v>
      </c>
      <c r="G41" s="29">
        <f t="shared" si="3"/>
        <v>0.37343818647922755</v>
      </c>
      <c r="H41">
        <f t="shared" si="4"/>
        <v>0.2583378773095239</v>
      </c>
      <c r="I41" s="30">
        <f t="shared" si="5"/>
        <v>0.48454334743921817</v>
      </c>
      <c r="K41" s="29">
        <f t="shared" si="6"/>
        <v>0.96915617623739514</v>
      </c>
      <c r="L41">
        <f t="shared" si="7"/>
        <v>0.95985383242203171</v>
      </c>
      <c r="M41" s="30">
        <f t="shared" si="8"/>
        <v>0.97613968782066174</v>
      </c>
      <c r="O41" s="29">
        <f t="shared" si="9"/>
        <v>3.1329507490665834E-2</v>
      </c>
      <c r="P41">
        <f t="shared" si="10"/>
        <v>4.0974264006381905E-2</v>
      </c>
      <c r="Q41" s="30">
        <f t="shared" si="11"/>
        <v>2.4149580043059195E-2</v>
      </c>
    </row>
    <row r="42" spans="2:17" x14ac:dyDescent="0.2">
      <c r="B42" s="5">
        <v>39</v>
      </c>
      <c r="C42" s="3">
        <v>2.64E-2</v>
      </c>
      <c r="D42" s="3">
        <v>3.6400000000000002E-2</v>
      </c>
      <c r="E42" s="3">
        <v>1.9390000000000001E-2</v>
      </c>
      <c r="G42" s="29">
        <f t="shared" si="3"/>
        <v>0.36195193998143993</v>
      </c>
      <c r="H42">
        <f t="shared" si="4"/>
        <v>0.24798832301889565</v>
      </c>
      <c r="I42" s="30">
        <f t="shared" si="5"/>
        <v>0.47285241501935521</v>
      </c>
      <c r="K42" s="29">
        <f t="shared" si="6"/>
        <v>0.96924190692419576</v>
      </c>
      <c r="L42">
        <f t="shared" si="7"/>
        <v>0.95993791387304739</v>
      </c>
      <c r="M42" s="30">
        <f t="shared" si="8"/>
        <v>0.97587226719415543</v>
      </c>
      <c r="O42" s="29">
        <f t="shared" si="9"/>
        <v>3.1241052299132946E-2</v>
      </c>
      <c r="P42">
        <f t="shared" si="10"/>
        <v>4.0886669660555902E-2</v>
      </c>
      <c r="Q42" s="30">
        <f t="shared" si="11"/>
        <v>2.4423574910244616E-2</v>
      </c>
    </row>
    <row r="43" spans="2:17" x14ac:dyDescent="0.2">
      <c r="B43" s="6">
        <v>40</v>
      </c>
      <c r="C43" s="4">
        <v>2.6540000000000001E-2</v>
      </c>
      <c r="D43" s="4">
        <v>3.6540000000000003E-2</v>
      </c>
      <c r="E43" s="4">
        <v>1.9529999999999999E-2</v>
      </c>
      <c r="G43" s="29">
        <f t="shared" si="3"/>
        <v>0.35072355328981947</v>
      </c>
      <c r="H43">
        <f t="shared" si="4"/>
        <v>0.23798925759158665</v>
      </c>
      <c r="I43" s="30">
        <f t="shared" si="5"/>
        <v>0.46131716846104526</v>
      </c>
      <c r="K43" s="29">
        <f t="shared" si="6"/>
        <v>0.96897823867943289</v>
      </c>
      <c r="L43">
        <f t="shared" si="7"/>
        <v>0.95967928930852475</v>
      </c>
      <c r="M43" s="30">
        <f t="shared" si="8"/>
        <v>0.97560497484645858</v>
      </c>
      <c r="O43" s="29">
        <f t="shared" si="9"/>
        <v>3.1513124846709553E-2</v>
      </c>
      <c r="P43">
        <f t="shared" si="10"/>
        <v>4.1156123972237196E-2</v>
      </c>
      <c r="Q43" s="30">
        <f t="shared" si="11"/>
        <v>2.4697513384760325E-2</v>
      </c>
    </row>
    <row r="44" spans="2:17" x14ac:dyDescent="0.2">
      <c r="B44" s="5">
        <v>41</v>
      </c>
      <c r="C44" s="3">
        <v>2.6669999999999999E-2</v>
      </c>
      <c r="D44" s="3">
        <v>3.6670000000000001E-2</v>
      </c>
      <c r="E44" s="3">
        <v>1.966E-2</v>
      </c>
      <c r="G44" s="29">
        <f t="shared" si="3"/>
        <v>0.33988676611542612</v>
      </c>
      <c r="H44">
        <f t="shared" si="4"/>
        <v>0.22842216276614175</v>
      </c>
      <c r="I44" s="30">
        <f t="shared" si="5"/>
        <v>0.45012103118456215</v>
      </c>
      <c r="K44" s="29">
        <f t="shared" si="6"/>
        <v>0.96910162698586033</v>
      </c>
      <c r="L44">
        <f t="shared" si="7"/>
        <v>0.95980030812204564</v>
      </c>
      <c r="M44" s="30">
        <f t="shared" si="8"/>
        <v>0.97573006590274225</v>
      </c>
      <c r="O44" s="29">
        <f t="shared" si="9"/>
        <v>3.1385794380323642E-2</v>
      </c>
      <c r="P44">
        <f t="shared" si="10"/>
        <v>4.1030028530698523E-2</v>
      </c>
      <c r="Q44" s="30">
        <f t="shared" si="11"/>
        <v>2.4569302643044754E-2</v>
      </c>
    </row>
    <row r="45" spans="2:17" x14ac:dyDescent="0.2">
      <c r="B45" s="5">
        <v>42</v>
      </c>
      <c r="C45" s="3">
        <v>2.6800000000000001E-2</v>
      </c>
      <c r="D45" s="3">
        <v>3.6799999999999999E-2</v>
      </c>
      <c r="E45" s="3">
        <v>1.9789999999999999E-2</v>
      </c>
      <c r="G45" s="29">
        <f t="shared" si="3"/>
        <v>0.32930162970189214</v>
      </c>
      <c r="H45">
        <f t="shared" si="4"/>
        <v>0.21918482444165821</v>
      </c>
      <c r="I45" s="30">
        <f t="shared" si="5"/>
        <v>0.43908494091056349</v>
      </c>
      <c r="K45" s="29">
        <f t="shared" si="6"/>
        <v>0.96885687390976782</v>
      </c>
      <c r="L45">
        <f t="shared" si="7"/>
        <v>0.95956023613198727</v>
      </c>
      <c r="M45" s="30">
        <f t="shared" si="8"/>
        <v>0.97548194927716325</v>
      </c>
      <c r="O45" s="29">
        <f t="shared" si="9"/>
        <v>3.1638382944300311E-2</v>
      </c>
      <c r="P45">
        <f t="shared" si="10"/>
        <v>4.1280186836837554E-2</v>
      </c>
      <c r="Q45" s="30">
        <f t="shared" si="11"/>
        <v>2.4823623162789452E-2</v>
      </c>
    </row>
    <row r="46" spans="2:17" x14ac:dyDescent="0.2">
      <c r="B46" s="5">
        <v>43</v>
      </c>
      <c r="C46" s="3">
        <v>2.6929999999999999E-2</v>
      </c>
      <c r="D46" s="3">
        <v>3.6929999999999998E-2</v>
      </c>
      <c r="E46" s="3">
        <v>1.992E-2</v>
      </c>
      <c r="G46" s="29">
        <f t="shared" si="3"/>
        <v>0.3189655855815991</v>
      </c>
      <c r="H46">
        <f t="shared" si="4"/>
        <v>0.21026844480661172</v>
      </c>
      <c r="I46" s="30">
        <f t="shared" si="5"/>
        <v>0.42821053829189804</v>
      </c>
      <c r="K46" s="29">
        <f t="shared" si="6"/>
        <v>0.96861222906898459</v>
      </c>
      <c r="L46">
        <f t="shared" si="7"/>
        <v>0.9593202692852496</v>
      </c>
      <c r="M46" s="30">
        <f t="shared" si="8"/>
        <v>0.97523394312700773</v>
      </c>
      <c r="O46" s="29">
        <f t="shared" si="9"/>
        <v>3.1890923582710833E-2</v>
      </c>
      <c r="P46">
        <f t="shared" si="10"/>
        <v>4.1530298135911303E-2</v>
      </c>
      <c r="Q46" s="30">
        <f t="shared" si="11"/>
        <v>2.5077895096962382E-2</v>
      </c>
    </row>
    <row r="47" spans="2:17" x14ac:dyDescent="0.2">
      <c r="B47" s="5">
        <v>44</v>
      </c>
      <c r="C47" s="3">
        <v>2.7050000000000001E-2</v>
      </c>
      <c r="D47" s="3">
        <v>3.705E-2</v>
      </c>
      <c r="E47" s="3">
        <v>2.0039999999999999E-2</v>
      </c>
      <c r="G47" s="29">
        <f t="shared" si="3"/>
        <v>0.30900832177573956</v>
      </c>
      <c r="H47">
        <f t="shared" si="4"/>
        <v>0.2017499257057887</v>
      </c>
      <c r="I47" s="30">
        <f t="shared" si="5"/>
        <v>0.41767942881635384</v>
      </c>
      <c r="K47" s="29">
        <f t="shared" si="6"/>
        <v>0.96878263908094175</v>
      </c>
      <c r="L47">
        <f t="shared" si="7"/>
        <v>0.95948741092056067</v>
      </c>
      <c r="M47" s="30">
        <f t="shared" si="8"/>
        <v>0.97540670176508948</v>
      </c>
      <c r="O47" s="29">
        <f t="shared" si="9"/>
        <v>3.1715006927620935E-2</v>
      </c>
      <c r="P47">
        <f t="shared" si="10"/>
        <v>4.1356084078444252E-2</v>
      </c>
      <c r="Q47" s="30">
        <f t="shared" si="11"/>
        <v>2.4900764943352773E-2</v>
      </c>
    </row>
    <row r="48" spans="2:17" x14ac:dyDescent="0.2">
      <c r="B48" s="6">
        <v>45</v>
      </c>
      <c r="C48" s="4">
        <v>2.717E-2</v>
      </c>
      <c r="D48" s="4">
        <v>3.7170000000000002E-2</v>
      </c>
      <c r="E48" s="4">
        <v>2.0160000000000001E-2</v>
      </c>
      <c r="G48" s="29">
        <f t="shared" si="3"/>
        <v>0.29929213083059769</v>
      </c>
      <c r="H48">
        <f t="shared" si="4"/>
        <v>0.19353183449254577</v>
      </c>
      <c r="I48" s="30">
        <f t="shared" si="5"/>
        <v>0.40731171657889265</v>
      </c>
      <c r="K48" s="29">
        <f t="shared" si="6"/>
        <v>0.96855686316372636</v>
      </c>
      <c r="L48">
        <f t="shared" si="7"/>
        <v>0.95926595172467444</v>
      </c>
      <c r="M48" s="30">
        <f t="shared" si="8"/>
        <v>0.97517782413454768</v>
      </c>
      <c r="O48" s="29">
        <f t="shared" si="9"/>
        <v>3.1948085247632395E-2</v>
      </c>
      <c r="P48">
        <f t="shared" si="10"/>
        <v>4.1586920621776012E-2</v>
      </c>
      <c r="Q48" s="30">
        <f t="shared" si="11"/>
        <v>2.5135440886438758E-2</v>
      </c>
    </row>
    <row r="49" spans="2:17" x14ac:dyDescent="0.2">
      <c r="B49" s="5">
        <v>46</v>
      </c>
      <c r="C49" s="3">
        <v>2.7279999999999999E-2</v>
      </c>
      <c r="D49" s="3">
        <v>3.7280000000000001E-2</v>
      </c>
      <c r="E49" s="3">
        <v>2.0279999999999999E-2</v>
      </c>
      <c r="G49" s="29">
        <f t="shared" si="3"/>
        <v>0.28994370460990543</v>
      </c>
      <c r="H49">
        <f t="shared" si="4"/>
        <v>0.18568798525965011</v>
      </c>
      <c r="I49" s="30">
        <f t="shared" si="5"/>
        <v>0.39710816728046844</v>
      </c>
      <c r="K49" s="29">
        <f t="shared" si="6"/>
        <v>0.9687648779981336</v>
      </c>
      <c r="L49">
        <f t="shared" si="7"/>
        <v>0.95946997943019141</v>
      </c>
      <c r="M49" s="30">
        <f t="shared" si="8"/>
        <v>0.97494904054288878</v>
      </c>
      <c r="O49" s="29">
        <f t="shared" si="9"/>
        <v>3.173334049895489E-2</v>
      </c>
      <c r="P49">
        <f t="shared" si="10"/>
        <v>4.1374251746426241E-2</v>
      </c>
      <c r="Q49" s="30">
        <f t="shared" si="11"/>
        <v>2.5370075460068253E-2</v>
      </c>
    </row>
    <row r="50" spans="2:17" x14ac:dyDescent="0.2">
      <c r="B50" s="5">
        <v>47</v>
      </c>
      <c r="C50" s="3">
        <v>2.7390000000000001E-2</v>
      </c>
      <c r="D50" s="3">
        <v>3.739E-2</v>
      </c>
      <c r="E50" s="3">
        <v>2.0400000000000001E-2</v>
      </c>
      <c r="G50" s="29">
        <f t="shared" si="3"/>
        <v>0.28082727798558355</v>
      </c>
      <c r="H50">
        <f t="shared" si="4"/>
        <v>0.17812435659699183</v>
      </c>
      <c r="I50" s="30">
        <f t="shared" si="5"/>
        <v>0.38706941217137686</v>
      </c>
      <c r="K50" s="29">
        <f t="shared" si="6"/>
        <v>0.96855794252685268</v>
      </c>
      <c r="L50">
        <f t="shared" si="7"/>
        <v>0.95926700022038613</v>
      </c>
      <c r="M50" s="30">
        <f t="shared" si="8"/>
        <v>0.97472035093652099</v>
      </c>
      <c r="O50" s="29">
        <f t="shared" si="9"/>
        <v>3.1946970844786315E-2</v>
      </c>
      <c r="P50">
        <f t="shared" si="10"/>
        <v>4.1585827603581427E-2</v>
      </c>
      <c r="Q50" s="30">
        <f t="shared" si="11"/>
        <v>2.5604668677170636E-2</v>
      </c>
    </row>
    <row r="51" spans="2:17" x14ac:dyDescent="0.2">
      <c r="B51" s="5">
        <v>48</v>
      </c>
      <c r="C51" s="3">
        <v>2.75E-2</v>
      </c>
      <c r="D51" s="3">
        <v>3.7499999999999999E-2</v>
      </c>
      <c r="E51" s="3">
        <v>2.052E-2</v>
      </c>
      <c r="G51" s="29">
        <f t="shared" si="3"/>
        <v>0.27193939918145021</v>
      </c>
      <c r="H51">
        <f t="shared" si="4"/>
        <v>0.17083267507059779</v>
      </c>
      <c r="I51" s="30">
        <f t="shared" si="5"/>
        <v>0.3771959508750411</v>
      </c>
      <c r="K51" s="29">
        <f t="shared" si="6"/>
        <v>0.96835108445344975</v>
      </c>
      <c r="L51">
        <f t="shared" si="7"/>
        <v>0.95906409619830069</v>
      </c>
      <c r="M51" s="30">
        <f t="shared" si="8"/>
        <v>0.97449175526180754</v>
      </c>
      <c r="O51" s="29">
        <f t="shared" si="9"/>
        <v>3.2160566910794525E-2</v>
      </c>
      <c r="P51">
        <f t="shared" si="10"/>
        <v>4.1797369837579416E-2</v>
      </c>
      <c r="Q51" s="30">
        <f t="shared" si="11"/>
        <v>2.5839220550755399E-2</v>
      </c>
    </row>
    <row r="52" spans="2:17" x14ac:dyDescent="0.2">
      <c r="B52" s="5">
        <v>49</v>
      </c>
      <c r="C52" s="3">
        <v>2.76E-2</v>
      </c>
      <c r="D52" s="3">
        <v>3.7600000000000001E-2</v>
      </c>
      <c r="E52" s="3">
        <v>2.0629999999999999E-2</v>
      </c>
      <c r="G52" s="29">
        <f t="shared" si="3"/>
        <v>0.26340215020802832</v>
      </c>
      <c r="H52">
        <f t="shared" si="4"/>
        <v>0.16388220900563755</v>
      </c>
      <c r="I52" s="30">
        <f t="shared" si="5"/>
        <v>0.36766462524291854</v>
      </c>
      <c r="K52" s="29">
        <f t="shared" si="6"/>
        <v>0.96860606076530509</v>
      </c>
      <c r="L52">
        <f t="shared" si="7"/>
        <v>0.95931418821318626</v>
      </c>
      <c r="M52" s="30">
        <f t="shared" si="8"/>
        <v>0.97473110299829246</v>
      </c>
      <c r="O52" s="29">
        <f t="shared" si="9"/>
        <v>3.1897291789858048E-2</v>
      </c>
      <c r="P52">
        <f t="shared" si="10"/>
        <v>4.1536637094371685E-2</v>
      </c>
      <c r="Q52" s="30">
        <f t="shared" si="11"/>
        <v>2.5593637818464323E-2</v>
      </c>
    </row>
    <row r="53" spans="2:17" x14ac:dyDescent="0.2">
      <c r="B53" s="6">
        <v>50</v>
      </c>
      <c r="C53" s="4">
        <v>2.7709999999999999E-2</v>
      </c>
      <c r="D53" s="4">
        <v>3.771E-2</v>
      </c>
      <c r="E53" s="4">
        <v>2.0740000000000001E-2</v>
      </c>
      <c r="G53" s="29">
        <f t="shared" si="3"/>
        <v>0.25495931300893881</v>
      </c>
      <c r="H53">
        <f t="shared" si="4"/>
        <v>0.1571085809987022</v>
      </c>
      <c r="I53" s="30">
        <f t="shared" si="5"/>
        <v>0.35829710928244829</v>
      </c>
      <c r="K53" s="29">
        <f t="shared" si="6"/>
        <v>0.9679469693302748</v>
      </c>
      <c r="L53">
        <f t="shared" si="7"/>
        <v>0.95866770378533073</v>
      </c>
      <c r="M53" s="30">
        <f t="shared" si="8"/>
        <v>0.97452157396355155</v>
      </c>
      <c r="O53" s="29">
        <f t="shared" si="9"/>
        <v>3.2577976955960576E-2</v>
      </c>
      <c r="P53">
        <f t="shared" si="10"/>
        <v>4.221076697540499E-2</v>
      </c>
      <c r="Q53" s="30">
        <f t="shared" si="11"/>
        <v>2.5808621784395816E-2</v>
      </c>
    </row>
    <row r="54" spans="2:17" x14ac:dyDescent="0.2">
      <c r="B54" s="5">
        <v>51</v>
      </c>
      <c r="C54" s="3">
        <v>2.7799999999999998E-2</v>
      </c>
      <c r="D54" s="3">
        <v>3.78E-2</v>
      </c>
      <c r="E54" s="3">
        <v>2.085E-2</v>
      </c>
      <c r="G54" s="29">
        <f t="shared" si="3"/>
        <v>0.24697939315035083</v>
      </c>
      <c r="H54">
        <f t="shared" si="4"/>
        <v>0.15073115107409982</v>
      </c>
      <c r="I54" s="30">
        <f t="shared" si="5"/>
        <v>0.34909321749537009</v>
      </c>
      <c r="K54" s="29">
        <f t="shared" si="6"/>
        <v>0.96870120269617999</v>
      </c>
      <c r="L54">
        <f t="shared" si="7"/>
        <v>0.95940750095212768</v>
      </c>
      <c r="M54" s="30">
        <f t="shared" si="8"/>
        <v>0.97431212379717336</v>
      </c>
      <c r="O54" s="29">
        <f t="shared" si="9"/>
        <v>3.1799070993657252E-2</v>
      </c>
      <c r="P54">
        <f t="shared" si="10"/>
        <v>4.1439371566450771E-2</v>
      </c>
      <c r="Q54" s="30">
        <f t="shared" si="11"/>
        <v>2.6023571030629904E-2</v>
      </c>
    </row>
    <row r="55" spans="2:17" x14ac:dyDescent="0.2">
      <c r="B55" s="5">
        <v>52</v>
      </c>
      <c r="C55" s="3">
        <v>2.7900000000000001E-2</v>
      </c>
      <c r="D55" s="3">
        <v>3.7900000000000003E-2</v>
      </c>
      <c r="E55" s="3">
        <v>2.0959999999999999E-2</v>
      </c>
      <c r="G55" s="29">
        <f t="shared" si="3"/>
        <v>0.23908645073215171</v>
      </c>
      <c r="H55">
        <f t="shared" si="4"/>
        <v>0.14451515017359798</v>
      </c>
      <c r="I55" s="30">
        <f t="shared" si="5"/>
        <v>0.34005266402664197</v>
      </c>
      <c r="K55" s="29">
        <f t="shared" si="6"/>
        <v>0.96804210133679358</v>
      </c>
      <c r="L55">
        <f t="shared" si="7"/>
        <v>0.95876100689069876</v>
      </c>
      <c r="M55" s="30">
        <f t="shared" si="8"/>
        <v>0.97410275245795053</v>
      </c>
      <c r="O55" s="29">
        <f t="shared" si="9"/>
        <v>3.2479699534835912E-2</v>
      </c>
      <c r="P55">
        <f t="shared" si="10"/>
        <v>4.2113445906911358E-2</v>
      </c>
      <c r="Q55" s="30">
        <f t="shared" si="11"/>
        <v>2.62384855671388E-2</v>
      </c>
    </row>
    <row r="56" spans="2:17" x14ac:dyDescent="0.2">
      <c r="B56" s="5">
        <v>53</v>
      </c>
      <c r="C56" s="3">
        <v>2.7990000000000001E-2</v>
      </c>
      <c r="D56" s="3">
        <v>3.7990000000000003E-2</v>
      </c>
      <c r="E56" s="3">
        <v>2.1059999999999999E-2</v>
      </c>
      <c r="G56" s="29">
        <f t="shared" si="3"/>
        <v>0.23152016902386235</v>
      </c>
      <c r="H56">
        <f t="shared" si="4"/>
        <v>0.13859961199988405</v>
      </c>
      <c r="I56" s="30">
        <f t="shared" si="5"/>
        <v>0.33134701181650994</v>
      </c>
      <c r="K56" s="29">
        <f t="shared" si="6"/>
        <v>0.96835336471339462</v>
      </c>
      <c r="L56">
        <f t="shared" si="7"/>
        <v>0.9590663112718083</v>
      </c>
      <c r="M56" s="30">
        <f t="shared" si="8"/>
        <v>0.97439910598833013</v>
      </c>
      <c r="O56" s="29">
        <f t="shared" si="9"/>
        <v>3.2158212127186885E-2</v>
      </c>
      <c r="P56">
        <f t="shared" si="10"/>
        <v>4.1795060220361537E-2</v>
      </c>
      <c r="Q56" s="30">
        <f t="shared" si="11"/>
        <v>2.5934299526586577E-2</v>
      </c>
    </row>
    <row r="57" spans="2:17" x14ac:dyDescent="0.2">
      <c r="B57" s="5">
        <v>54</v>
      </c>
      <c r="C57" s="3">
        <v>2.8080000000000001E-2</v>
      </c>
      <c r="D57" s="3">
        <v>3.8080000000000003E-2</v>
      </c>
      <c r="E57" s="3">
        <v>2.1160000000000002E-2</v>
      </c>
      <c r="G57" s="29">
        <f t="shared" si="3"/>
        <v>0.22415417314614897</v>
      </c>
      <c r="H57">
        <f t="shared" si="4"/>
        <v>0.13290322256685952</v>
      </c>
      <c r="I57" s="30">
        <f t="shared" si="5"/>
        <v>0.32280116138772347</v>
      </c>
      <c r="K57" s="29">
        <f t="shared" si="6"/>
        <v>0.96818421518621911</v>
      </c>
      <c r="L57">
        <f t="shared" si="7"/>
        <v>0.9589003940860289</v>
      </c>
      <c r="M57" s="30">
        <f t="shared" si="8"/>
        <v>0.97420875962654252</v>
      </c>
      <c r="O57" s="29">
        <f t="shared" si="9"/>
        <v>3.2332904866807712E-2</v>
      </c>
      <c r="P57">
        <f t="shared" si="10"/>
        <v>4.1968073845394541E-2</v>
      </c>
      <c r="Q57" s="30">
        <f t="shared" si="11"/>
        <v>2.6129666040036397E-2</v>
      </c>
    </row>
    <row r="58" spans="2:17" x14ac:dyDescent="0.2">
      <c r="B58" s="6">
        <v>55</v>
      </c>
      <c r="C58" s="4">
        <v>2.8160000000000001E-2</v>
      </c>
      <c r="D58" s="4">
        <v>3.8159999999999999E-2</v>
      </c>
      <c r="E58" s="4">
        <v>2.1260000000000001E-2</v>
      </c>
      <c r="G58" s="29">
        <f t="shared" si="3"/>
        <v>0.21710073165065547</v>
      </c>
      <c r="H58">
        <f t="shared" si="4"/>
        <v>0.12748643023512807</v>
      </c>
      <c r="I58" s="30">
        <f t="shared" si="5"/>
        <v>0.31441429603268339</v>
      </c>
      <c r="K58" s="29">
        <f t="shared" si="6"/>
        <v>0.96853307972591418</v>
      </c>
      <c r="L58">
        <f t="shared" si="7"/>
        <v>0.9592425809764964</v>
      </c>
      <c r="M58" s="30">
        <f t="shared" si="8"/>
        <v>0.97401847837540323</v>
      </c>
      <c r="O58" s="29">
        <f t="shared" si="9"/>
        <v>3.1972641090174107E-2</v>
      </c>
      <c r="P58">
        <f t="shared" si="10"/>
        <v>4.1611284076804589E-2</v>
      </c>
      <c r="Q58" s="30">
        <f t="shared" si="11"/>
        <v>2.6325003881570205E-2</v>
      </c>
    </row>
    <row r="59" spans="2:17" x14ac:dyDescent="0.2">
      <c r="B59" s="5">
        <v>56</v>
      </c>
      <c r="C59" s="3">
        <v>2.8250000000000001E-2</v>
      </c>
      <c r="D59" s="3">
        <v>3.8249999999999999E-2</v>
      </c>
      <c r="E59" s="3">
        <v>2.137E-2</v>
      </c>
      <c r="G59" s="29">
        <f t="shared" si="3"/>
        <v>0.21012212384195494</v>
      </c>
      <c r="H59">
        <f t="shared" si="4"/>
        <v>0.12220567444426307</v>
      </c>
      <c r="I59" s="30">
        <f t="shared" si="5"/>
        <v>0.3060176963324806</v>
      </c>
      <c r="K59" s="29">
        <f t="shared" si="6"/>
        <v>0.96785543855315026</v>
      </c>
      <c r="L59">
        <f t="shared" si="7"/>
        <v>0.95857789898795109</v>
      </c>
      <c r="M59" s="30">
        <f t="shared" si="8"/>
        <v>0.97329447227383714</v>
      </c>
      <c r="O59" s="29">
        <f t="shared" si="9"/>
        <v>3.2672543195593297E-2</v>
      </c>
      <c r="P59">
        <f t="shared" si="10"/>
        <v>4.2304448032558443E-2</v>
      </c>
      <c r="Q59" s="30">
        <f t="shared" si="11"/>
        <v>2.7068598931030859E-2</v>
      </c>
    </row>
    <row r="60" spans="2:17" x14ac:dyDescent="0.2">
      <c r="B60" s="5">
        <v>57</v>
      </c>
      <c r="C60" s="3">
        <v>2.8330000000000001E-2</v>
      </c>
      <c r="D60" s="3">
        <v>3.8330000000000003E-2</v>
      </c>
      <c r="E60" s="3">
        <v>2.146E-2</v>
      </c>
      <c r="G60" s="29">
        <f t="shared" si="3"/>
        <v>0.20344506732076353</v>
      </c>
      <c r="H60">
        <f t="shared" si="4"/>
        <v>0.11718771387914956</v>
      </c>
      <c r="I60" s="30">
        <f t="shared" si="5"/>
        <v>0.29811389865269411</v>
      </c>
      <c r="K60" s="29">
        <f t="shared" si="6"/>
        <v>0.96822297243571742</v>
      </c>
      <c r="L60">
        <f t="shared" si="7"/>
        <v>0.95893839964524596</v>
      </c>
      <c r="M60" s="30">
        <f t="shared" si="8"/>
        <v>0.97417208947550793</v>
      </c>
      <c r="O60" s="29">
        <f t="shared" si="9"/>
        <v>3.2292874805205762E-2</v>
      </c>
      <c r="P60">
        <f t="shared" si="10"/>
        <v>4.192844010835025E-2</v>
      </c>
      <c r="Q60" s="30">
        <f t="shared" si="11"/>
        <v>2.6167307706506094E-2</v>
      </c>
    </row>
    <row r="61" spans="2:17" x14ac:dyDescent="0.2">
      <c r="B61" s="5">
        <v>58</v>
      </c>
      <c r="C61" s="3">
        <v>2.8400000000000002E-2</v>
      </c>
      <c r="D61" s="3">
        <v>3.8399999999999997E-2</v>
      </c>
      <c r="E61" s="3">
        <v>2.155E-2</v>
      </c>
      <c r="G61" s="29">
        <f t="shared" si="3"/>
        <v>0.19706071657672186</v>
      </c>
      <c r="H61">
        <f t="shared" si="4"/>
        <v>0.11242129702875588</v>
      </c>
      <c r="I61" s="30">
        <f t="shared" si="5"/>
        <v>0.29036319622841417</v>
      </c>
      <c r="K61" s="29">
        <f t="shared" si="6"/>
        <v>0.96861879804647355</v>
      </c>
      <c r="L61">
        <f t="shared" si="7"/>
        <v>0.95932665044298859</v>
      </c>
      <c r="M61" s="30">
        <f t="shared" si="8"/>
        <v>0.97400086859650381</v>
      </c>
      <c r="O61" s="29">
        <f t="shared" si="9"/>
        <v>3.1884141761237765E-2</v>
      </c>
      <c r="P61">
        <f t="shared" si="10"/>
        <v>4.1523646408932885E-2</v>
      </c>
      <c r="Q61" s="30">
        <f t="shared" si="11"/>
        <v>2.6343083557141468E-2</v>
      </c>
    </row>
    <row r="62" spans="2:17" x14ac:dyDescent="0.2">
      <c r="B62" s="5">
        <v>59</v>
      </c>
      <c r="C62" s="3">
        <v>2.8479999999999998E-2</v>
      </c>
      <c r="D62" s="3">
        <v>3.848E-2</v>
      </c>
      <c r="E62" s="3">
        <v>2.1649999999999999E-2</v>
      </c>
      <c r="G62" s="29">
        <f t="shared" si="3"/>
        <v>0.19074132971821034</v>
      </c>
      <c r="H62">
        <f t="shared" si="4"/>
        <v>0.10777298762193879</v>
      </c>
      <c r="I62" s="30">
        <f t="shared" si="5"/>
        <v>0.28260105514757156</v>
      </c>
      <c r="K62" s="29">
        <f t="shared" si="6"/>
        <v>0.96793177773688244</v>
      </c>
      <c r="L62">
        <f t="shared" si="7"/>
        <v>0.95865276838401792</v>
      </c>
      <c r="M62" s="30">
        <f t="shared" si="8"/>
        <v>0.97326747610693565</v>
      </c>
      <c r="O62" s="29">
        <f t="shared" si="9"/>
        <v>3.2593671733761813E-2</v>
      </c>
      <c r="P62">
        <f t="shared" si="10"/>
        <v>4.22263464275935E-2</v>
      </c>
      <c r="Q62" s="30">
        <f t="shared" si="11"/>
        <v>2.7096336211034387E-2</v>
      </c>
    </row>
    <row r="63" spans="2:17" x14ac:dyDescent="0.2">
      <c r="B63" s="6">
        <v>60</v>
      </c>
      <c r="C63" s="4">
        <v>2.8549999999999999E-2</v>
      </c>
      <c r="D63" s="4">
        <v>3.8550000000000001E-2</v>
      </c>
      <c r="E63" s="4">
        <v>2.1739999999999999E-2</v>
      </c>
      <c r="G63" s="29">
        <f t="shared" si="3"/>
        <v>0.18470365465740965</v>
      </c>
      <c r="H63">
        <f t="shared" si="4"/>
        <v>0.10336068905680371</v>
      </c>
      <c r="I63" s="30">
        <f t="shared" si="5"/>
        <v>0.27515426442069213</v>
      </c>
      <c r="K63" s="29">
        <f t="shared" si="6"/>
        <v>0.96834626732591</v>
      </c>
      <c r="L63">
        <f t="shared" si="7"/>
        <v>0.9590593277360635</v>
      </c>
      <c r="M63" s="30">
        <f t="shared" si="8"/>
        <v>0.97364910501487412</v>
      </c>
      <c r="O63" s="29">
        <f t="shared" si="9"/>
        <v>3.216554149036456E-2</v>
      </c>
      <c r="P63">
        <f t="shared" si="10"/>
        <v>4.1802341845300808E-2</v>
      </c>
      <c r="Q63" s="30">
        <f t="shared" si="11"/>
        <v>2.6704302041181752E-2</v>
      </c>
    </row>
    <row r="64" spans="2:17" x14ac:dyDescent="0.2">
      <c r="B64" s="5">
        <v>61</v>
      </c>
      <c r="C64" s="3">
        <v>2.862E-2</v>
      </c>
      <c r="D64" s="3">
        <v>3.8620000000000002E-2</v>
      </c>
      <c r="E64" s="3">
        <v>2.1829999999999999E-2</v>
      </c>
      <c r="G64" s="29">
        <f t="shared" si="3"/>
        <v>0.17883280095917259</v>
      </c>
      <c r="H64">
        <f t="shared" si="4"/>
        <v>9.911569795473979E-2</v>
      </c>
      <c r="I64" s="30">
        <f t="shared" si="5"/>
        <v>0.26785663553645428</v>
      </c>
      <c r="K64" s="29">
        <f t="shared" si="6"/>
        <v>0.96821473993502516</v>
      </c>
      <c r="L64">
        <f t="shared" si="7"/>
        <v>0.95893031344120583</v>
      </c>
      <c r="M64" s="30">
        <f t="shared" si="8"/>
        <v>0.97347804548985561</v>
      </c>
      <c r="O64" s="29">
        <f t="shared" si="9"/>
        <v>3.2301377532290364E-2</v>
      </c>
      <c r="P64">
        <f t="shared" si="10"/>
        <v>4.1936872598004007E-2</v>
      </c>
      <c r="Q64" s="30">
        <f t="shared" si="11"/>
        <v>2.6880006566090915E-2</v>
      </c>
    </row>
    <row r="65" spans="2:17" x14ac:dyDescent="0.2">
      <c r="B65" s="5">
        <v>62</v>
      </c>
      <c r="C65" s="3">
        <v>2.869E-2</v>
      </c>
      <c r="D65" s="3">
        <v>3.8690000000000002E-2</v>
      </c>
      <c r="E65" s="3">
        <v>2.1919999999999999E-2</v>
      </c>
      <c r="G65" s="29">
        <f t="shared" si="3"/>
        <v>0.1731250380545106</v>
      </c>
      <c r="H65">
        <f t="shared" si="4"/>
        <v>9.5032262976560367E-2</v>
      </c>
      <c r="I65" s="30">
        <f t="shared" si="5"/>
        <v>0.26070674870099692</v>
      </c>
      <c r="K65" s="29">
        <f t="shared" si="6"/>
        <v>0.96808324382301059</v>
      </c>
      <c r="L65">
        <f t="shared" si="7"/>
        <v>0.95880132953264297</v>
      </c>
      <c r="M65" s="30">
        <f t="shared" si="8"/>
        <v>0.97330703859123069</v>
      </c>
      <c r="O65" s="29">
        <f t="shared" si="9"/>
        <v>3.2437199718048683E-2</v>
      </c>
      <c r="P65">
        <f t="shared" si="10"/>
        <v>4.2071389759703794E-2</v>
      </c>
      <c r="Q65" s="30">
        <f t="shared" si="11"/>
        <v>2.7055687898830807E-2</v>
      </c>
    </row>
    <row r="66" spans="2:17" x14ac:dyDescent="0.2">
      <c r="B66" s="5">
        <v>63</v>
      </c>
      <c r="C66" s="3">
        <v>2.8760000000000001E-2</v>
      </c>
      <c r="D66" s="3">
        <v>3.8760000000000003E-2</v>
      </c>
      <c r="E66" s="3">
        <v>2.2009999999999998E-2</v>
      </c>
      <c r="G66" s="29">
        <f t="shared" si="3"/>
        <v>0.16757668857076749</v>
      </c>
      <c r="H66">
        <f t="shared" si="4"/>
        <v>9.1104805344434311E-2</v>
      </c>
      <c r="I66" s="30">
        <f t="shared" si="5"/>
        <v>0.25370314458056753</v>
      </c>
      <c r="K66" s="29">
        <f t="shared" si="6"/>
        <v>0.96795177897955964</v>
      </c>
      <c r="L66">
        <f t="shared" si="7"/>
        <v>0.95867237600040356</v>
      </c>
      <c r="M66" s="30">
        <f t="shared" si="8"/>
        <v>0.97313608429652976</v>
      </c>
      <c r="O66" s="29">
        <f t="shared" si="9"/>
        <v>3.2573008050134224E-2</v>
      </c>
      <c r="P66">
        <f t="shared" si="10"/>
        <v>4.2205893332881057E-2</v>
      </c>
      <c r="Q66" s="30">
        <f t="shared" si="11"/>
        <v>2.7231346044841138E-2</v>
      </c>
    </row>
    <row r="67" spans="2:17" x14ac:dyDescent="0.2">
      <c r="B67" s="5">
        <v>64</v>
      </c>
      <c r="C67" s="3">
        <v>2.8830000000000001E-2</v>
      </c>
      <c r="D67" s="3">
        <v>3.8830000000000003E-2</v>
      </c>
      <c r="E67" s="3">
        <v>2.2100000000000002E-2</v>
      </c>
      <c r="G67" s="29">
        <f t="shared" si="3"/>
        <v>0.16218412861259424</v>
      </c>
      <c r="H67">
        <f t="shared" si="4"/>
        <v>8.7327914684677876E-2</v>
      </c>
      <c r="I67" s="30">
        <f t="shared" si="5"/>
        <v>0.24684432638879214</v>
      </c>
      <c r="K67" s="29">
        <f t="shared" si="6"/>
        <v>0.96782034539430595</v>
      </c>
      <c r="L67">
        <f t="shared" si="7"/>
        <v>0.95854345283459663</v>
      </c>
      <c r="M67" s="30">
        <f t="shared" si="8"/>
        <v>0.97296518258331144</v>
      </c>
      <c r="O67" s="29">
        <f t="shared" si="9"/>
        <v>3.2708802531107216E-2</v>
      </c>
      <c r="P67">
        <f t="shared" si="10"/>
        <v>4.2340383319936496E-2</v>
      </c>
      <c r="Q67" s="30">
        <f t="shared" si="11"/>
        <v>2.7406981009543308E-2</v>
      </c>
    </row>
    <row r="68" spans="2:17" x14ac:dyDescent="0.2">
      <c r="B68" s="6">
        <v>65</v>
      </c>
      <c r="C68" s="4">
        <v>2.8889999999999999E-2</v>
      </c>
      <c r="D68" s="4">
        <v>3.8890000000000001E-2</v>
      </c>
      <c r="E68" s="4">
        <v>2.2179999999999998E-2</v>
      </c>
      <c r="G68" s="29">
        <f t="shared" si="3"/>
        <v>0.15704296788710406</v>
      </c>
      <c r="H68">
        <f t="shared" si="4"/>
        <v>8.3748727169894538E-2</v>
      </c>
      <c r="I68" s="30">
        <f t="shared" si="5"/>
        <v>0.2402815066412019</v>
      </c>
      <c r="K68" s="29">
        <f t="shared" si="6"/>
        <v>0.96830046953749249</v>
      </c>
      <c r="L68">
        <f t="shared" si="7"/>
        <v>0.95901439387729559</v>
      </c>
      <c r="M68" s="30">
        <f t="shared" si="8"/>
        <v>0.97341312298483429</v>
      </c>
      <c r="O68" s="29">
        <f t="shared" si="9"/>
        <v>3.2212837455657874E-2</v>
      </c>
      <c r="P68">
        <f t="shared" si="10"/>
        <v>4.1849194954511164E-2</v>
      </c>
      <c r="Q68" s="30">
        <f t="shared" si="11"/>
        <v>2.6946700078390583E-2</v>
      </c>
    </row>
    <row r="69" spans="2:17" x14ac:dyDescent="0.2">
      <c r="B69" s="5">
        <v>66</v>
      </c>
      <c r="C69" s="3">
        <v>2.895E-2</v>
      </c>
      <c r="D69" s="3">
        <v>3.8949999999999999E-2</v>
      </c>
      <c r="E69" s="3">
        <v>2.2270000000000002E-2</v>
      </c>
      <c r="G69" s="29">
        <f t="shared" ref="G69:G132" si="12">(1+C69)^(-$B69)</f>
        <v>0.15204707878796175</v>
      </c>
      <c r="H69">
        <f t="shared" ref="H69:H132" si="13">(1+D69)^(-$B69)</f>
        <v>8.0306975612395262E-2</v>
      </c>
      <c r="I69" s="30">
        <f t="shared" ref="I69:I132" si="14">(1+E69)^(-$B69)</f>
        <v>0.2337057218586775</v>
      </c>
      <c r="K69" s="29">
        <f t="shared" ref="K69:K132" si="15">G69/G68</f>
        <v>0.96818775672442858</v>
      </c>
      <c r="L69">
        <f t="shared" ref="L69:L132" si="16">H69/H68</f>
        <v>0.95890383443658478</v>
      </c>
      <c r="M69" s="30">
        <f t="shared" ref="M69:M132" si="17">I69/I68</f>
        <v>0.97263299671104675</v>
      </c>
      <c r="O69" s="29">
        <f t="shared" ref="O69:O132" si="18">-LN(K69)</f>
        <v>3.2329246955764945E-2</v>
      </c>
      <c r="P69">
        <f t="shared" ref="P69:P132" si="19">-LN(L69)</f>
        <v>4.1964486043777754E-2</v>
      </c>
      <c r="Q69" s="30">
        <f t="shared" ref="Q69:Q132" si="20">-LN(M69)</f>
        <v>2.7748455296503258E-2</v>
      </c>
    </row>
    <row r="70" spans="2:17" x14ac:dyDescent="0.2">
      <c r="B70" s="5">
        <v>67</v>
      </c>
      <c r="C70" s="3">
        <v>2.9010000000000001E-2</v>
      </c>
      <c r="D70" s="3">
        <v>3.9010000000000003E-2</v>
      </c>
      <c r="E70" s="3">
        <v>2.2349999999999998E-2</v>
      </c>
      <c r="G70" s="29">
        <f t="shared" si="12"/>
        <v>0.14719298596687261</v>
      </c>
      <c r="H70">
        <f t="shared" si="13"/>
        <v>7.6997789944492745E-2</v>
      </c>
      <c r="I70" s="30">
        <f t="shared" si="14"/>
        <v>0.22741898207524758</v>
      </c>
      <c r="K70" s="29">
        <f t="shared" si="15"/>
        <v>0.96807506688202505</v>
      </c>
      <c r="L70">
        <f t="shared" si="16"/>
        <v>0.95879329731112739</v>
      </c>
      <c r="M70" s="30">
        <f t="shared" si="17"/>
        <v>0.97309976095822115</v>
      </c>
      <c r="O70" s="29">
        <f t="shared" si="18"/>
        <v>3.2445646280440173E-2</v>
      </c>
      <c r="P70">
        <f t="shared" si="19"/>
        <v>4.207976715230094E-2</v>
      </c>
      <c r="Q70" s="30">
        <f t="shared" si="20"/>
        <v>2.7268672803981236E-2</v>
      </c>
    </row>
    <row r="71" spans="2:17" x14ac:dyDescent="0.2">
      <c r="B71" s="5">
        <v>68</v>
      </c>
      <c r="C71" s="3">
        <v>2.9069999999999999E-2</v>
      </c>
      <c r="D71" s="3">
        <v>3.9070000000000001E-2</v>
      </c>
      <c r="E71" s="3">
        <v>2.2429999999999999E-2</v>
      </c>
      <c r="G71" s="29">
        <f t="shared" si="12"/>
        <v>0.14247727596021845</v>
      </c>
      <c r="H71">
        <f t="shared" si="13"/>
        <v>7.3816455509926604E-2</v>
      </c>
      <c r="I71" s="30">
        <f t="shared" si="14"/>
        <v>0.22126681643687188</v>
      </c>
      <c r="K71" s="29">
        <f t="shared" si="15"/>
        <v>0.96796240000379175</v>
      </c>
      <c r="L71">
        <f t="shared" si="16"/>
        <v>0.95868278249467231</v>
      </c>
      <c r="M71" s="30">
        <f t="shared" si="17"/>
        <v>0.97294787980213504</v>
      </c>
      <c r="O71" s="29">
        <f t="shared" si="18"/>
        <v>3.2562035431257297E-2</v>
      </c>
      <c r="P71">
        <f t="shared" si="19"/>
        <v>4.2195038281616554E-2</v>
      </c>
      <c r="Q71" s="30">
        <f t="shared" si="20"/>
        <v>2.7424764724048666E-2</v>
      </c>
    </row>
    <row r="72" spans="2:17" x14ac:dyDescent="0.2">
      <c r="B72" s="5">
        <v>69</v>
      </c>
      <c r="C72" s="3">
        <v>2.912E-2</v>
      </c>
      <c r="D72" s="3">
        <v>3.9120000000000002E-2</v>
      </c>
      <c r="E72" s="3">
        <v>2.2509999999999999E-2</v>
      </c>
      <c r="G72" s="29">
        <f t="shared" si="12"/>
        <v>0.13798908366142779</v>
      </c>
      <c r="H72">
        <f t="shared" si="13"/>
        <v>7.0805409412800238E-2</v>
      </c>
      <c r="I72" s="30">
        <f t="shared" si="14"/>
        <v>0.2152474828479895</v>
      </c>
      <c r="K72" s="29">
        <f t="shared" si="15"/>
        <v>0.96849889030694392</v>
      </c>
      <c r="L72">
        <f t="shared" si="16"/>
        <v>0.95920901272858528</v>
      </c>
      <c r="M72" s="30">
        <f t="shared" si="17"/>
        <v>0.97279604015724741</v>
      </c>
      <c r="O72" s="29">
        <f t="shared" si="18"/>
        <v>3.2007941921035704E-2</v>
      </c>
      <c r="P72">
        <f t="shared" si="19"/>
        <v>4.1646279223958353E-2</v>
      </c>
      <c r="Q72" s="30">
        <f t="shared" si="20"/>
        <v>2.7580838340559331E-2</v>
      </c>
    </row>
    <row r="73" spans="2:17" x14ac:dyDescent="0.2">
      <c r="B73" s="6">
        <v>70</v>
      </c>
      <c r="C73" s="4">
        <v>2.9180000000000001E-2</v>
      </c>
      <c r="D73" s="4">
        <v>3.918E-2</v>
      </c>
      <c r="E73" s="4">
        <v>2.2589999999999999E-2</v>
      </c>
      <c r="G73" s="29">
        <f t="shared" si="12"/>
        <v>0.13353845279005919</v>
      </c>
      <c r="H73">
        <f t="shared" si="13"/>
        <v>6.7864932009122247E-2</v>
      </c>
      <c r="I73" s="30">
        <f t="shared" si="14"/>
        <v>0.2093592247987815</v>
      </c>
      <c r="K73" s="29">
        <f t="shared" si="15"/>
        <v>0.96774650027904574</v>
      </c>
      <c r="L73">
        <f t="shared" si="16"/>
        <v>0.95847100626825255</v>
      </c>
      <c r="M73" s="30">
        <f t="shared" si="17"/>
        <v>0.97264424200785493</v>
      </c>
      <c r="O73" s="29">
        <f t="shared" si="18"/>
        <v>3.2785105879101738E-2</v>
      </c>
      <c r="P73">
        <f t="shared" si="19"/>
        <v>4.2415966022022612E-2</v>
      </c>
      <c r="Q73" s="30">
        <f t="shared" si="20"/>
        <v>2.7736893657283428E-2</v>
      </c>
    </row>
    <row r="74" spans="2:17" x14ac:dyDescent="0.2">
      <c r="B74" s="5">
        <v>71</v>
      </c>
      <c r="C74" s="3">
        <v>2.9229999999999999E-2</v>
      </c>
      <c r="D74" s="3">
        <v>3.9230000000000001E-2</v>
      </c>
      <c r="E74" s="3">
        <v>2.2669999999999999E-2</v>
      </c>
      <c r="G74" s="29">
        <f t="shared" si="12"/>
        <v>0.12930550229269452</v>
      </c>
      <c r="H74">
        <f t="shared" si="13"/>
        <v>6.5083523530757373E-2</v>
      </c>
      <c r="I74" s="30">
        <f t="shared" si="14"/>
        <v>0.20360027285304647</v>
      </c>
      <c r="K74" s="29">
        <f t="shared" si="15"/>
        <v>0.9683016359039337</v>
      </c>
      <c r="L74">
        <f t="shared" si="16"/>
        <v>0.95901552692941616</v>
      </c>
      <c r="M74" s="30">
        <f t="shared" si="17"/>
        <v>0.97249248533820254</v>
      </c>
      <c r="O74" s="29">
        <f t="shared" si="18"/>
        <v>3.2211632906269098E-2</v>
      </c>
      <c r="P74">
        <f t="shared" si="19"/>
        <v>4.1848013479594347E-2</v>
      </c>
      <c r="Q74" s="30">
        <f t="shared" si="20"/>
        <v>2.7892930678050966E-2</v>
      </c>
    </row>
    <row r="75" spans="2:17" x14ac:dyDescent="0.2">
      <c r="B75" s="5">
        <v>72</v>
      </c>
      <c r="C75" s="3">
        <v>2.928E-2</v>
      </c>
      <c r="D75" s="3">
        <v>3.9280000000000002E-2</v>
      </c>
      <c r="E75" s="3">
        <v>2.2749999999999999E-2</v>
      </c>
      <c r="G75" s="29">
        <f t="shared" si="12"/>
        <v>0.12519458588266877</v>
      </c>
      <c r="H75">
        <f t="shared" si="13"/>
        <v>6.241011416370186E-2</v>
      </c>
      <c r="I75" s="30">
        <f t="shared" si="14"/>
        <v>0.19796884610512408</v>
      </c>
      <c r="K75" s="29">
        <f t="shared" si="15"/>
        <v>0.96820772250882003</v>
      </c>
      <c r="L75">
        <f t="shared" si="16"/>
        <v>0.95892340761495332</v>
      </c>
      <c r="M75" s="30">
        <f t="shared" si="17"/>
        <v>0.97234077013252818</v>
      </c>
      <c r="O75" s="29">
        <f t="shared" si="18"/>
        <v>3.2308625357949546E-2</v>
      </c>
      <c r="P75">
        <f t="shared" si="19"/>
        <v>4.1944074217373326E-2</v>
      </c>
      <c r="Q75" s="30">
        <f t="shared" si="20"/>
        <v>2.8048949406705825E-2</v>
      </c>
    </row>
    <row r="76" spans="2:17" x14ac:dyDescent="0.2">
      <c r="B76" s="5">
        <v>73</v>
      </c>
      <c r="C76" s="3">
        <v>2.9329999999999998E-2</v>
      </c>
      <c r="D76" s="3">
        <v>3.9329999999999997E-2</v>
      </c>
      <c r="E76" s="3">
        <v>2.282E-2</v>
      </c>
      <c r="G76" s="29">
        <f t="shared" si="12"/>
        <v>0.1212026094157012</v>
      </c>
      <c r="H76">
        <f t="shared" si="13"/>
        <v>5.9840771133392819E-2</v>
      </c>
      <c r="I76" s="30">
        <f t="shared" si="14"/>
        <v>0.19260056543191384</v>
      </c>
      <c r="K76" s="29">
        <f t="shared" si="15"/>
        <v>0.96811382506022414</v>
      </c>
      <c r="L76">
        <f t="shared" si="16"/>
        <v>0.95883130379204806</v>
      </c>
      <c r="M76" s="30">
        <f t="shared" si="17"/>
        <v>0.9728832047121212</v>
      </c>
      <c r="O76" s="29">
        <f t="shared" si="18"/>
        <v>3.2405610746339582E-2</v>
      </c>
      <c r="P76">
        <f t="shared" si="19"/>
        <v>4.2040128026995825E-2</v>
      </c>
      <c r="Q76" s="30">
        <f t="shared" si="20"/>
        <v>2.7491240268151512E-2</v>
      </c>
    </row>
    <row r="77" spans="2:17" x14ac:dyDescent="0.2">
      <c r="B77" s="5">
        <v>74</v>
      </c>
      <c r="C77" s="3">
        <v>2.938E-2</v>
      </c>
      <c r="D77" s="3">
        <v>3.9379999999999998E-2</v>
      </c>
      <c r="E77" s="3">
        <v>2.29E-2</v>
      </c>
      <c r="G77" s="29">
        <f t="shared" si="12"/>
        <v>0.11732654312523727</v>
      </c>
      <c r="H77">
        <f t="shared" si="13"/>
        <v>5.7371693968779412E-2</v>
      </c>
      <c r="I77" s="30">
        <f t="shared" si="14"/>
        <v>0.18721678498420288</v>
      </c>
      <c r="K77" s="29">
        <f t="shared" si="15"/>
        <v>0.96801994355443466</v>
      </c>
      <c r="L77">
        <f t="shared" si="16"/>
        <v>0.9587392154571418</v>
      </c>
      <c r="M77" s="30">
        <f t="shared" si="17"/>
        <v>0.97204691255377351</v>
      </c>
      <c r="O77" s="29">
        <f t="shared" si="18"/>
        <v>3.2502589072305389E-2</v>
      </c>
      <c r="P77">
        <f t="shared" si="19"/>
        <v>4.2136174909290523E-2</v>
      </c>
      <c r="Q77" s="30">
        <f t="shared" si="20"/>
        <v>2.8351211742153225E-2</v>
      </c>
    </row>
    <row r="78" spans="2:17" x14ac:dyDescent="0.2">
      <c r="B78" s="6">
        <v>75</v>
      </c>
      <c r="C78" s="4">
        <v>2.9430000000000001E-2</v>
      </c>
      <c r="D78" s="4">
        <v>3.943E-2</v>
      </c>
      <c r="E78" s="4">
        <v>2.298E-2</v>
      </c>
      <c r="G78" s="29">
        <f t="shared" si="12"/>
        <v>0.11356342073105917</v>
      </c>
      <c r="H78">
        <f t="shared" si="13"/>
        <v>5.4999210489669055E-2</v>
      </c>
      <c r="I78" s="30">
        <f t="shared" si="14"/>
        <v>0.18195511690721522</v>
      </c>
      <c r="K78" s="29">
        <f t="shared" si="15"/>
        <v>0.96792607798764474</v>
      </c>
      <c r="L78">
        <f t="shared" si="16"/>
        <v>0.95864714260657147</v>
      </c>
      <c r="M78" s="30">
        <f t="shared" si="17"/>
        <v>0.97189531869467993</v>
      </c>
      <c r="O78" s="29">
        <f t="shared" si="18"/>
        <v>3.2599560336812765E-2</v>
      </c>
      <c r="P78">
        <f t="shared" si="19"/>
        <v>4.2232214865196002E-2</v>
      </c>
      <c r="Q78" s="30">
        <f t="shared" si="20"/>
        <v>2.8507177137589403E-2</v>
      </c>
    </row>
    <row r="79" spans="2:17" x14ac:dyDescent="0.2">
      <c r="B79" s="5">
        <v>76</v>
      </c>
      <c r="C79" s="3">
        <v>2.9479999999999999E-2</v>
      </c>
      <c r="D79" s="3">
        <v>3.9480000000000001E-2</v>
      </c>
      <c r="E79" s="3">
        <v>2.3050000000000001E-2</v>
      </c>
      <c r="G79" s="29">
        <f t="shared" si="12"/>
        <v>0.10991033854588668</v>
      </c>
      <c r="H79">
        <f t="shared" si="13"/>
        <v>5.2719772898880912E-2</v>
      </c>
      <c r="I79" s="30">
        <f t="shared" si="14"/>
        <v>0.17694514956225246</v>
      </c>
      <c r="K79" s="29">
        <f t="shared" si="15"/>
        <v>0.96783222835613836</v>
      </c>
      <c r="L79">
        <f t="shared" si="16"/>
        <v>0.95855508523679067</v>
      </c>
      <c r="M79" s="30">
        <f t="shared" si="17"/>
        <v>0.97246591670451621</v>
      </c>
      <c r="O79" s="29">
        <f t="shared" si="18"/>
        <v>3.2696524540734663E-2</v>
      </c>
      <c r="P79">
        <f t="shared" si="19"/>
        <v>4.2328247895530108E-2</v>
      </c>
      <c r="Q79" s="30">
        <f t="shared" si="20"/>
        <v>2.7920251194171082E-2</v>
      </c>
    </row>
    <row r="80" spans="2:17" x14ac:dyDescent="0.2">
      <c r="B80" s="5">
        <v>77</v>
      </c>
      <c r="C80" s="3">
        <v>2.9520000000000001E-2</v>
      </c>
      <c r="D80" s="3">
        <v>3.952E-2</v>
      </c>
      <c r="E80" s="3">
        <v>2.3120000000000002E-2</v>
      </c>
      <c r="G80" s="29">
        <f t="shared" si="12"/>
        <v>0.10644403619837328</v>
      </c>
      <c r="H80">
        <f t="shared" si="13"/>
        <v>5.0567396538018394E-2</v>
      </c>
      <c r="I80" s="30">
        <f t="shared" si="14"/>
        <v>0.17204964243457291</v>
      </c>
      <c r="K80" s="29">
        <f t="shared" si="15"/>
        <v>0.9684624540932858</v>
      </c>
      <c r="L80">
        <f t="shared" si="16"/>
        <v>0.95917326189946073</v>
      </c>
      <c r="M80" s="30">
        <f t="shared" si="17"/>
        <v>0.97233319398813345</v>
      </c>
      <c r="O80" s="29">
        <f t="shared" si="18"/>
        <v>3.2045563955949055E-2</v>
      </c>
      <c r="P80">
        <f t="shared" si="19"/>
        <v>4.1683551074935626E-2</v>
      </c>
      <c r="Q80" s="30">
        <f t="shared" si="20"/>
        <v>2.8056741092648604E-2</v>
      </c>
    </row>
    <row r="81" spans="2:17" x14ac:dyDescent="0.2">
      <c r="B81" s="5">
        <v>78</v>
      </c>
      <c r="C81" s="3">
        <v>2.9569999999999999E-2</v>
      </c>
      <c r="D81" s="3">
        <v>3.9570000000000001E-2</v>
      </c>
      <c r="E81" s="3">
        <v>2.3199999999999998E-2</v>
      </c>
      <c r="G81" s="29">
        <f t="shared" si="12"/>
        <v>0.10300099104541631</v>
      </c>
      <c r="H81">
        <f t="shared" si="13"/>
        <v>4.8462791693502601E-2</v>
      </c>
      <c r="I81" s="30">
        <f t="shared" si="14"/>
        <v>0.16713928704481745</v>
      </c>
      <c r="K81" s="29">
        <f t="shared" si="15"/>
        <v>0.96765394026828921</v>
      </c>
      <c r="L81">
        <f t="shared" si="16"/>
        <v>0.95838020169906368</v>
      </c>
      <c r="M81" s="30">
        <f t="shared" si="17"/>
        <v>0.9714596594315924</v>
      </c>
      <c r="O81" s="29">
        <f t="shared" si="18"/>
        <v>3.2880755346661968E-2</v>
      </c>
      <c r="P81">
        <f t="shared" si="19"/>
        <v>4.2510709493899158E-2</v>
      </c>
      <c r="Q81" s="30">
        <f t="shared" si="20"/>
        <v>2.8955535029265757E-2</v>
      </c>
    </row>
    <row r="82" spans="2:17" x14ac:dyDescent="0.2">
      <c r="B82" s="5">
        <v>79</v>
      </c>
      <c r="C82" s="3">
        <v>2.9610000000000001E-2</v>
      </c>
      <c r="D82" s="3">
        <v>3.9609999999999999E-2</v>
      </c>
      <c r="E82" s="3">
        <v>2.3269999999999999E-2</v>
      </c>
      <c r="G82" s="29">
        <f t="shared" si="12"/>
        <v>9.9736148877604125E-2</v>
      </c>
      <c r="H82">
        <f t="shared" si="13"/>
        <v>4.6476624903248359E-2</v>
      </c>
      <c r="I82" s="30">
        <f t="shared" si="14"/>
        <v>0.162469147068598</v>
      </c>
      <c r="K82" s="29">
        <f t="shared" si="15"/>
        <v>0.96830280820916936</v>
      </c>
      <c r="L82">
        <f t="shared" si="16"/>
        <v>0.95901666575843325</v>
      </c>
      <c r="M82" s="30">
        <f t="shared" si="17"/>
        <v>0.97205839477484912</v>
      </c>
      <c r="O82" s="29">
        <f t="shared" si="18"/>
        <v>3.2210422225131576E-2</v>
      </c>
      <c r="P82">
        <f t="shared" si="19"/>
        <v>4.184682598230266E-2</v>
      </c>
      <c r="Q82" s="30">
        <f t="shared" si="20"/>
        <v>2.833939939738727E-2</v>
      </c>
    </row>
    <row r="83" spans="2:17" x14ac:dyDescent="0.2">
      <c r="B83" s="6">
        <v>80</v>
      </c>
      <c r="C83" s="4">
        <v>2.9649999999999999E-2</v>
      </c>
      <c r="D83" s="4">
        <v>3.9649999999999998E-2</v>
      </c>
      <c r="E83" s="4">
        <v>2.334E-2</v>
      </c>
      <c r="G83" s="29">
        <f t="shared" si="12"/>
        <v>9.6567301047759901E-2</v>
      </c>
      <c r="H83">
        <f t="shared" si="13"/>
        <v>4.4568433304071585E-2</v>
      </c>
      <c r="I83" s="30">
        <f t="shared" si="14"/>
        <v>0.15790795082834685</v>
      </c>
      <c r="K83" s="29">
        <f t="shared" si="15"/>
        <v>0.96822769010528953</v>
      </c>
      <c r="L83">
        <f t="shared" si="16"/>
        <v>0.95894298256060739</v>
      </c>
      <c r="M83" s="30">
        <f t="shared" si="17"/>
        <v>0.9719257697689192</v>
      </c>
      <c r="O83" s="29">
        <f t="shared" si="18"/>
        <v>3.2288002313834434E-2</v>
      </c>
      <c r="P83">
        <f t="shared" si="19"/>
        <v>4.1923660964651416E-2</v>
      </c>
      <c r="Q83" s="30">
        <f t="shared" si="20"/>
        <v>2.847584598841885E-2</v>
      </c>
    </row>
    <row r="84" spans="2:17" x14ac:dyDescent="0.2">
      <c r="B84" s="5">
        <v>81</v>
      </c>
      <c r="C84" s="3">
        <v>2.9690000000000001E-2</v>
      </c>
      <c r="D84" s="3">
        <v>3.9690000000000003E-2</v>
      </c>
      <c r="E84" s="3">
        <v>2.341E-2</v>
      </c>
      <c r="G84" s="29">
        <f t="shared" si="12"/>
        <v>9.3491881865798182E-2</v>
      </c>
      <c r="H84">
        <f t="shared" si="13"/>
        <v>4.273530285768655E-2</v>
      </c>
      <c r="I84" s="30">
        <f t="shared" si="14"/>
        <v>0.15345386912228851</v>
      </c>
      <c r="K84" s="29">
        <f t="shared" si="15"/>
        <v>0.96815258220336209</v>
      </c>
      <c r="L84">
        <f t="shared" si="16"/>
        <v>0.95886930927371039</v>
      </c>
      <c r="M84" s="30">
        <f t="shared" si="17"/>
        <v>0.97179317645062635</v>
      </c>
      <c r="O84" s="29">
        <f t="shared" si="18"/>
        <v>3.236557788412834E-2</v>
      </c>
      <c r="P84">
        <f t="shared" si="19"/>
        <v>4.2000491515010209E-2</v>
      </c>
      <c r="Q84" s="30">
        <f t="shared" si="20"/>
        <v>2.861227859227489E-2</v>
      </c>
    </row>
    <row r="85" spans="2:17" x14ac:dyDescent="0.2">
      <c r="B85" s="5">
        <v>82</v>
      </c>
      <c r="C85" s="3">
        <v>2.9729999999999999E-2</v>
      </c>
      <c r="D85" s="3">
        <v>3.9730000000000001E-2</v>
      </c>
      <c r="E85" s="3">
        <v>2.3480000000000001E-2</v>
      </c>
      <c r="G85" s="29">
        <f t="shared" si="12"/>
        <v>9.0507385817948996E-2</v>
      </c>
      <c r="H85">
        <f t="shared" si="13"/>
        <v>4.0974422305991465E-2</v>
      </c>
      <c r="I85" s="30">
        <f t="shared" si="14"/>
        <v>0.14910508081625487</v>
      </c>
      <c r="K85" s="29">
        <f t="shared" si="15"/>
        <v>0.96807748450145392</v>
      </c>
      <c r="L85">
        <f t="shared" si="16"/>
        <v>0.95879564589587629</v>
      </c>
      <c r="M85" s="30">
        <f t="shared" si="17"/>
        <v>0.97166061480947052</v>
      </c>
      <c r="O85" s="29">
        <f t="shared" si="18"/>
        <v>3.2443148936491584E-2</v>
      </c>
      <c r="P85">
        <f t="shared" si="19"/>
        <v>4.2077317633849948E-2</v>
      </c>
      <c r="Q85" s="30">
        <f t="shared" si="20"/>
        <v>2.8748697211495526E-2</v>
      </c>
    </row>
    <row r="86" spans="2:17" x14ac:dyDescent="0.2">
      <c r="B86" s="5">
        <v>83</v>
      </c>
      <c r="C86" s="3">
        <v>2.9770000000000001E-2</v>
      </c>
      <c r="D86" s="3">
        <v>3.977E-2</v>
      </c>
      <c r="E86" s="3">
        <v>2.3550000000000001E-2</v>
      </c>
      <c r="G86" s="29">
        <f t="shared" si="12"/>
        <v>8.7611366417763265E-2</v>
      </c>
      <c r="H86">
        <f t="shared" si="13"/>
        <v>3.9283079791673815E-2</v>
      </c>
      <c r="I86" s="30">
        <f t="shared" si="14"/>
        <v>0.14485977360456986</v>
      </c>
      <c r="K86" s="29">
        <f t="shared" si="15"/>
        <v>0.96800239699762258</v>
      </c>
      <c r="L86">
        <f t="shared" si="16"/>
        <v>0.9587219924252518</v>
      </c>
      <c r="M86" s="30">
        <f t="shared" si="17"/>
        <v>0.97152808483490527</v>
      </c>
      <c r="O86" s="29">
        <f t="shared" si="18"/>
        <v>3.2520715471412491E-2</v>
      </c>
      <c r="P86">
        <f t="shared" si="19"/>
        <v>4.2154139321628738E-2</v>
      </c>
      <c r="Q86" s="30">
        <f t="shared" si="20"/>
        <v>2.8885101848672552E-2</v>
      </c>
    </row>
    <row r="87" spans="2:17" x14ac:dyDescent="0.2">
      <c r="B87" s="5">
        <v>84</v>
      </c>
      <c r="C87" s="3">
        <v>2.981E-2</v>
      </c>
      <c r="D87" s="3">
        <v>3.9809999999999998E-2</v>
      </c>
      <c r="E87" s="3">
        <v>2.3619999999999999E-2</v>
      </c>
      <c r="G87" s="29">
        <f t="shared" si="12"/>
        <v>8.4801435071122061E-2</v>
      </c>
      <c r="H87">
        <f t="shared" si="13"/>
        <v>3.7658659580423887E-2</v>
      </c>
      <c r="I87" s="30">
        <f t="shared" si="14"/>
        <v>0.14071614474325414</v>
      </c>
      <c r="K87" s="29">
        <f t="shared" si="15"/>
        <v>0.96792731968997703</v>
      </c>
      <c r="L87">
        <f t="shared" si="16"/>
        <v>0.95864834886000383</v>
      </c>
      <c r="M87" s="30">
        <f t="shared" si="17"/>
        <v>0.97139558651646962</v>
      </c>
      <c r="O87" s="29">
        <f t="shared" si="18"/>
        <v>3.2598277489326706E-2</v>
      </c>
      <c r="P87">
        <f t="shared" si="19"/>
        <v>4.2230956578783993E-2</v>
      </c>
      <c r="Q87" s="30">
        <f t="shared" si="20"/>
        <v>2.9021492506313661E-2</v>
      </c>
    </row>
    <row r="88" spans="2:17" x14ac:dyDescent="0.2">
      <c r="B88" s="6">
        <v>85</v>
      </c>
      <c r="C88" s="4">
        <v>2.9850000000000002E-2</v>
      </c>
      <c r="D88" s="4">
        <v>3.9849999999999997E-2</v>
      </c>
      <c r="E88" s="4">
        <v>2.3689999999999999E-2</v>
      </c>
      <c r="G88" s="29">
        <f t="shared" si="12"/>
        <v>8.2075259955308746E-2</v>
      </c>
      <c r="H88">
        <f t="shared" si="13"/>
        <v>3.609863888205242E-2</v>
      </c>
      <c r="I88" s="30">
        <f t="shared" si="14"/>
        <v>0.13667240175570253</v>
      </c>
      <c r="K88" s="29">
        <f t="shared" si="15"/>
        <v>0.96785225257654073</v>
      </c>
      <c r="L88">
        <f t="shared" si="16"/>
        <v>0.95857471519824322</v>
      </c>
      <c r="M88" s="30">
        <f t="shared" si="17"/>
        <v>0.971263119843642</v>
      </c>
      <c r="O88" s="29">
        <f t="shared" si="18"/>
        <v>3.2675834990758587E-2</v>
      </c>
      <c r="P88">
        <f t="shared" si="19"/>
        <v>4.2307769405812004E-2</v>
      </c>
      <c r="Q88" s="30">
        <f t="shared" si="20"/>
        <v>2.9157869186992823E-2</v>
      </c>
    </row>
    <row r="89" spans="2:17" x14ac:dyDescent="0.2">
      <c r="B89" s="5">
        <v>86</v>
      </c>
      <c r="C89" s="3">
        <v>2.989E-2</v>
      </c>
      <c r="D89" s="3">
        <v>3.9890000000000002E-2</v>
      </c>
      <c r="E89" s="3">
        <v>2.376E-2</v>
      </c>
      <c r="G89" s="29">
        <f t="shared" si="12"/>
        <v>7.9430564912241319E-2</v>
      </c>
      <c r="H89">
        <f t="shared" si="13"/>
        <v>3.460058476787943E-2</v>
      </c>
      <c r="I89" s="30">
        <f t="shared" si="14"/>
        <v>0.13272676311108716</v>
      </c>
      <c r="K89" s="29">
        <f t="shared" si="15"/>
        <v>0.96777719565545695</v>
      </c>
      <c r="L89">
        <f t="shared" si="16"/>
        <v>0.9585010914381652</v>
      </c>
      <c r="M89" s="30">
        <f t="shared" si="17"/>
        <v>0.97113068480593423</v>
      </c>
      <c r="O89" s="29">
        <f t="shared" si="18"/>
        <v>3.2753387976109119E-2</v>
      </c>
      <c r="P89">
        <f t="shared" si="19"/>
        <v>4.2384577803121444E-2</v>
      </c>
      <c r="Q89" s="30">
        <f t="shared" si="20"/>
        <v>2.9294231893253489E-2</v>
      </c>
    </row>
    <row r="90" spans="2:17" x14ac:dyDescent="0.2">
      <c r="B90" s="5">
        <v>87</v>
      </c>
      <c r="C90" s="3">
        <v>2.9919999999999999E-2</v>
      </c>
      <c r="D90" s="3">
        <v>3.9919999999999997E-2</v>
      </c>
      <c r="E90" s="3">
        <v>2.3820000000000001E-2</v>
      </c>
      <c r="G90" s="29">
        <f t="shared" si="12"/>
        <v>7.693008542947545E-2</v>
      </c>
      <c r="H90">
        <f t="shared" si="13"/>
        <v>3.3189906205748278E-2</v>
      </c>
      <c r="I90" s="30">
        <f t="shared" si="14"/>
        <v>0.12898701963208681</v>
      </c>
      <c r="K90" s="29">
        <f t="shared" si="15"/>
        <v>0.96851993328350972</v>
      </c>
      <c r="L90">
        <f t="shared" si="16"/>
        <v>0.95922963234307179</v>
      </c>
      <c r="M90" s="30">
        <f t="shared" si="17"/>
        <v>0.97182374231585578</v>
      </c>
      <c r="O90" s="29">
        <f t="shared" si="18"/>
        <v>3.1986214742847914E-2</v>
      </c>
      <c r="P90">
        <f t="shared" si="19"/>
        <v>4.1624782977997841E-2</v>
      </c>
      <c r="Q90" s="30">
        <f t="shared" si="20"/>
        <v>2.8580826030880902E-2</v>
      </c>
    </row>
    <row r="91" spans="2:17" x14ac:dyDescent="0.2">
      <c r="B91" s="5">
        <v>88</v>
      </c>
      <c r="C91" s="3">
        <v>2.9960000000000001E-2</v>
      </c>
      <c r="D91" s="3">
        <v>3.9960000000000002E-2</v>
      </c>
      <c r="E91" s="3">
        <v>2.3890000000000002E-2</v>
      </c>
      <c r="G91" s="29">
        <f t="shared" si="12"/>
        <v>7.4440356720372511E-2</v>
      </c>
      <c r="H91">
        <f t="shared" si="13"/>
        <v>3.1807980008495676E-2</v>
      </c>
      <c r="I91" s="30">
        <f t="shared" si="14"/>
        <v>0.12523031593752509</v>
      </c>
      <c r="K91" s="29">
        <f t="shared" si="15"/>
        <v>0.96763647544125808</v>
      </c>
      <c r="L91">
        <f t="shared" si="16"/>
        <v>0.95836305807296129</v>
      </c>
      <c r="M91" s="30">
        <f t="shared" si="17"/>
        <v>0.97087533532229009</v>
      </c>
      <c r="O91" s="29">
        <f t="shared" si="18"/>
        <v>3.2898804138605374E-2</v>
      </c>
      <c r="P91">
        <f t="shared" si="19"/>
        <v>4.2528597780205055E-2</v>
      </c>
      <c r="Q91" s="30">
        <f t="shared" si="20"/>
        <v>2.9557206860858231E-2</v>
      </c>
    </row>
    <row r="92" spans="2:17" x14ac:dyDescent="0.2">
      <c r="B92" s="5">
        <v>89</v>
      </c>
      <c r="C92" s="3">
        <v>2.9989999999999999E-2</v>
      </c>
      <c r="D92" s="3">
        <v>3.9989999999999998E-2</v>
      </c>
      <c r="E92" s="3">
        <v>2.3949999999999999E-2</v>
      </c>
      <c r="G92" s="29">
        <f t="shared" si="12"/>
        <v>7.2087882238323978E-2</v>
      </c>
      <c r="H92">
        <f t="shared" si="13"/>
        <v>3.0507348276247452E-2</v>
      </c>
      <c r="I92" s="30">
        <f t="shared" si="14"/>
        <v>0.12167216057011715</v>
      </c>
      <c r="K92" s="29">
        <f t="shared" si="15"/>
        <v>0.96839786124500504</v>
      </c>
      <c r="L92">
        <f t="shared" si="16"/>
        <v>0.95910989217483056</v>
      </c>
      <c r="M92" s="30">
        <f t="shared" si="17"/>
        <v>0.97158710859451125</v>
      </c>
      <c r="O92" s="29">
        <f t="shared" si="18"/>
        <v>3.2112262465689975E-2</v>
      </c>
      <c r="P92">
        <f t="shared" si="19"/>
        <v>4.1749620283246844E-2</v>
      </c>
      <c r="Q92" s="30">
        <f t="shared" si="20"/>
        <v>2.8824350165165859E-2</v>
      </c>
    </row>
    <row r="93" spans="2:17" x14ac:dyDescent="0.2">
      <c r="B93" s="6">
        <v>90</v>
      </c>
      <c r="C93" s="4">
        <v>3.0020000000000002E-2</v>
      </c>
      <c r="D93" s="4">
        <v>4.002E-2</v>
      </c>
      <c r="E93" s="4">
        <v>2.402E-2</v>
      </c>
      <c r="G93" s="29">
        <f t="shared" si="12"/>
        <v>6.9805689743367316E-2</v>
      </c>
      <c r="H93">
        <f t="shared" si="13"/>
        <v>2.9258213643923826E-2</v>
      </c>
      <c r="I93" s="30">
        <f t="shared" si="14"/>
        <v>0.11809744492071084</v>
      </c>
      <c r="K93" s="29">
        <f t="shared" si="15"/>
        <v>0.96834152392753492</v>
      </c>
      <c r="L93">
        <f t="shared" si="16"/>
        <v>0.95905463100192867</v>
      </c>
      <c r="M93" s="30">
        <f t="shared" si="17"/>
        <v>0.97062010214451422</v>
      </c>
      <c r="O93" s="29">
        <f t="shared" si="18"/>
        <v>3.2170439955048973E-2</v>
      </c>
      <c r="P93">
        <f t="shared" si="19"/>
        <v>4.1807239087316539E-2</v>
      </c>
      <c r="Q93" s="30">
        <f t="shared" si="20"/>
        <v>2.9820131176126495E-2</v>
      </c>
    </row>
    <row r="94" spans="2:17" x14ac:dyDescent="0.2">
      <c r="B94" s="5">
        <v>91</v>
      </c>
      <c r="C94" s="3">
        <v>3.006E-2</v>
      </c>
      <c r="D94" s="3">
        <v>4.0059999999999998E-2</v>
      </c>
      <c r="E94" s="3">
        <v>2.4049999999999998E-2</v>
      </c>
      <c r="G94" s="29">
        <f t="shared" si="12"/>
        <v>6.7532128236911793E-2</v>
      </c>
      <c r="H94">
        <f t="shared" si="13"/>
        <v>2.8034069362625941E-2</v>
      </c>
      <c r="I94" s="30">
        <f t="shared" si="14"/>
        <v>0.11502023919845158</v>
      </c>
      <c r="K94" s="29">
        <f t="shared" si="15"/>
        <v>0.96743014051126752</v>
      </c>
      <c r="L94">
        <f t="shared" si="16"/>
        <v>0.95816066229483876</v>
      </c>
      <c r="M94" s="30">
        <f t="shared" si="17"/>
        <v>0.97394350297480825</v>
      </c>
      <c r="O94" s="29">
        <f t="shared" si="18"/>
        <v>3.3112062875096979E-2</v>
      </c>
      <c r="P94">
        <f t="shared" si="19"/>
        <v>4.2739809127838257E-2</v>
      </c>
      <c r="Q94" s="30">
        <f t="shared" si="20"/>
        <v>2.6401982181300708E-2</v>
      </c>
    </row>
    <row r="95" spans="2:17" x14ac:dyDescent="0.2">
      <c r="B95" s="5">
        <v>92</v>
      </c>
      <c r="C95" s="3">
        <v>3.0089999999999999E-2</v>
      </c>
      <c r="D95" s="3">
        <v>4.0090000000000001E-2</v>
      </c>
      <c r="E95" s="3">
        <v>2.4070000000000001E-2</v>
      </c>
      <c r="G95" s="29">
        <f t="shared" si="12"/>
        <v>6.5385922892309323E-2</v>
      </c>
      <c r="H95">
        <f t="shared" si="13"/>
        <v>2.68828483350987E-2</v>
      </c>
      <c r="I95" s="30">
        <f t="shared" si="14"/>
        <v>0.11211733789254148</v>
      </c>
      <c r="K95" s="29">
        <f t="shared" si="15"/>
        <v>0.96821949195687584</v>
      </c>
      <c r="L95">
        <f t="shared" si="16"/>
        <v>0.95893492975864536</v>
      </c>
      <c r="M95" s="30">
        <f t="shared" si="17"/>
        <v>0.97476182169208025</v>
      </c>
      <c r="O95" s="29">
        <f t="shared" si="18"/>
        <v>3.2296469519642754E-2</v>
      </c>
      <c r="P95">
        <f t="shared" si="19"/>
        <v>4.193205858152823E-2</v>
      </c>
      <c r="Q95" s="30">
        <f t="shared" si="20"/>
        <v>2.5562123270859372E-2</v>
      </c>
    </row>
    <row r="96" spans="2:17" x14ac:dyDescent="0.2">
      <c r="B96" s="5">
        <v>93</v>
      </c>
      <c r="C96" s="3">
        <v>3.0120000000000001E-2</v>
      </c>
      <c r="D96" s="3">
        <v>4.0120000000000003E-2</v>
      </c>
      <c r="E96" s="3">
        <v>2.41E-2</v>
      </c>
      <c r="G96" s="29">
        <f t="shared" si="12"/>
        <v>6.3304242573069242E-2</v>
      </c>
      <c r="H96">
        <f t="shared" si="13"/>
        <v>2.5777417180156879E-2</v>
      </c>
      <c r="I96" s="30">
        <f t="shared" si="14"/>
        <v>0.10918423838411914</v>
      </c>
      <c r="K96" s="29">
        <f t="shared" si="15"/>
        <v>0.96816317294062504</v>
      </c>
      <c r="L96">
        <f t="shared" si="16"/>
        <v>0.95887968636498422</v>
      </c>
      <c r="M96" s="30">
        <f t="shared" si="17"/>
        <v>0.97383901933852945</v>
      </c>
      <c r="O96" s="29">
        <f t="shared" si="18"/>
        <v>3.2354638823972555E-2</v>
      </c>
      <c r="P96">
        <f t="shared" si="19"/>
        <v>4.1989669357055726E-2</v>
      </c>
      <c r="Q96" s="30">
        <f t="shared" si="20"/>
        <v>2.6509266886017045E-2</v>
      </c>
    </row>
    <row r="97" spans="2:17" x14ac:dyDescent="0.2">
      <c r="B97" s="5">
        <v>94</v>
      </c>
      <c r="C97" s="3">
        <v>3.015E-2</v>
      </c>
      <c r="D97" s="3">
        <v>4.0149999999999998E-2</v>
      </c>
      <c r="E97" s="3">
        <v>2.4119999999999999E-2</v>
      </c>
      <c r="G97" s="29">
        <f t="shared" si="12"/>
        <v>6.1285271480520931E-2</v>
      </c>
      <c r="H97">
        <f t="shared" si="13"/>
        <v>2.4716017812616786E-2</v>
      </c>
      <c r="I97" s="30">
        <f t="shared" si="14"/>
        <v>0.10641928360240024</v>
      </c>
      <c r="K97" s="29">
        <f t="shared" si="15"/>
        <v>0.96810685965924159</v>
      </c>
      <c r="L97">
        <f t="shared" si="16"/>
        <v>0.95882444854261251</v>
      </c>
      <c r="M97" s="30">
        <f t="shared" si="17"/>
        <v>0.97467624610805492</v>
      </c>
      <c r="O97" s="29">
        <f t="shared" si="18"/>
        <v>3.2412805588371334E-2</v>
      </c>
      <c r="P97">
        <f t="shared" si="19"/>
        <v>4.2047277641234192E-2</v>
      </c>
      <c r="Q97" s="30">
        <f t="shared" si="20"/>
        <v>2.564991840063938E-2</v>
      </c>
    </row>
    <row r="98" spans="2:17" x14ac:dyDescent="0.2">
      <c r="B98" s="6">
        <v>95</v>
      </c>
      <c r="C98" s="4">
        <v>3.0179999999999998E-2</v>
      </c>
      <c r="D98" s="4">
        <v>4.018E-2</v>
      </c>
      <c r="E98" s="4">
        <v>2.4140000000000002E-2</v>
      </c>
      <c r="G98" s="29">
        <f t="shared" si="12"/>
        <v>5.932724089304417E-2</v>
      </c>
      <c r="H98">
        <f t="shared" si="13"/>
        <v>2.3696957028030818E-2</v>
      </c>
      <c r="I98" s="30">
        <f t="shared" si="14"/>
        <v>0.10372030039497469</v>
      </c>
      <c r="K98" s="29">
        <f t="shared" si="15"/>
        <v>0.96805055211187063</v>
      </c>
      <c r="L98">
        <f t="shared" si="16"/>
        <v>0.95876921629075018</v>
      </c>
      <c r="M98" s="30">
        <f t="shared" si="17"/>
        <v>0.97463821296232933</v>
      </c>
      <c r="O98" s="29">
        <f t="shared" si="18"/>
        <v>3.2470969813082097E-2</v>
      </c>
      <c r="P98">
        <f t="shared" si="19"/>
        <v>4.2104883434255412E-2</v>
      </c>
      <c r="Q98" s="30">
        <f t="shared" si="20"/>
        <v>2.5688940473813305E-2</v>
      </c>
    </row>
    <row r="99" spans="2:17" x14ac:dyDescent="0.2">
      <c r="B99" s="5">
        <v>96</v>
      </c>
      <c r="C99" s="3">
        <v>3.0210000000000001E-2</v>
      </c>
      <c r="D99" s="3">
        <v>4.0210000000000003E-2</v>
      </c>
      <c r="E99" s="3">
        <v>2.4170000000000001E-2</v>
      </c>
      <c r="G99" s="29">
        <f t="shared" si="12"/>
        <v>5.7428428070498805E-2</v>
      </c>
      <c r="H99">
        <f t="shared" si="13"/>
        <v>2.2718604213928618E-2</v>
      </c>
      <c r="I99" s="30">
        <f t="shared" si="14"/>
        <v>0.1009911153873808</v>
      </c>
      <c r="K99" s="29">
        <f t="shared" si="15"/>
        <v>0.96799425029779207</v>
      </c>
      <c r="L99">
        <f t="shared" si="16"/>
        <v>0.95871398960866916</v>
      </c>
      <c r="M99" s="30">
        <f t="shared" si="17"/>
        <v>0.97368706996411547</v>
      </c>
      <c r="O99" s="29">
        <f t="shared" si="18"/>
        <v>3.2529131498208762E-2</v>
      </c>
      <c r="P99">
        <f t="shared" si="19"/>
        <v>4.2162486736257096E-2</v>
      </c>
      <c r="Q99" s="30">
        <f t="shared" si="20"/>
        <v>2.6665310366571104E-2</v>
      </c>
    </row>
    <row r="100" spans="2:17" x14ac:dyDescent="0.2">
      <c r="B100" s="5">
        <v>97</v>
      </c>
      <c r="C100" s="3">
        <v>3.024E-2</v>
      </c>
      <c r="D100" s="3">
        <v>4.0239999999999998E-2</v>
      </c>
      <c r="E100" s="3">
        <v>2.419E-2</v>
      </c>
      <c r="G100" s="29">
        <f t="shared" si="12"/>
        <v>5.5587155180405662E-2</v>
      </c>
      <c r="H100">
        <f t="shared" si="13"/>
        <v>2.177938913766166E-2</v>
      </c>
      <c r="I100" s="30">
        <f t="shared" si="14"/>
        <v>9.8421159819983672E-2</v>
      </c>
      <c r="K100" s="29">
        <f t="shared" si="15"/>
        <v>0.9679379542161104</v>
      </c>
      <c r="L100">
        <f t="shared" si="16"/>
        <v>0.95865876849550768</v>
      </c>
      <c r="M100" s="30">
        <f t="shared" si="17"/>
        <v>0.97455265685957304</v>
      </c>
      <c r="O100" s="29">
        <f t="shared" si="18"/>
        <v>3.2587290644036572E-2</v>
      </c>
      <c r="P100">
        <f t="shared" si="19"/>
        <v>4.2220087547516501E-2</v>
      </c>
      <c r="Q100" s="30">
        <f t="shared" si="20"/>
        <v>2.5776726748760359E-2</v>
      </c>
    </row>
    <row r="101" spans="2:17" x14ac:dyDescent="0.2">
      <c r="B101" s="5">
        <v>98</v>
      </c>
      <c r="C101" s="3">
        <v>3.0269999999999998E-2</v>
      </c>
      <c r="D101" s="3">
        <v>4.027E-2</v>
      </c>
      <c r="E101" s="3">
        <v>2.4219999999999998E-2</v>
      </c>
      <c r="G101" s="29">
        <f t="shared" si="12"/>
        <v>5.3801788245591141E-2</v>
      </c>
      <c r="H101">
        <f t="shared" si="13"/>
        <v>2.0877799808454993E-2</v>
      </c>
      <c r="I101" s="30">
        <f t="shared" si="14"/>
        <v>9.5821131922626923E-2</v>
      </c>
      <c r="K101" s="29">
        <f t="shared" si="15"/>
        <v>0.96788166386604624</v>
      </c>
      <c r="L101">
        <f t="shared" si="16"/>
        <v>0.95860355295054589</v>
      </c>
      <c r="M101" s="30">
        <f t="shared" si="17"/>
        <v>0.97358263302208281</v>
      </c>
      <c r="O101" s="29">
        <f t="shared" si="18"/>
        <v>3.2645447250730944E-2</v>
      </c>
      <c r="P101">
        <f t="shared" si="19"/>
        <v>4.2277685868163016E-2</v>
      </c>
      <c r="Q101" s="30">
        <f t="shared" si="20"/>
        <v>2.6772575366352733E-2</v>
      </c>
    </row>
    <row r="102" spans="2:17" x14ac:dyDescent="0.2">
      <c r="B102" s="5">
        <v>99</v>
      </c>
      <c r="C102" s="3">
        <v>3.0290000000000001E-2</v>
      </c>
      <c r="D102" s="3">
        <v>4.0289999999999999E-2</v>
      </c>
      <c r="E102" s="3">
        <v>2.4230000000000002E-2</v>
      </c>
      <c r="G102" s="29">
        <f t="shared" si="12"/>
        <v>5.2120794400752797E-2</v>
      </c>
      <c r="H102">
        <f t="shared" si="13"/>
        <v>2.0031434320829222E-2</v>
      </c>
      <c r="I102" s="30">
        <f t="shared" si="14"/>
        <v>9.346483904860084E-2</v>
      </c>
      <c r="K102" s="29">
        <f t="shared" si="15"/>
        <v>0.96875579976700688</v>
      </c>
      <c r="L102">
        <f t="shared" si="16"/>
        <v>0.95946098269976632</v>
      </c>
      <c r="M102" s="30">
        <f t="shared" si="17"/>
        <v>0.97540946525314765</v>
      </c>
      <c r="O102" s="29">
        <f t="shared" si="18"/>
        <v>3.1742711476236293E-2</v>
      </c>
      <c r="P102">
        <f t="shared" si="19"/>
        <v>4.1383628561541229E-2</v>
      </c>
      <c r="Q102" s="30">
        <f t="shared" si="20"/>
        <v>2.4897931782437984E-2</v>
      </c>
    </row>
    <row r="103" spans="2:17" x14ac:dyDescent="0.2">
      <c r="B103" s="6">
        <v>100</v>
      </c>
      <c r="C103" s="4">
        <v>3.032E-2</v>
      </c>
      <c r="D103" s="4">
        <v>4.0320000000000002E-2</v>
      </c>
      <c r="E103" s="4">
        <v>2.426E-2</v>
      </c>
      <c r="G103" s="29">
        <f t="shared" si="12"/>
        <v>5.0441382461196456E-2</v>
      </c>
      <c r="H103">
        <f t="shared" si="13"/>
        <v>1.9200176383685097E-2</v>
      </c>
      <c r="I103" s="30">
        <f t="shared" si="14"/>
        <v>9.0986870430533523E-2</v>
      </c>
      <c r="K103" s="29">
        <f t="shared" si="15"/>
        <v>0.96777846617909402</v>
      </c>
      <c r="L103">
        <f t="shared" si="16"/>
        <v>0.9585023257031694</v>
      </c>
      <c r="M103" s="30">
        <f t="shared" si="17"/>
        <v>0.97348769180698214</v>
      </c>
      <c r="O103" s="29">
        <f t="shared" si="18"/>
        <v>3.2752075150379409E-2</v>
      </c>
      <c r="P103">
        <f t="shared" si="19"/>
        <v>4.2383290100665445E-2</v>
      </c>
      <c r="Q103" s="30">
        <f t="shared" si="20"/>
        <v>2.687009748865641E-2</v>
      </c>
    </row>
    <row r="104" spans="2:17" x14ac:dyDescent="0.2">
      <c r="B104" s="5">
        <v>101</v>
      </c>
      <c r="C104" s="3">
        <v>3.0349999999999999E-2</v>
      </c>
      <c r="D104" s="3">
        <v>4.0349999999999997E-2</v>
      </c>
      <c r="E104" s="3">
        <v>2.4279999999999999E-2</v>
      </c>
      <c r="G104" s="29">
        <f t="shared" si="12"/>
        <v>4.8813245199280215E-2</v>
      </c>
      <c r="H104">
        <f t="shared" si="13"/>
        <v>1.8402353869779422E-2</v>
      </c>
      <c r="I104" s="30">
        <f t="shared" si="14"/>
        <v>8.8656794902782818E-2</v>
      </c>
      <c r="K104" s="29">
        <f t="shared" si="15"/>
        <v>0.96772219192904296</v>
      </c>
      <c r="L104">
        <f t="shared" si="16"/>
        <v>0.9584471257991356</v>
      </c>
      <c r="M104" s="30">
        <f t="shared" si="17"/>
        <v>0.97439107954010062</v>
      </c>
      <c r="O104" s="29">
        <f t="shared" si="18"/>
        <v>3.281022470443011E-2</v>
      </c>
      <c r="P104">
        <f t="shared" si="19"/>
        <v>4.2440881503512086E-2</v>
      </c>
      <c r="Q104" s="30">
        <f t="shared" si="20"/>
        <v>2.5942536891787975E-2</v>
      </c>
    </row>
    <row r="105" spans="2:17" x14ac:dyDescent="0.2">
      <c r="B105" s="5">
        <v>102</v>
      </c>
      <c r="C105" s="3">
        <v>3.0370000000000001E-2</v>
      </c>
      <c r="D105" s="3">
        <v>4.0370000000000003E-2</v>
      </c>
      <c r="E105" s="3">
        <v>2.4299999999999999E-2</v>
      </c>
      <c r="G105" s="29">
        <f t="shared" si="12"/>
        <v>4.728169644073367E-2</v>
      </c>
      <c r="H105">
        <f t="shared" si="13"/>
        <v>1.7653967213716169E-2</v>
      </c>
      <c r="I105" s="30">
        <f t="shared" si="14"/>
        <v>8.6383019940234299E-2</v>
      </c>
      <c r="K105" s="29">
        <f t="shared" si="15"/>
        <v>0.96862432005301036</v>
      </c>
      <c r="L105">
        <f t="shared" si="16"/>
        <v>0.95933201473251406</v>
      </c>
      <c r="M105" s="30">
        <f t="shared" si="17"/>
        <v>0.97435306605611172</v>
      </c>
      <c r="O105" s="29">
        <f t="shared" si="18"/>
        <v>3.1878440869609628E-2</v>
      </c>
      <c r="P105">
        <f t="shared" si="19"/>
        <v>4.1518054700910141E-2</v>
      </c>
      <c r="Q105" s="30">
        <f t="shared" si="20"/>
        <v>2.5981550206162395E-2</v>
      </c>
    </row>
    <row r="106" spans="2:17" x14ac:dyDescent="0.2">
      <c r="B106" s="5">
        <v>103</v>
      </c>
      <c r="C106" s="3">
        <v>3.04E-2</v>
      </c>
      <c r="D106" s="3">
        <v>4.0399999999999998E-2</v>
      </c>
      <c r="E106" s="3">
        <v>2.4320000000000001E-2</v>
      </c>
      <c r="G106" s="29">
        <f t="shared" si="12"/>
        <v>4.5750668932180702E-2</v>
      </c>
      <c r="H106">
        <f t="shared" si="13"/>
        <v>1.6918607571602365E-2</v>
      </c>
      <c r="I106" s="30">
        <f t="shared" si="14"/>
        <v>8.4164276838649216E-2</v>
      </c>
      <c r="K106" s="29">
        <f t="shared" si="15"/>
        <v>0.96761902334718319</v>
      </c>
      <c r="L106">
        <f t="shared" si="16"/>
        <v>0.95834592682700404</v>
      </c>
      <c r="M106" s="30">
        <f t="shared" si="17"/>
        <v>0.97431505516801609</v>
      </c>
      <c r="O106" s="29">
        <f t="shared" si="18"/>
        <v>3.2916840097254027E-2</v>
      </c>
      <c r="P106">
        <f t="shared" si="19"/>
        <v>4.2546473468264824E-2</v>
      </c>
      <c r="Q106" s="30">
        <f t="shared" si="20"/>
        <v>2.6020562378308541E-2</v>
      </c>
    </row>
    <row r="107" spans="2:17" x14ac:dyDescent="0.2">
      <c r="B107" s="5">
        <v>104</v>
      </c>
      <c r="C107" s="3">
        <v>3.0419999999999999E-2</v>
      </c>
      <c r="D107" s="3">
        <v>4.0419999999999998E-2</v>
      </c>
      <c r="E107" s="3">
        <v>2.4340000000000001E-2</v>
      </c>
      <c r="G107" s="29">
        <f t="shared" si="12"/>
        <v>4.4311344277403505E-2</v>
      </c>
      <c r="H107">
        <f t="shared" si="13"/>
        <v>1.6229159437624069E-2</v>
      </c>
      <c r="I107" s="30">
        <f t="shared" si="14"/>
        <v>8.1999323090777926E-2</v>
      </c>
      <c r="K107" s="29">
        <f t="shared" si="15"/>
        <v>0.96853981180229731</v>
      </c>
      <c r="L107">
        <f t="shared" si="16"/>
        <v>0.95924912076478885</v>
      </c>
      <c r="M107" s="30">
        <f t="shared" si="17"/>
        <v>0.97427704687557992</v>
      </c>
      <c r="O107" s="29">
        <f t="shared" si="18"/>
        <v>3.1965690317786968E-2</v>
      </c>
      <c r="P107">
        <f t="shared" si="19"/>
        <v>4.1604466441589855E-2</v>
      </c>
      <c r="Q107" s="30">
        <f t="shared" si="20"/>
        <v>2.6059573408273327E-2</v>
      </c>
    </row>
    <row r="108" spans="2:17" x14ac:dyDescent="0.2">
      <c r="B108" s="6">
        <v>105</v>
      </c>
      <c r="C108" s="4">
        <v>3.0450000000000001E-2</v>
      </c>
      <c r="D108" s="4">
        <v>4.045E-2</v>
      </c>
      <c r="E108" s="4">
        <v>2.436E-2</v>
      </c>
      <c r="G108" s="29">
        <f t="shared" si="12"/>
        <v>4.2871928964354537E-2</v>
      </c>
      <c r="H108">
        <f t="shared" si="13"/>
        <v>1.5551506763943212E-2</v>
      </c>
      <c r="I108" s="30">
        <f t="shared" si="14"/>
        <v>7.9886941905253833E-2</v>
      </c>
      <c r="K108" s="29">
        <f t="shared" si="15"/>
        <v>0.96751587349646273</v>
      </c>
      <c r="L108">
        <f t="shared" si="16"/>
        <v>0.95824474605198262</v>
      </c>
      <c r="M108" s="30">
        <f t="shared" si="17"/>
        <v>0.97423904117860138</v>
      </c>
      <c r="O108" s="29">
        <f t="shared" si="18"/>
        <v>3.3023447498098692E-2</v>
      </c>
      <c r="P108">
        <f t="shared" si="19"/>
        <v>4.2652057593813575E-2</v>
      </c>
      <c r="Q108" s="30">
        <f t="shared" si="20"/>
        <v>2.6098583296070878E-2</v>
      </c>
    </row>
    <row r="109" spans="2:17" x14ac:dyDescent="0.2">
      <c r="B109" s="5">
        <v>106</v>
      </c>
      <c r="C109" s="3">
        <v>3.0470000000000001E-2</v>
      </c>
      <c r="D109" s="3">
        <v>4.0469999999999999E-2</v>
      </c>
      <c r="E109" s="3">
        <v>2.4379999999999999E-2</v>
      </c>
      <c r="G109" s="29">
        <f t="shared" si="12"/>
        <v>4.1519547548899402E-2</v>
      </c>
      <c r="H109">
        <f t="shared" si="13"/>
        <v>1.4916480264606E-2</v>
      </c>
      <c r="I109" s="30">
        <f t="shared" si="14"/>
        <v>7.7825941732875395E-2</v>
      </c>
      <c r="K109" s="29">
        <f t="shared" si="15"/>
        <v>0.9684553168442791</v>
      </c>
      <c r="L109">
        <f t="shared" si="16"/>
        <v>0.9591662397106403</v>
      </c>
      <c r="M109" s="30">
        <f t="shared" si="17"/>
        <v>0.97420103807675118</v>
      </c>
      <c r="O109" s="29">
        <f t="shared" si="18"/>
        <v>3.2052933653428026E-2</v>
      </c>
      <c r="P109">
        <f t="shared" si="19"/>
        <v>4.1690872186568438E-2</v>
      </c>
      <c r="Q109" s="30">
        <f t="shared" si="20"/>
        <v>2.6137592041846163E-2</v>
      </c>
    </row>
    <row r="110" spans="2:17" x14ac:dyDescent="0.2">
      <c r="B110" s="5">
        <v>107</v>
      </c>
      <c r="C110" s="3">
        <v>3.0499999999999999E-2</v>
      </c>
      <c r="D110" s="3">
        <v>4.0500000000000001E-2</v>
      </c>
      <c r="E110" s="3">
        <v>2.4400000000000002E-2</v>
      </c>
      <c r="G110" s="29">
        <f t="shared" si="12"/>
        <v>4.0166539356338508E-2</v>
      </c>
      <c r="H110">
        <f t="shared" si="13"/>
        <v>1.4292129853484501E-2</v>
      </c>
      <c r="I110" s="30">
        <f t="shared" si="14"/>
        <v>7.5815155800235096E-2</v>
      </c>
      <c r="K110" s="29">
        <f t="shared" si="15"/>
        <v>0.96741274237231523</v>
      </c>
      <c r="L110">
        <f t="shared" si="16"/>
        <v>0.95814358346968986</v>
      </c>
      <c r="M110" s="30">
        <f t="shared" si="17"/>
        <v>0.97416303756988909</v>
      </c>
      <c r="O110" s="29">
        <f t="shared" si="18"/>
        <v>3.3130046907916051E-2</v>
      </c>
      <c r="P110">
        <f t="shared" si="19"/>
        <v>4.2757633881070525E-2</v>
      </c>
      <c r="Q110" s="30">
        <f t="shared" si="20"/>
        <v>2.6176599645550101E-2</v>
      </c>
    </row>
    <row r="111" spans="2:17" x14ac:dyDescent="0.2">
      <c r="B111" s="5">
        <v>108</v>
      </c>
      <c r="C111" s="3">
        <v>3.0519999999999999E-2</v>
      </c>
      <c r="D111" s="3">
        <v>4.052E-2</v>
      </c>
      <c r="E111" s="3">
        <v>2.4420000000000001E-2</v>
      </c>
      <c r="G111" s="29">
        <f t="shared" si="12"/>
        <v>3.889610526262665E-2</v>
      </c>
      <c r="H111">
        <f t="shared" si="13"/>
        <v>1.3707344086756326E-2</v>
      </c>
      <c r="I111" s="30">
        <f t="shared" si="14"/>
        <v>7.3853441650555296E-2</v>
      </c>
      <c r="K111" s="29">
        <f t="shared" si="15"/>
        <v>0.96837083517598643</v>
      </c>
      <c r="L111">
        <f t="shared" si="16"/>
        <v>0.95908337156721246</v>
      </c>
      <c r="M111" s="30">
        <f t="shared" si="17"/>
        <v>0.97412503965765485</v>
      </c>
      <c r="O111" s="29">
        <f t="shared" si="18"/>
        <v>3.2140170877334909E-2</v>
      </c>
      <c r="P111">
        <f t="shared" si="19"/>
        <v>4.1777271936624095E-2</v>
      </c>
      <c r="Q111" s="30">
        <f t="shared" si="20"/>
        <v>2.6215606107359523E-2</v>
      </c>
    </row>
    <row r="112" spans="2:17" x14ac:dyDescent="0.2">
      <c r="B112" s="5">
        <v>109</v>
      </c>
      <c r="C112" s="3">
        <v>3.0540000000000001E-2</v>
      </c>
      <c r="D112" s="3">
        <v>4.054E-2</v>
      </c>
      <c r="E112" s="3">
        <v>2.443E-2</v>
      </c>
      <c r="G112" s="29">
        <f t="shared" si="12"/>
        <v>3.7664393485284234E-2</v>
      </c>
      <c r="H112">
        <f t="shared" si="13"/>
        <v>1.3145980934830631E-2</v>
      </c>
      <c r="I112" s="30">
        <f t="shared" si="14"/>
        <v>7.2016265329280876E-2</v>
      </c>
      <c r="K112" s="29">
        <f t="shared" si="15"/>
        <v>0.96833328763828941</v>
      </c>
      <c r="L112">
        <f t="shared" si="16"/>
        <v>0.95904654115540378</v>
      </c>
      <c r="M112" s="30">
        <f t="shared" si="17"/>
        <v>0.9751240256348892</v>
      </c>
      <c r="O112" s="29">
        <f t="shared" si="18"/>
        <v>3.2178945553610359E-2</v>
      </c>
      <c r="P112">
        <f t="shared" si="19"/>
        <v>4.1815674353028659E-2</v>
      </c>
      <c r="Q112" s="30">
        <f t="shared" si="20"/>
        <v>2.5190610294885434E-2</v>
      </c>
    </row>
    <row r="113" spans="2:17" x14ac:dyDescent="0.2">
      <c r="B113" s="6">
        <v>110</v>
      </c>
      <c r="C113" s="4">
        <v>3.056E-2</v>
      </c>
      <c r="D113" s="4">
        <v>4.0559999999999999E-2</v>
      </c>
      <c r="E113" s="4">
        <v>2.445E-2</v>
      </c>
      <c r="G113" s="29">
        <f t="shared" si="12"/>
        <v>3.6470271861258799E-2</v>
      </c>
      <c r="H113">
        <f t="shared" si="13"/>
        <v>1.2607123406299891E-2</v>
      </c>
      <c r="I113" s="30">
        <f t="shared" si="14"/>
        <v>7.014805821986593E-2</v>
      </c>
      <c r="K113" s="29">
        <f t="shared" si="15"/>
        <v>0.96829574264903573</v>
      </c>
      <c r="L113">
        <f t="shared" si="16"/>
        <v>0.9590097132194203</v>
      </c>
      <c r="M113" s="30">
        <f t="shared" si="17"/>
        <v>0.97405853940255138</v>
      </c>
      <c r="O113" s="29">
        <f t="shared" si="18"/>
        <v>3.2217719101534315E-2</v>
      </c>
      <c r="P113">
        <f t="shared" si="19"/>
        <v>4.1854075662587753E-2</v>
      </c>
      <c r="Q113" s="30">
        <f t="shared" si="20"/>
        <v>2.6283875089650577E-2</v>
      </c>
    </row>
    <row r="114" spans="2:17" x14ac:dyDescent="0.2">
      <c r="B114" s="5">
        <v>111</v>
      </c>
      <c r="C114" s="3">
        <v>3.0589999999999999E-2</v>
      </c>
      <c r="D114" s="3">
        <v>4.0590000000000001E-2</v>
      </c>
      <c r="E114" s="3">
        <v>2.4469999999999999E-2</v>
      </c>
      <c r="G114" s="29">
        <f t="shared" si="12"/>
        <v>3.5274626501020943E-2</v>
      </c>
      <c r="H114">
        <f t="shared" si="13"/>
        <v>1.2077000037268226E-2</v>
      </c>
      <c r="I114" s="30">
        <f t="shared" si="14"/>
        <v>6.832565014580165E-2</v>
      </c>
      <c r="K114" s="29">
        <f t="shared" si="15"/>
        <v>0.96721589121171447</v>
      </c>
      <c r="L114">
        <f t="shared" si="16"/>
        <v>0.95795048942197569</v>
      </c>
      <c r="M114" s="30">
        <f t="shared" si="17"/>
        <v>0.97402054853247277</v>
      </c>
      <c r="O114" s="29">
        <f t="shared" si="18"/>
        <v>3.3333549696888454E-2</v>
      </c>
      <c r="P114">
        <f t="shared" si="19"/>
        <v>4.2959183534711926E-2</v>
      </c>
      <c r="Q114" s="30">
        <f t="shared" si="20"/>
        <v>2.6322878506214835E-2</v>
      </c>
    </row>
    <row r="115" spans="2:17" x14ac:dyDescent="0.2">
      <c r="B115" s="5">
        <v>112</v>
      </c>
      <c r="C115" s="3">
        <v>3.0609999999999998E-2</v>
      </c>
      <c r="D115" s="3">
        <v>4.061E-2</v>
      </c>
      <c r="E115" s="3">
        <v>2.4490000000000001E-2</v>
      </c>
      <c r="G115" s="29">
        <f t="shared" si="12"/>
        <v>3.4153291484730432E-2</v>
      </c>
      <c r="H115">
        <f t="shared" si="13"/>
        <v>1.15809598362655E-2</v>
      </c>
      <c r="I115" s="30">
        <f t="shared" si="14"/>
        <v>6.6547991660173625E-2</v>
      </c>
      <c r="K115" s="29">
        <f t="shared" si="15"/>
        <v>0.96821128591515893</v>
      </c>
      <c r="L115">
        <f t="shared" si="16"/>
        <v>0.95892686929932902</v>
      </c>
      <c r="M115" s="30">
        <f t="shared" si="17"/>
        <v>0.97398256025614627</v>
      </c>
      <c r="O115" s="29">
        <f t="shared" si="18"/>
        <v>3.2304944949604661E-2</v>
      </c>
      <c r="P115">
        <f t="shared" si="19"/>
        <v>4.1940464254262677E-2</v>
      </c>
      <c r="Q115" s="30">
        <f t="shared" si="20"/>
        <v>2.6361880781067409E-2</v>
      </c>
    </row>
    <row r="116" spans="2:17" x14ac:dyDescent="0.2">
      <c r="B116" s="5">
        <v>113</v>
      </c>
      <c r="C116" s="3">
        <v>3.0630000000000001E-2</v>
      </c>
      <c r="D116" s="3">
        <v>4.0629999999999999E-2</v>
      </c>
      <c r="E116" s="3">
        <v>2.4500000000000001E-2</v>
      </c>
      <c r="G116" s="29">
        <f t="shared" si="12"/>
        <v>3.3066320267608612E-2</v>
      </c>
      <c r="H116">
        <f t="shared" si="13"/>
        <v>1.1104867150605659E-2</v>
      </c>
      <c r="I116" s="30">
        <f t="shared" si="14"/>
        <v>6.4885582932870417E-2</v>
      </c>
      <c r="K116" s="29">
        <f t="shared" si="15"/>
        <v>0.96817374929711264</v>
      </c>
      <c r="L116">
        <f t="shared" si="16"/>
        <v>0.95889004949581402</v>
      </c>
      <c r="M116" s="30">
        <f t="shared" si="17"/>
        <v>0.97501940049833102</v>
      </c>
      <c r="O116" s="29">
        <f t="shared" si="18"/>
        <v>3.234371473698517E-2</v>
      </c>
      <c r="P116">
        <f t="shared" si="19"/>
        <v>4.1978861875181205E-2</v>
      </c>
      <c r="Q116" s="30">
        <f t="shared" si="20"/>
        <v>2.5297910235245219E-2</v>
      </c>
    </row>
    <row r="117" spans="2:17" x14ac:dyDescent="0.2">
      <c r="B117" s="5">
        <v>114</v>
      </c>
      <c r="C117" s="3">
        <v>3.065E-2</v>
      </c>
      <c r="D117" s="3">
        <v>4.0649999999999999E-2</v>
      </c>
      <c r="E117" s="3">
        <v>2.452E-2</v>
      </c>
      <c r="G117" s="29">
        <f t="shared" si="12"/>
        <v>3.2012702155347759E-2</v>
      </c>
      <c r="H117">
        <f t="shared" si="13"/>
        <v>1.0647937760143571E-2</v>
      </c>
      <c r="I117" s="30">
        <f t="shared" si="14"/>
        <v>6.3193112350965155E-2</v>
      </c>
      <c r="K117" s="29">
        <f t="shared" si="15"/>
        <v>0.968136215226435</v>
      </c>
      <c r="L117">
        <f t="shared" si="16"/>
        <v>0.95885323216701723</v>
      </c>
      <c r="M117" s="30">
        <f t="shared" si="17"/>
        <v>0.97391607649335188</v>
      </c>
      <c r="O117" s="29">
        <f t="shared" si="18"/>
        <v>3.2382483396311439E-2</v>
      </c>
      <c r="P117">
        <f t="shared" si="19"/>
        <v>4.2017258389619144E-2</v>
      </c>
      <c r="Q117" s="30">
        <f t="shared" si="20"/>
        <v>2.643014281643815E-2</v>
      </c>
    </row>
    <row r="118" spans="2:17" x14ac:dyDescent="0.2">
      <c r="B118" s="6">
        <v>115</v>
      </c>
      <c r="C118" s="4">
        <v>3.0669999999999999E-2</v>
      </c>
      <c r="D118" s="4">
        <v>4.0669999999999998E-2</v>
      </c>
      <c r="E118" s="4">
        <v>2.4539999999999999E-2</v>
      </c>
      <c r="G118" s="29">
        <f t="shared" si="12"/>
        <v>3.0991454818367761E-2</v>
      </c>
      <c r="H118">
        <f t="shared" si="13"/>
        <v>1.020941753495099E-2</v>
      </c>
      <c r="I118" s="30">
        <f t="shared" si="14"/>
        <v>6.1542387889701615E-2</v>
      </c>
      <c r="K118" s="29">
        <f t="shared" si="15"/>
        <v>0.96809868370298136</v>
      </c>
      <c r="L118">
        <f t="shared" si="16"/>
        <v>0.95881641731284228</v>
      </c>
      <c r="M118" s="30">
        <f t="shared" si="17"/>
        <v>0.9738780952567162</v>
      </c>
      <c r="O118" s="29">
        <f t="shared" si="18"/>
        <v>3.2421250927543416E-2</v>
      </c>
      <c r="P118">
        <f t="shared" si="19"/>
        <v>4.2055653797492924E-2</v>
      </c>
      <c r="Q118" s="30">
        <f t="shared" si="20"/>
        <v>2.6469142046635415E-2</v>
      </c>
    </row>
    <row r="119" spans="2:17" x14ac:dyDescent="0.2">
      <c r="B119" s="5">
        <v>116</v>
      </c>
      <c r="C119" s="3">
        <v>3.0689999999999999E-2</v>
      </c>
      <c r="D119" s="3">
        <v>4.0689999999999997E-2</v>
      </c>
      <c r="E119" s="3">
        <v>2.4549999999999999E-2</v>
      </c>
      <c r="G119" s="29">
        <f t="shared" si="12"/>
        <v>3.0001623538121202E-2</v>
      </c>
      <c r="H119">
        <f t="shared" si="13"/>
        <v>9.7885813107559966E-3</v>
      </c>
      <c r="I119" s="30">
        <f t="shared" si="14"/>
        <v>6.0000340073662582E-2</v>
      </c>
      <c r="K119" s="29">
        <f t="shared" si="15"/>
        <v>0.96806115472643406</v>
      </c>
      <c r="L119">
        <f t="shared" si="16"/>
        <v>0.9587796049329651</v>
      </c>
      <c r="M119" s="30">
        <f t="shared" si="17"/>
        <v>0.97494332168581521</v>
      </c>
      <c r="O119" s="29">
        <f t="shared" si="18"/>
        <v>3.2460017330819754E-2</v>
      </c>
      <c r="P119">
        <f t="shared" si="19"/>
        <v>4.209404809895647E-2</v>
      </c>
      <c r="Q119" s="30">
        <f t="shared" si="20"/>
        <v>2.5375941278289158E-2</v>
      </c>
    </row>
    <row r="120" spans="2:17" x14ac:dyDescent="0.2">
      <c r="B120" s="5">
        <v>117</v>
      </c>
      <c r="C120" s="3">
        <v>3.0710000000000001E-2</v>
      </c>
      <c r="D120" s="3">
        <v>4.0710000000000003E-2</v>
      </c>
      <c r="E120" s="3">
        <v>2.4570000000000002E-2</v>
      </c>
      <c r="G120" s="29">
        <f t="shared" si="12"/>
        <v>2.904228047216148E-2</v>
      </c>
      <c r="H120">
        <f t="shared" si="13"/>
        <v>9.3847318052246217E-3</v>
      </c>
      <c r="I120" s="30">
        <f t="shared" si="14"/>
        <v>5.8429028579822039E-2</v>
      </c>
      <c r="K120" s="29">
        <f t="shared" si="15"/>
        <v>0.96802362829662392</v>
      </c>
      <c r="L120">
        <f t="shared" si="16"/>
        <v>0.95874279502713922</v>
      </c>
      <c r="M120" s="30">
        <f t="shared" si="17"/>
        <v>0.97381162353560924</v>
      </c>
      <c r="O120" s="29">
        <f t="shared" si="18"/>
        <v>3.2498782606125771E-2</v>
      </c>
      <c r="P120">
        <f t="shared" si="19"/>
        <v>4.213244129408282E-2</v>
      </c>
      <c r="Q120" s="30">
        <f t="shared" si="20"/>
        <v>2.6537399039000698E-2</v>
      </c>
    </row>
    <row r="121" spans="2:17" x14ac:dyDescent="0.2">
      <c r="B121" s="5">
        <v>118</v>
      </c>
      <c r="C121" s="3">
        <v>3.073E-2</v>
      </c>
      <c r="D121" s="3">
        <v>4.0730000000000002E-2</v>
      </c>
      <c r="E121" s="3">
        <v>2.4580000000000001E-2</v>
      </c>
      <c r="G121" s="29">
        <f t="shared" si="12"/>
        <v>2.8112523937525342E-2</v>
      </c>
      <c r="H121">
        <f t="shared" si="13"/>
        <v>8.9971985736442099E-3</v>
      </c>
      <c r="I121" s="30">
        <f t="shared" si="14"/>
        <v>5.696221319743338E-2</v>
      </c>
      <c r="K121" s="29">
        <f t="shared" si="15"/>
        <v>0.96798610441327582</v>
      </c>
      <c r="L121">
        <f t="shared" si="16"/>
        <v>0.95870598759522718</v>
      </c>
      <c r="M121" s="30">
        <f t="shared" si="17"/>
        <v>0.97489577667058436</v>
      </c>
      <c r="O121" s="29">
        <f t="shared" si="18"/>
        <v>3.2537546753556246E-2</v>
      </c>
      <c r="P121">
        <f t="shared" si="19"/>
        <v>4.2170833382831306E-2</v>
      </c>
      <c r="Q121" s="30">
        <f t="shared" si="20"/>
        <v>2.5424709420522388E-2</v>
      </c>
    </row>
    <row r="122" spans="2:17" x14ac:dyDescent="0.2">
      <c r="B122" s="5">
        <v>119</v>
      </c>
      <c r="C122" s="3">
        <v>3.075E-2</v>
      </c>
      <c r="D122" s="3">
        <v>4.0750000000000001E-2</v>
      </c>
      <c r="E122" s="3">
        <v>2.46E-2</v>
      </c>
      <c r="G122" s="29">
        <f t="shared" si="12"/>
        <v>2.7211477712021016E-2</v>
      </c>
      <c r="H122">
        <f t="shared" si="13"/>
        <v>8.6253370026175141E-3</v>
      </c>
      <c r="I122" s="30">
        <f t="shared" si="14"/>
        <v>5.5466679370216522E-2</v>
      </c>
      <c r="K122" s="29">
        <f t="shared" si="15"/>
        <v>0.96794858307611487</v>
      </c>
      <c r="L122">
        <f t="shared" si="16"/>
        <v>0.95866918263691525</v>
      </c>
      <c r="M122" s="30">
        <f t="shared" si="17"/>
        <v>0.97374515940886508</v>
      </c>
      <c r="O122" s="29">
        <f t="shared" si="18"/>
        <v>3.257630977320574E-2</v>
      </c>
      <c r="P122">
        <f t="shared" si="19"/>
        <v>4.2209224365345174E-2</v>
      </c>
      <c r="Q122" s="30">
        <f t="shared" si="20"/>
        <v>2.660565289157333E-2</v>
      </c>
    </row>
    <row r="123" spans="2:17" x14ac:dyDescent="0.2">
      <c r="B123" s="6">
        <v>120</v>
      </c>
      <c r="C123" s="4">
        <v>3.0769999999999999E-2</v>
      </c>
      <c r="D123" s="4">
        <v>4.0770000000000001E-2</v>
      </c>
      <c r="E123" s="4">
        <v>2.462E-2</v>
      </c>
      <c r="G123" s="29">
        <f t="shared" si="12"/>
        <v>2.6338290353009483E-2</v>
      </c>
      <c r="H123">
        <f t="shared" si="13"/>
        <v>8.2685273404324664E-3</v>
      </c>
      <c r="I123" s="30">
        <f t="shared" si="14"/>
        <v>5.4008304489033827E-2</v>
      </c>
      <c r="K123" s="29">
        <f t="shared" si="15"/>
        <v>0.96791106428498763</v>
      </c>
      <c r="L123">
        <f t="shared" si="16"/>
        <v>0.95863238015201402</v>
      </c>
      <c r="M123" s="30">
        <f t="shared" si="17"/>
        <v>0.97370718965437497</v>
      </c>
      <c r="O123" s="29">
        <f t="shared" si="18"/>
        <v>3.2615071665043384E-2</v>
      </c>
      <c r="P123">
        <f t="shared" si="19"/>
        <v>4.2247614241637997E-2</v>
      </c>
      <c r="Q123" s="30">
        <f t="shared" si="20"/>
        <v>2.6644647175067027E-2</v>
      </c>
    </row>
    <row r="124" spans="2:17" x14ac:dyDescent="0.2">
      <c r="B124" s="5">
        <v>121</v>
      </c>
      <c r="C124" s="3">
        <v>3.0790000000000001E-2</v>
      </c>
      <c r="D124" s="3">
        <v>4.079E-2</v>
      </c>
      <c r="E124" s="3">
        <v>2.4629999999999999E-2</v>
      </c>
      <c r="G124" s="29">
        <f t="shared" si="12"/>
        <v>2.5492134533263253E-2</v>
      </c>
      <c r="H124">
        <f t="shared" si="13"/>
        <v>7.9261737628074647E-3</v>
      </c>
      <c r="I124" s="30">
        <f t="shared" si="14"/>
        <v>5.2648360030717628E-2</v>
      </c>
      <c r="K124" s="29">
        <f t="shared" si="15"/>
        <v>0.96787354803955428</v>
      </c>
      <c r="L124">
        <f t="shared" si="16"/>
        <v>0.95859558014026036</v>
      </c>
      <c r="M124" s="30">
        <f t="shared" si="17"/>
        <v>0.97481971576070614</v>
      </c>
      <c r="O124" s="29">
        <f t="shared" si="18"/>
        <v>3.2653832429230881E-2</v>
      </c>
      <c r="P124">
        <f t="shared" si="19"/>
        <v>4.2286003011800272E-2</v>
      </c>
      <c r="Q124" s="30">
        <f t="shared" si="20"/>
        <v>2.5502731993776864E-2</v>
      </c>
    </row>
    <row r="125" spans="2:17" x14ac:dyDescent="0.2">
      <c r="B125" s="5">
        <v>122</v>
      </c>
      <c r="C125" s="3">
        <v>3.0800000000000001E-2</v>
      </c>
      <c r="D125" s="3">
        <v>4.0800000000000003E-2</v>
      </c>
      <c r="E125" s="3">
        <v>2.4639999999999999E-2</v>
      </c>
      <c r="G125" s="29">
        <f t="shared" si="12"/>
        <v>2.4701424248675347E-2</v>
      </c>
      <c r="H125">
        <f t="shared" si="13"/>
        <v>7.6066144915398403E-3</v>
      </c>
      <c r="I125" s="30">
        <f t="shared" si="14"/>
        <v>5.1321658182321095E-2</v>
      </c>
      <c r="K125" s="29">
        <f t="shared" si="15"/>
        <v>0.96898218611092957</v>
      </c>
      <c r="L125">
        <f t="shared" si="16"/>
        <v>0.95968303486265794</v>
      </c>
      <c r="M125" s="30">
        <f t="shared" si="17"/>
        <v>0.97480069944016356</v>
      </c>
      <c r="O125" s="29">
        <f t="shared" si="18"/>
        <v>3.1509051046805091E-2</v>
      </c>
      <c r="P125">
        <f t="shared" si="19"/>
        <v>4.115222105710125E-2</v>
      </c>
      <c r="Q125" s="30">
        <f t="shared" si="20"/>
        <v>2.5522239709632636E-2</v>
      </c>
    </row>
    <row r="126" spans="2:17" x14ac:dyDescent="0.2">
      <c r="B126" s="5">
        <v>123</v>
      </c>
      <c r="C126" s="3">
        <v>3.082E-2</v>
      </c>
      <c r="D126" s="3">
        <v>4.0820000000000002E-2</v>
      </c>
      <c r="E126" s="3">
        <v>2.4660000000000001E-2</v>
      </c>
      <c r="G126" s="29">
        <f t="shared" si="12"/>
        <v>2.39062332719523E-2</v>
      </c>
      <c r="H126">
        <f t="shared" si="13"/>
        <v>7.2911771281880516E-3</v>
      </c>
      <c r="I126" s="30">
        <f t="shared" si="14"/>
        <v>4.9967395298507057E-2</v>
      </c>
      <c r="K126" s="29">
        <f t="shared" si="15"/>
        <v>0.96780788958897013</v>
      </c>
      <c r="L126">
        <f t="shared" si="16"/>
        <v>0.95853117524193954</v>
      </c>
      <c r="M126" s="30">
        <f t="shared" si="17"/>
        <v>0.97361225393374873</v>
      </c>
      <c r="O126" s="29">
        <f t="shared" si="18"/>
        <v>3.2721672570002983E-2</v>
      </c>
      <c r="P126">
        <f t="shared" si="19"/>
        <v>4.2353191994651034E-2</v>
      </c>
      <c r="Q126" s="30">
        <f t="shared" si="20"/>
        <v>2.674215117834091E-2</v>
      </c>
    </row>
    <row r="127" spans="2:17" x14ac:dyDescent="0.2">
      <c r="B127" s="5">
        <v>124</v>
      </c>
      <c r="C127" s="3">
        <v>3.0839999999999999E-2</v>
      </c>
      <c r="D127" s="3">
        <v>4.0840000000000001E-2</v>
      </c>
      <c r="E127" s="3">
        <v>2.4670000000000001E-2</v>
      </c>
      <c r="G127" s="29">
        <f t="shared" si="12"/>
        <v>2.3135744464012818E-2</v>
      </c>
      <c r="H127">
        <f t="shared" si="13"/>
        <v>6.9885523151166735E-3</v>
      </c>
      <c r="I127" s="30">
        <f t="shared" si="14"/>
        <v>4.870587682514825E-2</v>
      </c>
      <c r="K127" s="29">
        <f t="shared" si="15"/>
        <v>0.96777038025294226</v>
      </c>
      <c r="L127">
        <f t="shared" si="16"/>
        <v>0.95849438194260628</v>
      </c>
      <c r="M127" s="30">
        <f t="shared" si="17"/>
        <v>0.97475316722389771</v>
      </c>
      <c r="O127" s="29">
        <f t="shared" si="18"/>
        <v>3.2760430326914176E-2</v>
      </c>
      <c r="P127">
        <f t="shared" si="19"/>
        <v>4.2391577815017262E-2</v>
      </c>
      <c r="Q127" s="30">
        <f t="shared" si="20"/>
        <v>2.5571001856796702E-2</v>
      </c>
    </row>
    <row r="128" spans="2:17" x14ac:dyDescent="0.2">
      <c r="B128" s="6">
        <v>125</v>
      </c>
      <c r="C128" s="4">
        <v>3.0859999999999999E-2</v>
      </c>
      <c r="D128" s="4">
        <v>4.086E-2</v>
      </c>
      <c r="E128" s="4">
        <v>2.469E-2</v>
      </c>
      <c r="G128" s="29">
        <f t="shared" si="12"/>
        <v>2.2389220469835148E-2</v>
      </c>
      <c r="H128">
        <f t="shared" si="13"/>
        <v>6.6982310173318085E-3</v>
      </c>
      <c r="I128" s="30">
        <f t="shared" si="14"/>
        <v>4.7417402431304261E-2</v>
      </c>
      <c r="K128" s="29">
        <f t="shared" si="15"/>
        <v>0.96773287346171755</v>
      </c>
      <c r="L128">
        <f t="shared" si="16"/>
        <v>0.95845759111556161</v>
      </c>
      <c r="M128" s="30">
        <f t="shared" si="17"/>
        <v>0.97354581258295481</v>
      </c>
      <c r="O128" s="29">
        <f t="shared" si="18"/>
        <v>3.2799186956392765E-2</v>
      </c>
      <c r="P128">
        <f t="shared" si="19"/>
        <v>4.2429962529466299E-2</v>
      </c>
      <c r="Q128" s="30">
        <f t="shared" si="20"/>
        <v>2.6810395613101737E-2</v>
      </c>
    </row>
    <row r="129" spans="2:17" x14ac:dyDescent="0.2">
      <c r="B129" s="5">
        <v>126</v>
      </c>
      <c r="C129" s="3">
        <v>3.0870000000000002E-2</v>
      </c>
      <c r="D129" s="3">
        <v>4.0869999999999997E-2</v>
      </c>
      <c r="E129" s="3">
        <v>2.47E-2</v>
      </c>
      <c r="G129" s="29">
        <f t="shared" si="12"/>
        <v>2.1692442634368141E-2</v>
      </c>
      <c r="H129">
        <f t="shared" si="13"/>
        <v>6.4274998584081151E-3</v>
      </c>
      <c r="I129" s="30">
        <f t="shared" si="14"/>
        <v>4.6218009549464041E-2</v>
      </c>
      <c r="K129" s="29">
        <f t="shared" si="15"/>
        <v>0.96887887023999908</v>
      </c>
      <c r="L129">
        <f t="shared" si="16"/>
        <v>0.95958169280468664</v>
      </c>
      <c r="M129" s="30">
        <f t="shared" si="17"/>
        <v>0.97470563927288434</v>
      </c>
      <c r="O129" s="29">
        <f t="shared" si="18"/>
        <v>3.1615679817417697E-2</v>
      </c>
      <c r="P129">
        <f t="shared" si="19"/>
        <v>4.1257826142845365E-2</v>
      </c>
      <c r="Q129" s="30">
        <f t="shared" si="20"/>
        <v>2.5619762005884641E-2</v>
      </c>
    </row>
    <row r="130" spans="2:17" x14ac:dyDescent="0.2">
      <c r="B130" s="5">
        <v>127</v>
      </c>
      <c r="C130" s="3">
        <v>3.0890000000000001E-2</v>
      </c>
      <c r="D130" s="3">
        <v>4.0890000000000003E-2</v>
      </c>
      <c r="E130" s="3">
        <v>2.4709999999999999E-2</v>
      </c>
      <c r="G130" s="29">
        <f t="shared" si="12"/>
        <v>2.0991065901807205E-2</v>
      </c>
      <c r="H130">
        <f t="shared" si="13"/>
        <v>6.1600721697530579E-3</v>
      </c>
      <c r="I130" s="30">
        <f t="shared" si="14"/>
        <v>4.5048075831645204E-2</v>
      </c>
      <c r="K130" s="29">
        <f t="shared" si="15"/>
        <v>0.96766723119277875</v>
      </c>
      <c r="L130">
        <f t="shared" si="16"/>
        <v>0.95839320193757416</v>
      </c>
      <c r="M130" s="30">
        <f t="shared" si="17"/>
        <v>0.97468662693994346</v>
      </c>
      <c r="O130" s="29">
        <f t="shared" si="18"/>
        <v>3.2867020236763161E-2</v>
      </c>
      <c r="P130">
        <f t="shared" si="19"/>
        <v>4.2497144783030356E-2</v>
      </c>
      <c r="Q130" s="30">
        <f t="shared" si="20"/>
        <v>2.5639267913721672E-2</v>
      </c>
    </row>
    <row r="131" spans="2:17" x14ac:dyDescent="0.2">
      <c r="B131" s="5">
        <v>128</v>
      </c>
      <c r="C131" s="3">
        <v>3.091E-2</v>
      </c>
      <c r="D131" s="3">
        <v>4.0910000000000002E-2</v>
      </c>
      <c r="E131" s="3">
        <v>2.4729999999999999E-2</v>
      </c>
      <c r="G131" s="29">
        <f t="shared" si="12"/>
        <v>2.0311579458446423E-2</v>
      </c>
      <c r="H131">
        <f t="shared" si="13"/>
        <v>5.9035446981210689E-3</v>
      </c>
      <c r="I131" s="30">
        <f t="shared" si="14"/>
        <v>4.3852090086934623E-2</v>
      </c>
      <c r="K131" s="29">
        <f t="shared" si="15"/>
        <v>0.96762973130858099</v>
      </c>
      <c r="L131">
        <f t="shared" si="16"/>
        <v>0.95835641782062553</v>
      </c>
      <c r="M131" s="30">
        <f t="shared" si="17"/>
        <v>0.9734509027826127</v>
      </c>
      <c r="O131" s="29">
        <f t="shared" si="18"/>
        <v>3.290577385951881E-2</v>
      </c>
      <c r="P131">
        <f t="shared" si="19"/>
        <v>4.253552654825829E-2</v>
      </c>
      <c r="Q131" s="30">
        <f t="shared" si="20"/>
        <v>2.690788915242644E-2</v>
      </c>
    </row>
    <row r="132" spans="2:17" x14ac:dyDescent="0.2">
      <c r="B132" s="5">
        <v>129</v>
      </c>
      <c r="C132" s="3">
        <v>3.092E-2</v>
      </c>
      <c r="D132" s="3">
        <v>4.0919999999999998E-2</v>
      </c>
      <c r="E132" s="3">
        <v>2.4740000000000002E-2</v>
      </c>
      <c r="G132" s="29">
        <f t="shared" si="12"/>
        <v>1.967793421137452E-2</v>
      </c>
      <c r="H132">
        <f t="shared" si="13"/>
        <v>5.6644983721782964E-3</v>
      </c>
      <c r="I132" s="30">
        <f t="shared" si="14"/>
        <v>4.2739961831307446E-2</v>
      </c>
      <c r="K132" s="29">
        <f t="shared" si="15"/>
        <v>0.96880374328504493</v>
      </c>
      <c r="L132">
        <f t="shared" si="16"/>
        <v>0.95950800101185751</v>
      </c>
      <c r="M132" s="30">
        <f t="shared" si="17"/>
        <v>0.97463910492242367</v>
      </c>
      <c r="O132" s="29">
        <f t="shared" si="18"/>
        <v>3.1693222913967575E-2</v>
      </c>
      <c r="P132">
        <f t="shared" si="19"/>
        <v>4.1334624838709123E-2</v>
      </c>
      <c r="Q132" s="30">
        <f t="shared" si="20"/>
        <v>2.5688025303779616E-2</v>
      </c>
    </row>
    <row r="133" spans="2:17" x14ac:dyDescent="0.2">
      <c r="B133" s="6">
        <v>130</v>
      </c>
      <c r="C133" s="4">
        <v>3.0939999999999999E-2</v>
      </c>
      <c r="D133" s="4">
        <v>4.0939999999999997E-2</v>
      </c>
      <c r="E133" s="4">
        <v>2.4750000000000001E-2</v>
      </c>
      <c r="G133" s="29">
        <f t="shared" ref="G133:G153" si="21">(1+C133)^(-$B133)</f>
        <v>1.9039662721903043E-2</v>
      </c>
      <c r="H133">
        <f t="shared" ref="H133:H153" si="22">(1+D133)^(-$B133)</f>
        <v>5.4282437013354248E-3</v>
      </c>
      <c r="I133" s="30">
        <f t="shared" ref="I133:I153" si="23">(1+E133)^(-$B133)</f>
        <v>4.1655225656367235E-2</v>
      </c>
      <c r="K133" s="29">
        <f t="shared" ref="K133:K153" si="24">G133/G132</f>
        <v>0.96756410085452293</v>
      </c>
      <c r="L133">
        <f t="shared" ref="L133:L153" si="25">H133/H132</f>
        <v>0.95829204012075309</v>
      </c>
      <c r="M133" s="30">
        <f t="shared" ref="M133:M153" si="26">I133/I132</f>
        <v>0.97462009490739343</v>
      </c>
      <c r="O133" s="29">
        <f t="shared" ref="O133:O153" si="27">-LN(K133)</f>
        <v>3.2973602159705004E-2</v>
      </c>
      <c r="P133">
        <f t="shared" ref="P133:P153" si="28">-LN(L133)</f>
        <v>4.2602703916783967E-2</v>
      </c>
      <c r="Q133" s="30">
        <f t="shared" ref="Q133:Q153" si="29">-LN(M133)</f>
        <v>2.5707530164941747E-2</v>
      </c>
    </row>
    <row r="134" spans="2:17" x14ac:dyDescent="0.2">
      <c r="B134" s="5">
        <v>131</v>
      </c>
      <c r="C134" s="3">
        <v>3.0949999999999998E-2</v>
      </c>
      <c r="D134" s="3">
        <v>4.095E-2</v>
      </c>
      <c r="E134" s="3">
        <v>2.4760000000000001E-2</v>
      </c>
      <c r="G134" s="29">
        <f t="shared" si="21"/>
        <v>1.8444802597383986E-2</v>
      </c>
      <c r="H134">
        <f t="shared" si="22"/>
        <v>5.2081932734155756E-3</v>
      </c>
      <c r="I134" s="30">
        <f t="shared" si="23"/>
        <v>4.0597228143165021E-2</v>
      </c>
      <c r="K134" s="29">
        <f t="shared" si="24"/>
        <v>0.9687567929533365</v>
      </c>
      <c r="L134">
        <f t="shared" si="25"/>
        <v>0.95946194754194369</v>
      </c>
      <c r="M134" s="30">
        <f t="shared" si="26"/>
        <v>0.97460108554134084</v>
      </c>
      <c r="O134" s="29">
        <f t="shared" si="27"/>
        <v>3.1741686258301344E-2</v>
      </c>
      <c r="P134">
        <f t="shared" si="28"/>
        <v>4.1382622953486659E-2</v>
      </c>
      <c r="Q134" s="30">
        <f t="shared" si="29"/>
        <v>2.5727034740660359E-2</v>
      </c>
    </row>
    <row r="135" spans="2:17" x14ac:dyDescent="0.2">
      <c r="B135" s="5">
        <v>132</v>
      </c>
      <c r="C135" s="3">
        <v>3.0970000000000001E-2</v>
      </c>
      <c r="D135" s="3">
        <v>4.0969999999999999E-2</v>
      </c>
      <c r="E135" s="3">
        <v>2.478E-2</v>
      </c>
      <c r="G135" s="29">
        <f t="shared" si="21"/>
        <v>1.7845318437246613E-2</v>
      </c>
      <c r="H135">
        <f t="shared" si="22"/>
        <v>4.9906349035232058E-3</v>
      </c>
      <c r="I135" s="30">
        <f t="shared" si="23"/>
        <v>3.9514400112491639E-2</v>
      </c>
      <c r="K135" s="29">
        <f t="shared" si="24"/>
        <v>0.96749847785183685</v>
      </c>
      <c r="L135">
        <f t="shared" si="25"/>
        <v>0.95822766965986783</v>
      </c>
      <c r="M135" s="30">
        <f t="shared" si="26"/>
        <v>0.97332753785911641</v>
      </c>
      <c r="O135" s="29">
        <f t="shared" si="27"/>
        <v>3.3041427359192986E-2</v>
      </c>
      <c r="P135">
        <f t="shared" si="28"/>
        <v>4.2669878243852932E-2</v>
      </c>
      <c r="Q135" s="30">
        <f t="shared" si="29"/>
        <v>2.7034626659978411E-2</v>
      </c>
    </row>
    <row r="136" spans="2:17" x14ac:dyDescent="0.2">
      <c r="B136" s="5">
        <v>133</v>
      </c>
      <c r="C136" s="3">
        <v>3.0980000000000001E-2</v>
      </c>
      <c r="D136" s="3">
        <v>4.0980000000000003E-2</v>
      </c>
      <c r="E136" s="3">
        <v>2.478E-2</v>
      </c>
      <c r="G136" s="29">
        <f t="shared" si="21"/>
        <v>1.7286935689600436E-2</v>
      </c>
      <c r="H136">
        <f t="shared" si="22"/>
        <v>4.788094468251773E-3</v>
      </c>
      <c r="I136" s="30">
        <f t="shared" si="23"/>
        <v>3.8558910314888693E-2</v>
      </c>
      <c r="K136" s="29">
        <f t="shared" si="24"/>
        <v>0.96870984680885686</v>
      </c>
      <c r="L136">
        <f t="shared" si="25"/>
        <v>0.95941589813984451</v>
      </c>
      <c r="M136" s="40">
        <f t="shared" si="26"/>
        <v>0.97581920021858337</v>
      </c>
      <c r="O136" s="29">
        <f t="shared" si="27"/>
        <v>3.1790147628964829E-2</v>
      </c>
      <c r="P136">
        <f t="shared" si="28"/>
        <v>4.1430619132307153E-2</v>
      </c>
      <c r="Q136" s="40">
        <f t="shared" si="29"/>
        <v>2.4477955406825343E-2</v>
      </c>
    </row>
    <row r="137" spans="2:17" x14ac:dyDescent="0.2">
      <c r="B137" s="5">
        <v>134</v>
      </c>
      <c r="C137" s="3">
        <v>3.1E-2</v>
      </c>
      <c r="D137" s="3">
        <v>4.1000000000000002E-2</v>
      </c>
      <c r="E137" s="3">
        <v>2.4799999999999999E-2</v>
      </c>
      <c r="G137" s="29">
        <f t="shared" si="21"/>
        <v>1.6723949674575501E-2</v>
      </c>
      <c r="H137">
        <f t="shared" si="22"/>
        <v>4.58777642723207E-3</v>
      </c>
      <c r="I137" s="30">
        <f t="shared" si="23"/>
        <v>3.7528253821639164E-2</v>
      </c>
      <c r="K137" s="29">
        <f t="shared" si="24"/>
        <v>0.96743286229938263</v>
      </c>
      <c r="L137">
        <f t="shared" si="25"/>
        <v>0.95816330643684167</v>
      </c>
      <c r="M137" s="30">
        <f t="shared" si="26"/>
        <v>0.97327060114425579</v>
      </c>
      <c r="O137" s="29">
        <f t="shared" si="27"/>
        <v>3.31092494582182E-2</v>
      </c>
      <c r="P137">
        <f t="shared" si="28"/>
        <v>4.2737049529726401E-2</v>
      </c>
      <c r="Q137" s="30">
        <f t="shared" si="29"/>
        <v>2.7093125344155731E-2</v>
      </c>
    </row>
    <row r="138" spans="2:17" x14ac:dyDescent="0.2">
      <c r="B138" s="6">
        <v>135</v>
      </c>
      <c r="C138" s="4">
        <v>3.1009999999999999E-2</v>
      </c>
      <c r="D138" s="4">
        <v>4.1009999999999998E-2</v>
      </c>
      <c r="E138" s="4">
        <v>2.4809999999999999E-2</v>
      </c>
      <c r="G138" s="29">
        <f t="shared" si="21"/>
        <v>1.6199869672357588E-2</v>
      </c>
      <c r="H138">
        <f t="shared" si="22"/>
        <v>4.4013743956962358E-3</v>
      </c>
      <c r="I138" s="30">
        <f t="shared" si="23"/>
        <v>3.6571867201607322E-2</v>
      </c>
      <c r="K138" s="29">
        <f t="shared" si="24"/>
        <v>0.96866290485108053</v>
      </c>
      <c r="L138">
        <f t="shared" si="25"/>
        <v>0.95936985280507758</v>
      </c>
      <c r="M138" s="30">
        <f t="shared" si="26"/>
        <v>0.97451555767616393</v>
      </c>
      <c r="O138" s="29">
        <f t="shared" si="27"/>
        <v>3.1838607026099731E-2</v>
      </c>
      <c r="P138">
        <f t="shared" si="28"/>
        <v>4.1478613375284093E-2</v>
      </c>
      <c r="Q138" s="30">
        <f t="shared" si="29"/>
        <v>2.5814795383954252E-2</v>
      </c>
    </row>
    <row r="139" spans="2:17" x14ac:dyDescent="0.2">
      <c r="B139" s="5">
        <v>136</v>
      </c>
      <c r="C139" s="3">
        <v>3.1029999999999999E-2</v>
      </c>
      <c r="D139" s="3">
        <v>4.1029999999999997E-2</v>
      </c>
      <c r="E139" s="3">
        <v>2.4819999999999998E-2</v>
      </c>
      <c r="G139" s="29">
        <f t="shared" si="21"/>
        <v>1.5671223443281687E-2</v>
      </c>
      <c r="H139">
        <f t="shared" si="22"/>
        <v>4.2169521890566544E-3</v>
      </c>
      <c r="I139" s="30">
        <f t="shared" si="23"/>
        <v>3.5639158485428563E-2</v>
      </c>
      <c r="K139" s="29">
        <f t="shared" si="24"/>
        <v>0.96736725419600444</v>
      </c>
      <c r="L139">
        <f t="shared" si="25"/>
        <v>0.95809895045058802</v>
      </c>
      <c r="M139" s="30">
        <f t="shared" si="26"/>
        <v>0.97449655192508833</v>
      </c>
      <c r="O139" s="29">
        <f t="shared" si="27"/>
        <v>3.3177068457032582E-2</v>
      </c>
      <c r="P139">
        <f t="shared" si="28"/>
        <v>4.2804217774622462E-2</v>
      </c>
      <c r="Q139" s="30">
        <f t="shared" si="29"/>
        <v>2.5834298342383891E-2</v>
      </c>
    </row>
    <row r="140" spans="2:17" x14ac:dyDescent="0.2">
      <c r="B140" s="5">
        <v>137</v>
      </c>
      <c r="C140" s="3">
        <v>3.1040000000000002E-2</v>
      </c>
      <c r="D140" s="3">
        <v>4.104E-2</v>
      </c>
      <c r="E140" s="3">
        <v>2.4830000000000001E-2</v>
      </c>
      <c r="G140" s="29">
        <f t="shared" si="21"/>
        <v>1.517939725083306E-2</v>
      </c>
      <c r="H140">
        <f t="shared" si="22"/>
        <v>4.0454226470754877E-3</v>
      </c>
      <c r="I140" s="30">
        <f t="shared" si="23"/>
        <v>3.4729559731710227E-2</v>
      </c>
      <c r="K140" s="29">
        <f t="shared" si="24"/>
        <v>0.9686159670794896</v>
      </c>
      <c r="L140">
        <f t="shared" si="25"/>
        <v>0.9593238115370859</v>
      </c>
      <c r="M140" s="30">
        <f t="shared" si="26"/>
        <v>0.97447754682282317</v>
      </c>
      <c r="O140" s="29">
        <f t="shared" si="27"/>
        <v>3.1887064449840005E-2</v>
      </c>
      <c r="P140">
        <f t="shared" si="28"/>
        <v>4.1526605682608783E-2</v>
      </c>
      <c r="Q140" s="30">
        <f t="shared" si="29"/>
        <v>2.5853801015382951E-2</v>
      </c>
    </row>
    <row r="141" spans="2:17" x14ac:dyDescent="0.2">
      <c r="B141" s="5">
        <v>138</v>
      </c>
      <c r="C141" s="3">
        <v>3.1060000000000001E-2</v>
      </c>
      <c r="D141" s="3">
        <v>4.1059999999999999E-2</v>
      </c>
      <c r="E141" s="3">
        <v>2.4850000000000001E-2</v>
      </c>
      <c r="G141" s="29">
        <f t="shared" si="21"/>
        <v>1.4683056060479181E-2</v>
      </c>
      <c r="H141">
        <f t="shared" si="22"/>
        <v>3.8756548743990441E-3</v>
      </c>
      <c r="I141" s="30">
        <f t="shared" si="23"/>
        <v>3.3796976347000698E-2</v>
      </c>
      <c r="K141" s="29">
        <f t="shared" si="24"/>
        <v>0.96730165354051589</v>
      </c>
      <c r="L141">
        <f t="shared" si="25"/>
        <v>0.95803460169998012</v>
      </c>
      <c r="M141" s="30">
        <f t="shared" si="26"/>
        <v>0.97314727304596316</v>
      </c>
      <c r="O141" s="29">
        <f t="shared" si="27"/>
        <v>3.3244884355919845E-2</v>
      </c>
      <c r="P141">
        <f t="shared" si="28"/>
        <v>4.2871382978801338E-2</v>
      </c>
      <c r="Q141" s="30">
        <f t="shared" si="29"/>
        <v>2.7219848490395826E-2</v>
      </c>
    </row>
    <row r="142" spans="2:17" x14ac:dyDescent="0.2">
      <c r="B142" s="5">
        <v>139</v>
      </c>
      <c r="C142" s="3">
        <v>3.107E-2</v>
      </c>
      <c r="D142" s="3">
        <v>4.1070000000000002E-2</v>
      </c>
      <c r="E142" s="3">
        <v>2.486E-2</v>
      </c>
      <c r="G142" s="29">
        <f t="shared" si="21"/>
        <v>1.4221553417230083E-2</v>
      </c>
      <c r="H142">
        <f t="shared" si="22"/>
        <v>3.7178295820057042E-3</v>
      </c>
      <c r="I142" s="30">
        <f t="shared" si="23"/>
        <v>3.2932789126618303E-2</v>
      </c>
      <c r="K142" s="29">
        <f t="shared" si="24"/>
        <v>0.96856903349356038</v>
      </c>
      <c r="L142">
        <f t="shared" si="25"/>
        <v>0.95927777433541161</v>
      </c>
      <c r="M142" s="30">
        <f t="shared" si="26"/>
        <v>0.97443004334146333</v>
      </c>
      <c r="O142" s="29">
        <f t="shared" si="27"/>
        <v>3.1935519900325657E-2</v>
      </c>
      <c r="P142">
        <f t="shared" si="28"/>
        <v>4.1574596054369251E-2</v>
      </c>
      <c r="Q142" s="30">
        <f t="shared" si="29"/>
        <v>2.5902549844325887E-2</v>
      </c>
    </row>
    <row r="143" spans="2:17" x14ac:dyDescent="0.2">
      <c r="B143" s="6">
        <v>140</v>
      </c>
      <c r="C143" s="4">
        <v>3.109E-2</v>
      </c>
      <c r="D143" s="4">
        <v>4.1090000000000002E-2</v>
      </c>
      <c r="E143" s="4">
        <v>2.487E-2</v>
      </c>
      <c r="G143" s="29">
        <f t="shared" si="21"/>
        <v>1.3755599299080531E-2</v>
      </c>
      <c r="H143">
        <f t="shared" si="22"/>
        <v>3.5615701719935678E-3</v>
      </c>
      <c r="I143" s="30">
        <f t="shared" si="23"/>
        <v>3.2090073321273054E-2</v>
      </c>
      <c r="K143" s="29">
        <f t="shared" si="24"/>
        <v>0.96723606033184628</v>
      </c>
      <c r="L143">
        <f t="shared" si="25"/>
        <v>0.95797026018394393</v>
      </c>
      <c r="M143" s="30">
        <f t="shared" si="26"/>
        <v>0.97441104055580541</v>
      </c>
      <c r="O143" s="29">
        <f t="shared" si="27"/>
        <v>3.3312697155044292E-2</v>
      </c>
      <c r="P143">
        <f t="shared" si="28"/>
        <v>4.29385451424684E-2</v>
      </c>
      <c r="Q143" s="30">
        <f t="shared" si="29"/>
        <v>2.5922051471026528E-2</v>
      </c>
    </row>
    <row r="144" spans="2:17" x14ac:dyDescent="0.2">
      <c r="B144" s="5">
        <v>141</v>
      </c>
      <c r="C144" s="3">
        <v>3.1099999999999999E-2</v>
      </c>
      <c r="D144" s="3">
        <v>4.1099999999999998E-2</v>
      </c>
      <c r="E144" s="3">
        <v>2.4879999999999999E-2</v>
      </c>
      <c r="G144" s="29">
        <f t="shared" si="21"/>
        <v>1.3322601976201817E-2</v>
      </c>
      <c r="H144">
        <f t="shared" si="22"/>
        <v>3.4163711574855885E-3</v>
      </c>
      <c r="I144" s="30">
        <f t="shared" si="23"/>
        <v>3.1268311956521251E-2</v>
      </c>
      <c r="K144" s="29">
        <f t="shared" si="24"/>
        <v>0.96852210409271977</v>
      </c>
      <c r="L144">
        <f t="shared" si="25"/>
        <v>0.95923174119949883</v>
      </c>
      <c r="M144" s="30">
        <f t="shared" si="26"/>
        <v>0.97439203841871425</v>
      </c>
      <c r="O144" s="29">
        <f t="shared" si="27"/>
        <v>3.1983973377747756E-2</v>
      </c>
      <c r="P144">
        <f t="shared" si="28"/>
        <v>4.1622584490755794E-2</v>
      </c>
      <c r="Q144" s="30">
        <f t="shared" si="29"/>
        <v>2.5941552812436316E-2</v>
      </c>
    </row>
    <row r="145" spans="2:17" x14ac:dyDescent="0.2">
      <c r="B145" s="5">
        <v>142</v>
      </c>
      <c r="C145" s="3">
        <v>3.1109999999999999E-2</v>
      </c>
      <c r="D145" s="3">
        <v>4.1110000000000001E-2</v>
      </c>
      <c r="E145" s="3">
        <v>2.4889999999999999E-2</v>
      </c>
      <c r="G145" s="29">
        <f t="shared" si="21"/>
        <v>1.2902984390578184E-2</v>
      </c>
      <c r="H145">
        <f t="shared" si="22"/>
        <v>3.2770287428061308E-3</v>
      </c>
      <c r="I145" s="30">
        <f t="shared" si="23"/>
        <v>3.0467000080758332E-2</v>
      </c>
      <c r="K145" s="29">
        <f t="shared" si="24"/>
        <v>0.96850333092790752</v>
      </c>
      <c r="L145">
        <f t="shared" si="25"/>
        <v>0.95921332658070668</v>
      </c>
      <c r="M145" s="30">
        <f t="shared" si="26"/>
        <v>0.97437303693025878</v>
      </c>
      <c r="O145" s="29">
        <f t="shared" si="27"/>
        <v>3.2003356876253684E-2</v>
      </c>
      <c r="P145">
        <f t="shared" si="28"/>
        <v>4.164178193258198E-2</v>
      </c>
      <c r="Q145" s="30">
        <f t="shared" si="29"/>
        <v>2.5961053868460385E-2</v>
      </c>
    </row>
    <row r="146" spans="2:17" x14ac:dyDescent="0.2">
      <c r="B146" s="5">
        <v>143</v>
      </c>
      <c r="C146" s="3">
        <v>3.1130000000000001E-2</v>
      </c>
      <c r="D146" s="3">
        <v>4.113E-2</v>
      </c>
      <c r="E146" s="3">
        <v>2.4899999999999999E-2</v>
      </c>
      <c r="G146" s="29">
        <f t="shared" si="21"/>
        <v>1.2479022790807884E-2</v>
      </c>
      <c r="H146">
        <f t="shared" si="22"/>
        <v>3.1389948820723275E-3</v>
      </c>
      <c r="I146" s="30">
        <f t="shared" si="23"/>
        <v>2.9685644496254326E-2</v>
      </c>
      <c r="K146" s="29">
        <f t="shared" si="24"/>
        <v>0.96714236126024622</v>
      </c>
      <c r="L146">
        <f t="shared" si="25"/>
        <v>0.95787834908777625</v>
      </c>
      <c r="M146" s="30">
        <f t="shared" si="26"/>
        <v>0.9743540360904297</v>
      </c>
      <c r="O146" s="29">
        <f t="shared" si="27"/>
        <v>3.3409574860696352E-2</v>
      </c>
      <c r="P146">
        <f t="shared" si="28"/>
        <v>4.3034493325214564E-2</v>
      </c>
      <c r="Q146" s="30">
        <f t="shared" si="29"/>
        <v>2.5980554639084191E-2</v>
      </c>
    </row>
    <row r="147" spans="2:17" x14ac:dyDescent="0.2">
      <c r="B147" s="5">
        <v>144</v>
      </c>
      <c r="C147" s="3">
        <v>3.1140000000000001E-2</v>
      </c>
      <c r="D147" s="3">
        <v>4.1140000000000003E-2</v>
      </c>
      <c r="E147" s="3">
        <v>2.4910000000000002E-2</v>
      </c>
      <c r="G147" s="29">
        <f t="shared" si="21"/>
        <v>1.2085389579214513E-2</v>
      </c>
      <c r="H147">
        <f t="shared" si="22"/>
        <v>3.0108212429287955E-3</v>
      </c>
      <c r="I147" s="30">
        <f t="shared" si="23"/>
        <v>2.8923763495944624E-2</v>
      </c>
      <c r="K147" s="29">
        <f t="shared" si="24"/>
        <v>0.9684564073491938</v>
      </c>
      <c r="L147">
        <f t="shared" si="25"/>
        <v>0.95916729910087861</v>
      </c>
      <c r="M147" s="30">
        <f t="shared" si="26"/>
        <v>0.97433503589905768</v>
      </c>
      <c r="O147" s="29">
        <f t="shared" si="27"/>
        <v>3.2051807629044901E-2</v>
      </c>
      <c r="P147">
        <f t="shared" si="28"/>
        <v>4.1689767696429597E-2</v>
      </c>
      <c r="Q147" s="30">
        <f t="shared" si="29"/>
        <v>2.600005512445739E-2</v>
      </c>
    </row>
    <row r="148" spans="2:17" x14ac:dyDescent="0.2">
      <c r="B148" s="6">
        <v>145</v>
      </c>
      <c r="C148" s="4">
        <v>3.1150000000000001E-2</v>
      </c>
      <c r="D148" s="4">
        <v>4.1149999999999999E-2</v>
      </c>
      <c r="E148" s="4">
        <v>2.4920000000000001E-2</v>
      </c>
      <c r="G148" s="29">
        <f t="shared" si="21"/>
        <v>1.170394611977762E-2</v>
      </c>
      <c r="H148">
        <f t="shared" si="22"/>
        <v>2.8878258431827442E-3</v>
      </c>
      <c r="I148" s="30">
        <f t="shared" si="23"/>
        <v>2.8180886605873676E-2</v>
      </c>
      <c r="K148" s="29">
        <f t="shared" si="24"/>
        <v>0.96843763645874248</v>
      </c>
      <c r="L148">
        <f t="shared" si="25"/>
        <v>0.95914888669165665</v>
      </c>
      <c r="M148" s="30">
        <f t="shared" si="26"/>
        <v>0.97431603635622643</v>
      </c>
      <c r="O148" s="29">
        <f t="shared" si="27"/>
        <v>3.2071190093988629E-2</v>
      </c>
      <c r="P148">
        <f t="shared" si="28"/>
        <v>4.1708964124379161E-2</v>
      </c>
      <c r="Q148" s="30">
        <f t="shared" si="29"/>
        <v>2.6019555324469961E-2</v>
      </c>
    </row>
    <row r="149" spans="2:17" x14ac:dyDescent="0.2">
      <c r="B149" s="5">
        <v>146</v>
      </c>
      <c r="C149" s="3">
        <v>3.116E-2</v>
      </c>
      <c r="D149" s="3">
        <v>4.1160000000000002E-2</v>
      </c>
      <c r="E149" s="3">
        <v>2.4930000000000001E-2</v>
      </c>
      <c r="G149" s="29">
        <f t="shared" si="21"/>
        <v>1.1334322231440942E-2</v>
      </c>
      <c r="H149">
        <f t="shared" si="22"/>
        <v>2.7698017724034482E-3</v>
      </c>
      <c r="I149" s="30">
        <f t="shared" si="23"/>
        <v>2.7456554333153058E-2</v>
      </c>
      <c r="K149" s="29">
        <f t="shared" si="24"/>
        <v>0.96841886620512729</v>
      </c>
      <c r="L149">
        <f t="shared" si="25"/>
        <v>0.95913047490106995</v>
      </c>
      <c r="M149" s="30">
        <f t="shared" si="26"/>
        <v>0.9742970374619212</v>
      </c>
      <c r="O149" s="29">
        <f t="shared" si="27"/>
        <v>3.2090572277015568E-2</v>
      </c>
      <c r="P149">
        <f t="shared" si="28"/>
        <v>4.172816027584271E-2</v>
      </c>
      <c r="Q149" s="30">
        <f t="shared" si="29"/>
        <v>2.6039055239112954E-2</v>
      </c>
    </row>
    <row r="150" spans="2:17" x14ac:dyDescent="0.2">
      <c r="B150" s="5">
        <v>147</v>
      </c>
      <c r="C150" s="3">
        <v>3.1179999999999999E-2</v>
      </c>
      <c r="D150" s="3">
        <v>4.1180000000000001E-2</v>
      </c>
      <c r="E150" s="3">
        <v>2.494E-2</v>
      </c>
      <c r="G150" s="29">
        <f t="shared" si="21"/>
        <v>1.0960522738008977E-2</v>
      </c>
      <c r="H150">
        <f t="shared" si="22"/>
        <v>2.6528022464416658E-3</v>
      </c>
      <c r="I150" s="30">
        <f t="shared" si="23"/>
        <v>2.6750317919332082E-2</v>
      </c>
      <c r="K150" s="29">
        <f t="shared" si="24"/>
        <v>0.96702056939981285</v>
      </c>
      <c r="L150">
        <f t="shared" si="25"/>
        <v>0.9577588811129043</v>
      </c>
      <c r="M150" s="30">
        <f t="shared" si="26"/>
        <v>0.97427803921600553</v>
      </c>
      <c r="O150" s="29">
        <f t="shared" si="27"/>
        <v>3.3535512400563044E-2</v>
      </c>
      <c r="P150">
        <f t="shared" si="28"/>
        <v>4.3159222551754306E-2</v>
      </c>
      <c r="Q150" s="30">
        <f t="shared" si="29"/>
        <v>2.6058554868502302E-2</v>
      </c>
    </row>
    <row r="151" spans="2:17" x14ac:dyDescent="0.2">
      <c r="B151" s="5">
        <v>148</v>
      </c>
      <c r="C151" s="3">
        <v>3.1189999999999999E-2</v>
      </c>
      <c r="D151" s="3">
        <v>4.1189999999999997E-2</v>
      </c>
      <c r="E151" s="3">
        <v>2.495E-2</v>
      </c>
      <c r="G151" s="29">
        <f t="shared" si="21"/>
        <v>1.0613862777752791E-2</v>
      </c>
      <c r="H151">
        <f t="shared" si="22"/>
        <v>2.5442613958674737E-3</v>
      </c>
      <c r="I151" s="30">
        <f t="shared" si="23"/>
        <v>2.6061739099079249E-2</v>
      </c>
      <c r="K151" s="29">
        <f t="shared" si="24"/>
        <v>0.96837195008463994</v>
      </c>
      <c r="L151">
        <f t="shared" si="25"/>
        <v>0.95908445466684022</v>
      </c>
      <c r="M151" s="30">
        <f t="shared" si="26"/>
        <v>0.97425904161852195</v>
      </c>
      <c r="O151" s="29">
        <f t="shared" si="27"/>
        <v>3.213901955392532E-2</v>
      </c>
      <c r="P151">
        <f t="shared" si="28"/>
        <v>4.1776142630196425E-2</v>
      </c>
      <c r="Q151" s="30">
        <f t="shared" si="29"/>
        <v>2.6078054212570263E-2</v>
      </c>
    </row>
    <row r="152" spans="2:17" x14ac:dyDescent="0.2">
      <c r="B152" s="5">
        <v>149</v>
      </c>
      <c r="C152" s="3">
        <v>3.1199999999999999E-2</v>
      </c>
      <c r="D152" s="3">
        <v>4.1200000000000001E-2</v>
      </c>
      <c r="E152" s="3">
        <v>2.496E-2</v>
      </c>
      <c r="G152" s="29">
        <f t="shared" si="21"/>
        <v>1.0277967795261862E-2</v>
      </c>
      <c r="H152">
        <f t="shared" si="22"/>
        <v>2.4401147145978672E-3</v>
      </c>
      <c r="I152" s="30">
        <f t="shared" si="23"/>
        <v>2.5390389864050403E-2</v>
      </c>
      <c r="K152" s="29">
        <f t="shared" si="24"/>
        <v>0.96835318210491828</v>
      </c>
      <c r="L152">
        <f t="shared" si="25"/>
        <v>0.95906604508531745</v>
      </c>
      <c r="M152" s="30">
        <f t="shared" si="26"/>
        <v>0.97424004466944558</v>
      </c>
      <c r="O152" s="29">
        <f t="shared" si="27"/>
        <v>3.2158400703485801E-2</v>
      </c>
      <c r="P152">
        <f t="shared" si="28"/>
        <v>4.1795337767935314E-2</v>
      </c>
      <c r="Q152" s="30">
        <f t="shared" si="29"/>
        <v>2.6097553271318255E-2</v>
      </c>
    </row>
    <row r="153" spans="2:17" ht="17" thickBot="1" x14ac:dyDescent="0.25">
      <c r="B153" s="6">
        <v>150</v>
      </c>
      <c r="C153" s="4">
        <v>3.1210000000000002E-2</v>
      </c>
      <c r="D153" s="4">
        <v>4.1209999999999997E-2</v>
      </c>
      <c r="E153" s="4">
        <v>2.4969999999999999E-2</v>
      </c>
      <c r="G153" s="31">
        <f t="shared" si="21"/>
        <v>9.9525099299657086E-3</v>
      </c>
      <c r="H153" s="32">
        <f t="shared" si="22"/>
        <v>2.3401862489021989E-3</v>
      </c>
      <c r="I153" s="33">
        <f t="shared" si="23"/>
        <v>2.4735852231846267E-2</v>
      </c>
      <c r="K153" s="31">
        <f t="shared" si="24"/>
        <v>0.96833441476181803</v>
      </c>
      <c r="L153" s="32">
        <f t="shared" si="25"/>
        <v>0.95904763612224819</v>
      </c>
      <c r="M153" s="33">
        <f t="shared" si="26"/>
        <v>0.97422104836874213</v>
      </c>
      <c r="O153" s="31">
        <f t="shared" si="27"/>
        <v>3.2177781571242889E-2</v>
      </c>
      <c r="P153" s="32">
        <f t="shared" si="28"/>
        <v>4.1814532629272455E-2</v>
      </c>
      <c r="Q153" s="33">
        <f t="shared" si="29"/>
        <v>2.6117052044757387E-2</v>
      </c>
    </row>
    <row r="154" spans="2:17" x14ac:dyDescent="0.2">
      <c r="E154" s="26"/>
    </row>
  </sheetData>
  <mergeCells count="3">
    <mergeCell ref="G1:I1"/>
    <mergeCell ref="K1:M1"/>
    <mergeCell ref="O1: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D24A-5E9C-440C-A9AC-76A97E74C373}">
  <dimension ref="A1:U60"/>
  <sheetViews>
    <sheetView topLeftCell="N44" workbookViewId="0">
      <selection activeCell="S3" sqref="S3"/>
    </sheetView>
  </sheetViews>
  <sheetFormatPr baseColWidth="10" defaultColWidth="8.83203125" defaultRowHeight="16" x14ac:dyDescent="0.2"/>
  <cols>
    <col min="3" max="4" width="11.83203125" bestFit="1" customWidth="1"/>
    <col min="5" max="5" width="14" bestFit="1" customWidth="1"/>
    <col min="6" max="6" width="14.5" bestFit="1" customWidth="1"/>
    <col min="7" max="7" width="11.83203125" bestFit="1" customWidth="1"/>
    <col min="8" max="8" width="7.6640625" bestFit="1" customWidth="1"/>
    <col min="9" max="11" width="11.83203125" bestFit="1" customWidth="1"/>
    <col min="12" max="12" width="9.33203125" bestFit="1" customWidth="1"/>
    <col min="13" max="13" width="15.6640625" bestFit="1" customWidth="1"/>
    <col min="14" max="14" width="16" bestFit="1" customWidth="1"/>
    <col min="15" max="15" width="16.83203125" bestFit="1" customWidth="1"/>
    <col min="16" max="16" width="17.1640625" bestFit="1" customWidth="1"/>
    <col min="18" max="18" width="9.33203125" bestFit="1" customWidth="1"/>
    <col min="19" max="19" width="12.5" bestFit="1" customWidth="1"/>
    <col min="20" max="20" width="16.66406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</f>
        <v>80000</v>
      </c>
      <c r="C2">
        <f>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MAX(D2,DATA!$B$3)</f>
        <v>100000</v>
      </c>
      <c r="M2">
        <f>B2</f>
        <v>80000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B2*EXP(RATES!Q4)*(1-DATA!$B$6)</f>
        <v>78927.729600000006</v>
      </c>
      <c r="C3">
        <f>C2*EXP(RATES!Q4)*(1-DATA!$B$6)</f>
        <v>19731.932400000002</v>
      </c>
      <c r="D3">
        <f>B3+C3</f>
        <v>98659.662000000011</v>
      </c>
      <c r="E3">
        <f>E2*(1-'LIFE TABLE MALE'!D63/1000)</f>
        <v>0.99353212999999996</v>
      </c>
      <c r="F3">
        <f>F2*(1-0.15)</f>
        <v>0.85</v>
      </c>
      <c r="G3">
        <f t="shared" ref="G3:G52" si="0">D3-20</f>
        <v>98639.662000000011</v>
      </c>
      <c r="H3">
        <f>MAX(D3,DATA!$B$3)</f>
        <v>100000</v>
      </c>
      <c r="I3">
        <f>G3*DATA!$B$7*F2*E3</f>
        <v>14700.251023401008</v>
      </c>
      <c r="J3">
        <f>H3*'LIFE TABLE MALE'!D64/1000*F3*E2</f>
        <v>603.52209999999991</v>
      </c>
      <c r="K3">
        <f>0</f>
        <v>0</v>
      </c>
      <c r="L3" s="43">
        <f>DATA!$B$8*((1+DATA!$B$9)^A3)*F3*E3</f>
        <v>43.069617835499997</v>
      </c>
      <c r="M3">
        <f>B2*EXP(RATES!Q4)*(DATA!$B$12)</f>
        <v>1129.8448000000001</v>
      </c>
      <c r="N3">
        <f>C2*EXP(RATES!Q4)*(DATA!$B$12)</f>
        <v>282.46120000000002</v>
      </c>
      <c r="O3">
        <f>M3+N3</f>
        <v>1412.306</v>
      </c>
      <c r="P3">
        <f>O3*E2*F2</f>
        <v>1412.306</v>
      </c>
      <c r="Q3">
        <f>RATES!I4</f>
        <v>0.99128659086628523</v>
      </c>
      <c r="R3" s="43">
        <f>P3+L3+K3+J3+I3</f>
        <v>16759.14874123651</v>
      </c>
      <c r="S3">
        <f>R3*Q3</f>
        <v>16613.119421521336</v>
      </c>
    </row>
    <row r="4" spans="1:20" x14ac:dyDescent="0.2">
      <c r="A4" s="5">
        <v>2</v>
      </c>
      <c r="B4">
        <f>B3*EXP(RATES!Q5)*(1-DATA!$B$6)</f>
        <v>78152.607730723976</v>
      </c>
      <c r="C4">
        <f>C3*EXP(RATES!Q5)*(1-DATA!$B$6)</f>
        <v>19538.151932680994</v>
      </c>
      <c r="D4">
        <f t="shared" ref="D4:D52" si="1">B4+C4</f>
        <v>97690.75966340497</v>
      </c>
      <c r="E4">
        <f>E3*(1-'LIFE TABLE MALE'!D64/1000)</f>
        <v>0.98647779355864618</v>
      </c>
      <c r="F4">
        <f t="shared" ref="F4:F52" si="2">F3*(1-0.15)</f>
        <v>0.72249999999999992</v>
      </c>
      <c r="G4">
        <f t="shared" si="0"/>
        <v>97670.75966340497</v>
      </c>
      <c r="H4">
        <f>MAX(D4,DATA!$B$3)</f>
        <v>100000</v>
      </c>
      <c r="I4">
        <f>G4*DATA!$B$7*F3*E4</f>
        <v>12284.62952471395</v>
      </c>
      <c r="J4">
        <f>H4*'LIFE TABLE MALE'!D65/1000*F4*E3</f>
        <v>560.98895057702669</v>
      </c>
      <c r="K4">
        <f>0</f>
        <v>0</v>
      </c>
      <c r="L4" s="43">
        <f>DATA!$B$8*((1+DATA!$B$9)^A4)*F4*E4</f>
        <v>37.076225308115248</v>
      </c>
      <c r="M4">
        <f>B3*EXP(RATES!Q5)*(DATA!$B$12)</f>
        <v>1118.748985920384</v>
      </c>
      <c r="N4">
        <f>C3*EXP(RATES!Q5)*(DATA!$B$12)</f>
        <v>279.68724648009601</v>
      </c>
      <c r="O4">
        <f t="shared" ref="O4:O52" si="3">M4+N4</f>
        <v>1398.4362324004801</v>
      </c>
      <c r="P4">
        <f t="shared" ref="P4:P52" si="4">O4*E3*F3</f>
        <v>1180.9826293491203</v>
      </c>
      <c r="Q4">
        <f>RATES!I5</f>
        <v>0.97909362491967555</v>
      </c>
      <c r="R4" s="43">
        <f t="shared" ref="R4:R52" si="5">P4+L4+K4+J4+I4</f>
        <v>14063.677329948212</v>
      </c>
      <c r="S4">
        <f t="shared" ref="S4:S52" si="6">R4*Q4</f>
        <v>13769.656816679659</v>
      </c>
    </row>
    <row r="5" spans="1:20" x14ac:dyDescent="0.2">
      <c r="A5" s="5">
        <v>3</v>
      </c>
      <c r="B5">
        <f>B4*EXP(RATES!Q6)*(1-DATA!$B$6)</f>
        <v>77619.333222346802</v>
      </c>
      <c r="C5">
        <f>C4*EXP(RATES!Q6)*(1-DATA!$B$6)</f>
        <v>19404.833305586701</v>
      </c>
      <c r="D5">
        <f t="shared" si="1"/>
        <v>97024.166527933499</v>
      </c>
      <c r="E5">
        <f>E4*(1-'LIFE TABLE MALE'!D65/1000)</f>
        <v>0.97876837095420599</v>
      </c>
      <c r="F5">
        <f t="shared" si="2"/>
        <v>0.61412499999999992</v>
      </c>
      <c r="G5">
        <f t="shared" si="0"/>
        <v>97004.166527933499</v>
      </c>
      <c r="H5">
        <f>MAX(D5,DATA!$B$3)</f>
        <v>100000</v>
      </c>
      <c r="I5">
        <f>G5*DATA!$B$7*F4*E5</f>
        <v>10289.622113986245</v>
      </c>
      <c r="J5">
        <f>H5*'LIFE TABLE MALE'!D66/1000*F5*E4</f>
        <v>524.93573919204016</v>
      </c>
      <c r="K5">
        <f>0</f>
        <v>0</v>
      </c>
      <c r="L5" s="43">
        <f>DATA!$B$8*((1+DATA!$B$9)^A5)*F5*E5</f>
        <v>31.893870270048396</v>
      </c>
      <c r="M5">
        <f>B4*EXP(RATES!Q6)*(DATA!$B$12)</f>
        <v>1111.115199501897</v>
      </c>
      <c r="N5">
        <f>C4*EXP(RATES!Q6)*(DATA!$B$12)</f>
        <v>277.77879987547425</v>
      </c>
      <c r="O5">
        <f t="shared" si="3"/>
        <v>1388.8939993773713</v>
      </c>
      <c r="P5">
        <f t="shared" si="4"/>
        <v>989.90670607467723</v>
      </c>
      <c r="Q5">
        <f>RATES!I6</f>
        <v>0.96413232442525942</v>
      </c>
      <c r="R5" s="43">
        <f t="shared" si="5"/>
        <v>11836.35842952301</v>
      </c>
      <c r="S5">
        <f t="shared" si="6"/>
        <v>11411.815765386533</v>
      </c>
    </row>
    <row r="6" spans="1:20" x14ac:dyDescent="0.2">
      <c r="A6" s="5">
        <v>4</v>
      </c>
      <c r="B6">
        <f>B5*EXP(RATES!Q7)*(1-DATA!$B$6)</f>
        <v>77127.452164108778</v>
      </c>
      <c r="C6">
        <f>C5*EXP(RATES!Q7)*(1-DATA!$B$6)</f>
        <v>19281.863041027194</v>
      </c>
      <c r="D6">
        <f t="shared" si="1"/>
        <v>96409.315205135965</v>
      </c>
      <c r="E6">
        <f>E5*(1-'LIFE TABLE MALE'!D66/1000)</f>
        <v>0.97028747025977602</v>
      </c>
      <c r="F6">
        <f t="shared" si="2"/>
        <v>0.52200624999999989</v>
      </c>
      <c r="G6">
        <f t="shared" si="0"/>
        <v>96389.315205135965</v>
      </c>
      <c r="H6">
        <f>MAX(D6,DATA!$B$3)</f>
        <v>100000</v>
      </c>
      <c r="I6">
        <f>G6*DATA!$B$7*F5*E6</f>
        <v>8615.4378572588867</v>
      </c>
      <c r="J6">
        <f>H6*'LIFE TABLE MALE'!D67/1000*F6*E5</f>
        <v>493.17884396337325</v>
      </c>
      <c r="K6">
        <f>0</f>
        <v>0</v>
      </c>
      <c r="L6" s="43">
        <f>DATA!$B$8*((1+DATA!$B$9)^A6)*F6*E6</f>
        <v>27.412384664323476</v>
      </c>
      <c r="M6">
        <f>B5*EXP(RATES!Q7)*(DATA!$B$12)</f>
        <v>1104.0739573594303</v>
      </c>
      <c r="N6">
        <f>C5*EXP(RATES!Q7)*(DATA!$B$12)</f>
        <v>276.01848933985758</v>
      </c>
      <c r="O6">
        <f t="shared" si="3"/>
        <v>1380.0924466992878</v>
      </c>
      <c r="P6">
        <f t="shared" si="4"/>
        <v>829.55442204922645</v>
      </c>
      <c r="Q6">
        <f>RATES!I7</f>
        <v>0.94893490355096188</v>
      </c>
      <c r="R6" s="43">
        <f t="shared" si="5"/>
        <v>9965.5835079358094</v>
      </c>
      <c r="S6">
        <f t="shared" si="6"/>
        <v>9456.6900249321243</v>
      </c>
    </row>
    <row r="7" spans="1:20" x14ac:dyDescent="0.2">
      <c r="A7" s="6">
        <v>5</v>
      </c>
      <c r="B7">
        <f>B6*EXP(RATES!Q8)*(1-DATA!$B$6)</f>
        <v>76640.797833737815</v>
      </c>
      <c r="C7">
        <f>C6*EXP(RATES!Q8)*(1-DATA!$B$6)</f>
        <v>19160.199458434454</v>
      </c>
      <c r="D7">
        <f t="shared" si="1"/>
        <v>95800.997292172266</v>
      </c>
      <c r="E7">
        <f>E6*(1-'LIFE TABLE MALE'!D67/1000)</f>
        <v>0.9609215763955995</v>
      </c>
      <c r="F7">
        <f t="shared" si="2"/>
        <v>0.44370531249999989</v>
      </c>
      <c r="G7">
        <f t="shared" si="0"/>
        <v>95780.997292172266</v>
      </c>
      <c r="H7">
        <f>MAX(D7,DATA!$B$3)</f>
        <v>100000</v>
      </c>
      <c r="I7">
        <f>G7*DATA!$B$7*F6*E7</f>
        <v>7206.6637924477163</v>
      </c>
      <c r="J7">
        <f>H7*'LIFE TABLE MALE'!D68/1000*F7*E6</f>
        <v>464.7598048564015</v>
      </c>
      <c r="K7">
        <f>0</f>
        <v>0</v>
      </c>
      <c r="L7" s="43">
        <f>DATA!$B$8*((1+DATA!$B$9)^A7)*F7*E7</f>
        <v>23.537126247403894</v>
      </c>
      <c r="M7">
        <f>B6*EXP(RATES!Q8)*(DATA!$B$12)</f>
        <v>1097.1075354522795</v>
      </c>
      <c r="N7">
        <f>C6*EXP(RATES!Q8)*(DATA!$B$12)</f>
        <v>274.27688386306988</v>
      </c>
      <c r="O7">
        <f t="shared" si="3"/>
        <v>1371.3844193153495</v>
      </c>
      <c r="P7">
        <f t="shared" si="4"/>
        <v>694.6008925849402</v>
      </c>
      <c r="Q7">
        <f>RATES!I8</f>
        <v>0.93395132766480615</v>
      </c>
      <c r="R7" s="43">
        <f t="shared" si="5"/>
        <v>8389.5616161364615</v>
      </c>
      <c r="S7">
        <f t="shared" si="6"/>
        <v>7835.4422099163448</v>
      </c>
    </row>
    <row r="8" spans="1:20" x14ac:dyDescent="0.2">
      <c r="A8" s="5">
        <v>6</v>
      </c>
      <c r="B8">
        <f>B7*EXP(RATES!Q9)*(1-DATA!$B$6)</f>
        <v>76323.99757041446</v>
      </c>
      <c r="C8">
        <f>C7*EXP(RATES!Q9)*(1-DATA!$B$6)</f>
        <v>19080.999392603615</v>
      </c>
      <c r="D8">
        <f t="shared" si="1"/>
        <v>95404.996963018071</v>
      </c>
      <c r="E8">
        <f>E7*(1-'LIFE TABLE MALE'!D68/1000)</f>
        <v>0.95054816852958335</v>
      </c>
      <c r="F8">
        <f t="shared" si="2"/>
        <v>0.37714951562499988</v>
      </c>
      <c r="G8">
        <f t="shared" si="0"/>
        <v>95384.996963018071</v>
      </c>
      <c r="H8">
        <f>MAX(D8,DATA!$B$3)</f>
        <v>100000</v>
      </c>
      <c r="I8">
        <f>G8*DATA!$B$7*F7*E8</f>
        <v>6034.4832651673687</v>
      </c>
      <c r="J8">
        <f>H8*'LIFE TABLE MALE'!D69/1000*F8*E7</f>
        <v>425.04516908535737</v>
      </c>
      <c r="K8">
        <f>0</f>
        <v>0</v>
      </c>
      <c r="L8" s="43">
        <f>DATA!$B$8*((1+DATA!$B$9)^A8)*F8*E8</f>
        <v>20.186392744805385</v>
      </c>
      <c r="M8">
        <f>B7*EXP(RATES!Q9)*(DATA!$B$12)</f>
        <v>1092.5725623576714</v>
      </c>
      <c r="N8">
        <f>C7*EXP(RATES!Q9)*(DATA!$B$12)</f>
        <v>273.14314058941784</v>
      </c>
      <c r="O8">
        <f t="shared" si="3"/>
        <v>1365.7157029470891</v>
      </c>
      <c r="P8">
        <f t="shared" si="4"/>
        <v>582.29475279636119</v>
      </c>
      <c r="Q8">
        <f>RATES!I9</f>
        <v>0.91719569297904224</v>
      </c>
      <c r="R8" s="43">
        <f t="shared" si="5"/>
        <v>7062.009579793893</v>
      </c>
      <c r="S8">
        <f t="shared" si="6"/>
        <v>6477.2447703636944</v>
      </c>
    </row>
    <row r="9" spans="1:20" x14ac:dyDescent="0.2">
      <c r="A9" s="5">
        <v>7</v>
      </c>
      <c r="B9">
        <f>B8*EXP(RATES!Q10)*(1-DATA!$B$6)</f>
        <v>76042.031927252916</v>
      </c>
      <c r="C9">
        <f>C8*EXP(RATES!Q10)*(1-DATA!$B$6)</f>
        <v>19010.507981813229</v>
      </c>
      <c r="D9">
        <f t="shared" si="1"/>
        <v>95052.539909066138</v>
      </c>
      <c r="E9">
        <f>E8*(1-'LIFE TABLE MALE'!D69/1000)</f>
        <v>0.93939989246654454</v>
      </c>
      <c r="F9">
        <f t="shared" si="2"/>
        <v>0.32057708828124987</v>
      </c>
      <c r="G9">
        <f t="shared" si="0"/>
        <v>95032.539909066138</v>
      </c>
      <c r="H9">
        <f>MAX(D9,DATA!$B$3)</f>
        <v>100000</v>
      </c>
      <c r="I9">
        <f>G9*DATA!$B$7*F8*E9</f>
        <v>5050.4218607405546</v>
      </c>
      <c r="J9">
        <f>H9*'LIFE TABLE MALE'!D70/1000*F9*E8</f>
        <v>389.98390096039697</v>
      </c>
      <c r="K9">
        <f>0</f>
        <v>0</v>
      </c>
      <c r="L9" s="43">
        <f>DATA!$B$8*((1+DATA!$B$9)^A9)*F9*E9</f>
        <v>17.296339165095308</v>
      </c>
      <c r="M9">
        <f>B8*EXP(RATES!Q10)*(DATA!$B$12)</f>
        <v>1088.5362443574038</v>
      </c>
      <c r="N9">
        <f>C8*EXP(RATES!Q10)*(DATA!$B$12)</f>
        <v>272.13406108935095</v>
      </c>
      <c r="O9">
        <f t="shared" si="3"/>
        <v>1360.6703054467548</v>
      </c>
      <c r="P9">
        <f t="shared" si="4"/>
        <v>487.79864630704844</v>
      </c>
      <c r="Q9">
        <f>RATES!I10</f>
        <v>0.90034354930821414</v>
      </c>
      <c r="R9" s="43">
        <f t="shared" si="5"/>
        <v>5945.5007471730951</v>
      </c>
      <c r="S9">
        <f t="shared" si="6"/>
        <v>5352.9932451244631</v>
      </c>
    </row>
    <row r="10" spans="1:20" x14ac:dyDescent="0.2">
      <c r="A10" s="5">
        <v>8</v>
      </c>
      <c r="B10">
        <f>B9*EXP(RATES!Q11)*(1-DATA!$B$6)</f>
        <v>75892.364912512698</v>
      </c>
      <c r="C10">
        <f>C9*EXP(RATES!Q11)*(1-DATA!$B$6)</f>
        <v>18973.091228128174</v>
      </c>
      <c r="D10">
        <f t="shared" si="1"/>
        <v>94865.456140640876</v>
      </c>
      <c r="E10">
        <f>E9*(1-'LIFE TABLE MALE'!D70/1000)</f>
        <v>0.9273775090067512</v>
      </c>
      <c r="F10">
        <f t="shared" si="2"/>
        <v>0.2724905250390624</v>
      </c>
      <c r="G10">
        <f t="shared" si="0"/>
        <v>94845.456140640876</v>
      </c>
      <c r="H10">
        <f>MAX(D10,DATA!$B$3)</f>
        <v>100000</v>
      </c>
      <c r="I10">
        <f>G10*DATA!$B$7*F9*E10</f>
        <v>4229.5759471876845</v>
      </c>
      <c r="J10">
        <f>H10*'LIFE TABLE MALE'!D71/1000*F10*E9</f>
        <v>357.72839798541696</v>
      </c>
      <c r="K10">
        <f>0</f>
        <v>0</v>
      </c>
      <c r="L10" s="43">
        <f>DATA!$B$8*((1+DATA!$B$9)^A10)*F10*E10</f>
        <v>14.804009094226746</v>
      </c>
      <c r="M10">
        <f>B9*EXP(RATES!Q11)*(DATA!$B$12)</f>
        <v>1086.3937717537606</v>
      </c>
      <c r="N10">
        <f>C9*EXP(RATES!Q11)*(DATA!$B$12)</f>
        <v>271.59844293844014</v>
      </c>
      <c r="O10">
        <f t="shared" si="3"/>
        <v>1357.9922146922008</v>
      </c>
      <c r="P10">
        <f t="shared" si="4"/>
        <v>408.95946716115452</v>
      </c>
      <c r="Q10">
        <f>RATES!I11</f>
        <v>0.8822724925609482</v>
      </c>
      <c r="R10" s="43">
        <f t="shared" si="5"/>
        <v>5011.0678214284826</v>
      </c>
      <c r="S10">
        <f t="shared" si="6"/>
        <v>4421.1272972036677</v>
      </c>
    </row>
    <row r="11" spans="1:20" x14ac:dyDescent="0.2">
      <c r="A11" s="5">
        <v>9</v>
      </c>
      <c r="B11">
        <f>B10*EXP(RATES!Q12)*(1-DATA!$B$6)</f>
        <v>75883.015115797869</v>
      </c>
      <c r="C11">
        <f>C10*EXP(RATES!Q12)*(1-DATA!$B$6)</f>
        <v>18970.753778949467</v>
      </c>
      <c r="D11">
        <f t="shared" si="1"/>
        <v>94853.768894747336</v>
      </c>
      <c r="E11">
        <f>E10*(1-'LIFE TABLE MALE'!D71/1000)</f>
        <v>0.91441741759215689</v>
      </c>
      <c r="F11">
        <f t="shared" si="2"/>
        <v>0.23161694628320303</v>
      </c>
      <c r="G11">
        <f t="shared" si="0"/>
        <v>94833.768894747336</v>
      </c>
      <c r="H11">
        <f>MAX(D11,DATA!$B$3)</f>
        <v>100000</v>
      </c>
      <c r="I11">
        <f>G11*DATA!$B$7*F10*E11</f>
        <v>3544.4606989752306</v>
      </c>
      <c r="J11">
        <f>H11*'LIFE TABLE MALE'!D72/1000*F11*E10</f>
        <v>336.37215289493366</v>
      </c>
      <c r="K11">
        <f>0</f>
        <v>0</v>
      </c>
      <c r="L11" s="43">
        <f>DATA!$B$8*((1+DATA!$B$9)^A11)*F11*E11</f>
        <v>12.655705827556739</v>
      </c>
      <c r="M11">
        <f>B10*EXP(RATES!Q12)*(DATA!$B$12)</f>
        <v>1086.2599300829961</v>
      </c>
      <c r="N11">
        <f>C10*EXP(RATES!Q12)*(DATA!$B$12)</f>
        <v>271.56498252074903</v>
      </c>
      <c r="O11">
        <f t="shared" si="3"/>
        <v>1357.8249126037451</v>
      </c>
      <c r="P11">
        <f t="shared" si="4"/>
        <v>343.1245066694791</v>
      </c>
      <c r="Q11">
        <f>RATES!I12</f>
        <v>0.8629688138604944</v>
      </c>
      <c r="R11" s="43">
        <f t="shared" si="5"/>
        <v>4236.6130643672004</v>
      </c>
      <c r="S11">
        <f t="shared" si="6"/>
        <v>3656.0649509428372</v>
      </c>
    </row>
    <row r="12" spans="1:20" x14ac:dyDescent="0.2">
      <c r="A12" s="6">
        <v>10</v>
      </c>
      <c r="B12">
        <f>B11*EXP(RATES!Q13)*(1-DATA!$B$6)</f>
        <v>75833.11129935256</v>
      </c>
      <c r="C12">
        <f>C11*EXP(RATES!Q13)*(1-DATA!$B$6)</f>
        <v>18958.27782483814</v>
      </c>
      <c r="D12">
        <f t="shared" si="1"/>
        <v>94791.389124190697</v>
      </c>
      <c r="E12">
        <f>E11*(1-'LIFE TABLE MALE'!D72/1000)</f>
        <v>0.90009759511179277</v>
      </c>
      <c r="F12">
        <f t="shared" si="2"/>
        <v>0.19687440434072256</v>
      </c>
      <c r="G12">
        <f t="shared" si="0"/>
        <v>94771.389124190697</v>
      </c>
      <c r="H12">
        <f>MAX(D12,DATA!$B$3)</f>
        <v>100000</v>
      </c>
      <c r="I12">
        <f>G12*DATA!$B$7*F11*E12</f>
        <v>2963.6604069986438</v>
      </c>
      <c r="J12">
        <f>H12*'LIFE TABLE MALE'!D73/1000*F12*E11</f>
        <v>314.5687956470619</v>
      </c>
      <c r="K12">
        <f>0</f>
        <v>0</v>
      </c>
      <c r="L12" s="43">
        <f>DATA!$B$8*((1+DATA!$B$9)^A12)*F12*E12</f>
        <v>10.800667101590824</v>
      </c>
      <c r="M12">
        <f>B11*EXP(RATES!Q13)*(DATA!$B$12)</f>
        <v>1085.5455605224292</v>
      </c>
      <c r="N12">
        <f>C11*EXP(RATES!Q13)*(DATA!$B$12)</f>
        <v>271.38639013060731</v>
      </c>
      <c r="O12">
        <f t="shared" si="3"/>
        <v>1356.9319506530364</v>
      </c>
      <c r="P12">
        <f t="shared" si="4"/>
        <v>287.39081885973616</v>
      </c>
      <c r="Q12">
        <f>RATES!I13</f>
        <v>0.84453890374874796</v>
      </c>
      <c r="R12" s="43">
        <f t="shared" si="5"/>
        <v>3576.4206886070324</v>
      </c>
      <c r="S12">
        <f t="shared" si="6"/>
        <v>3020.4264077005255</v>
      </c>
    </row>
    <row r="13" spans="1:20" x14ac:dyDescent="0.2">
      <c r="A13" s="5">
        <v>11</v>
      </c>
      <c r="B13">
        <f>B12*EXP(RATES!Q14)*(1-DATA!$B$6)</f>
        <v>75730.951084056709</v>
      </c>
      <c r="C13">
        <f>C12*EXP(RATES!Q14)*(1-DATA!$B$6)</f>
        <v>18932.737771014177</v>
      </c>
      <c r="D13">
        <f t="shared" si="1"/>
        <v>94663.688855070883</v>
      </c>
      <c r="E13">
        <f>E12*(1-'LIFE TABLE MALE'!D73/1000)</f>
        <v>0.88436966777579928</v>
      </c>
      <c r="F13">
        <f t="shared" si="2"/>
        <v>0.16734324368961417</v>
      </c>
      <c r="G13">
        <f t="shared" si="0"/>
        <v>94643.688855070883</v>
      </c>
      <c r="H13">
        <f>MAX(D13,DATA!$B$3)</f>
        <v>100000</v>
      </c>
      <c r="I13">
        <f>G13*DATA!$B$7*F12*E13</f>
        <v>2471.758372996906</v>
      </c>
      <c r="J13">
        <f>H13*'LIFE TABLE MALE'!D74/1000*F13*E12</f>
        <v>297.29628831186972</v>
      </c>
      <c r="K13">
        <f>0</f>
        <v>0</v>
      </c>
      <c r="L13" s="43">
        <f>DATA!$B$8*((1+DATA!$B$9)^A13)*F13*E13</f>
        <v>9.2005526570730787</v>
      </c>
      <c r="M13">
        <f>B12*EXP(RATES!Q14)*(DATA!$B$12)</f>
        <v>1084.0831443525501</v>
      </c>
      <c r="N13">
        <f>C12*EXP(RATES!Q14)*(DATA!$B$12)</f>
        <v>271.02078608813753</v>
      </c>
      <c r="O13">
        <f t="shared" si="3"/>
        <v>1355.1039304406877</v>
      </c>
      <c r="P13">
        <f t="shared" si="4"/>
        <v>240.132788151895</v>
      </c>
      <c r="Q13">
        <f>RATES!I14</f>
        <v>0.82707325748529792</v>
      </c>
      <c r="R13" s="43">
        <f t="shared" si="5"/>
        <v>3018.3880021177438</v>
      </c>
      <c r="S13">
        <f t="shared" si="6"/>
        <v>2496.4279972660624</v>
      </c>
    </row>
    <row r="14" spans="1:20" x14ac:dyDescent="0.2">
      <c r="A14" s="5">
        <v>12</v>
      </c>
      <c r="B14">
        <f>B13*EXP(RATES!Q15)*(1-DATA!$B$6)</f>
        <v>75576.8346958209</v>
      </c>
      <c r="C14">
        <f>C13*EXP(RATES!Q15)*(1-DATA!$B$6)</f>
        <v>18894.208673955225</v>
      </c>
      <c r="D14">
        <f t="shared" si="1"/>
        <v>94471.043369776133</v>
      </c>
      <c r="E14">
        <f>E13*(1-'LIFE TABLE MALE'!D74/1000)</f>
        <v>0.86691443914546784</v>
      </c>
      <c r="F14">
        <f t="shared" si="2"/>
        <v>0.14224175713617204</v>
      </c>
      <c r="G14">
        <f t="shared" si="0"/>
        <v>94451.043369776133</v>
      </c>
      <c r="H14">
        <f>MAX(D14,DATA!$B$3)</f>
        <v>100000</v>
      </c>
      <c r="I14">
        <f>G14*DATA!$B$7*F13*E14</f>
        <v>2055.3341500119932</v>
      </c>
      <c r="J14">
        <f>H14*'LIFE TABLE MALE'!D75/1000*F14*E13</f>
        <v>273.24747542143507</v>
      </c>
      <c r="K14">
        <f>0</f>
        <v>0</v>
      </c>
      <c r="L14" s="43">
        <f>DATA!$B$8*((1+DATA!$B$9)^A14)*F14*E14</f>
        <v>7.8194356609241371</v>
      </c>
      <c r="M14">
        <f>B13*EXP(RATES!Q15)*(DATA!$B$12)</f>
        <v>1081.8769792857797</v>
      </c>
      <c r="N14">
        <f>C13*EXP(RATES!Q15)*(DATA!$B$12)</f>
        <v>270.46924482144493</v>
      </c>
      <c r="O14">
        <f t="shared" si="3"/>
        <v>1352.3462241072248</v>
      </c>
      <c r="P14">
        <f t="shared" si="4"/>
        <v>200.13816533746851</v>
      </c>
      <c r="Q14">
        <f>RATES!I15</f>
        <v>0.81052711026035729</v>
      </c>
      <c r="R14" s="46">
        <f t="shared" si="5"/>
        <v>2536.5392264318207</v>
      </c>
      <c r="S14">
        <f t="shared" si="6"/>
        <v>2055.9338092618259</v>
      </c>
    </row>
    <row r="15" spans="1:20" x14ac:dyDescent="0.2">
      <c r="A15" s="5">
        <v>13</v>
      </c>
      <c r="B15">
        <f>B14*EXP(RATES!Q16)*(1-DATA!$B$6)</f>
        <v>75488.960211171579</v>
      </c>
      <c r="C15">
        <f>C14*EXP(RATES!Q16)*(1-DATA!$B$6)</f>
        <v>18872.240052792895</v>
      </c>
      <c r="D15">
        <f t="shared" si="1"/>
        <v>94361.200263964478</v>
      </c>
      <c r="E15">
        <f>E14*(1-'LIFE TABLE MALE'!D75/1000)</f>
        <v>0.84808352308867097</v>
      </c>
      <c r="F15">
        <f t="shared" si="2"/>
        <v>0.12090549356574623</v>
      </c>
      <c r="G15">
        <f t="shared" si="0"/>
        <v>94341.200263964478</v>
      </c>
      <c r="H15">
        <f>MAX(D15,DATA!$B$3)</f>
        <v>100000</v>
      </c>
      <c r="I15">
        <f>G15*DATA!$B$7*F14*E15</f>
        <v>1707.0977524787418</v>
      </c>
      <c r="J15">
        <f>H15*'LIFE TABLE MALE'!D76/1000*F15*E14</f>
        <v>250.72760171678729</v>
      </c>
      <c r="K15">
        <f>0</f>
        <v>0</v>
      </c>
      <c r="L15" s="43">
        <f>DATA!$B$8*((1+DATA!$B$9)^A15)*F15*E15</f>
        <v>6.6321890487980344</v>
      </c>
      <c r="M15">
        <f>B14*EXP(RATES!Q16)*(DATA!$B$12)</f>
        <v>1080.6190623276095</v>
      </c>
      <c r="N15">
        <f>C14*EXP(RATES!Q16)*(DATA!$B$12)</f>
        <v>270.15476558190238</v>
      </c>
      <c r="O15">
        <f t="shared" si="3"/>
        <v>1350.773827909512</v>
      </c>
      <c r="P15">
        <f t="shared" si="4"/>
        <v>166.5658565280431</v>
      </c>
      <c r="Q15">
        <f>RATES!I16</f>
        <v>0.7936182674341915</v>
      </c>
      <c r="R15" s="46">
        <f t="shared" si="5"/>
        <v>2131.0233997723703</v>
      </c>
      <c r="S15">
        <f t="shared" si="6"/>
        <v>1691.2190983890689</v>
      </c>
    </row>
    <row r="16" spans="1:20" x14ac:dyDescent="0.2">
      <c r="A16" s="5">
        <v>14</v>
      </c>
      <c r="B16">
        <f>B15*EXP(RATES!Q17)*(1-DATA!$B$6)</f>
        <v>75204.3772952086</v>
      </c>
      <c r="C16">
        <f>C15*EXP(RATES!Q17)*(1-DATA!$B$6)</f>
        <v>18801.09432380215</v>
      </c>
      <c r="D16">
        <f t="shared" si="1"/>
        <v>94005.471619010757</v>
      </c>
      <c r="E16">
        <f>E15*(1-'LIFE TABLE MALE'!D76/1000)</f>
        <v>0.82779649169036118</v>
      </c>
      <c r="F16">
        <f t="shared" si="2"/>
        <v>0.10276966953088429</v>
      </c>
      <c r="G16">
        <f t="shared" si="0"/>
        <v>93985.471619010757</v>
      </c>
      <c r="H16">
        <f>MAX(D16,DATA!$B$3)</f>
        <v>100000</v>
      </c>
      <c r="I16">
        <f>G16*DATA!$B$7*F15*E16</f>
        <v>1410.9824106732081</v>
      </c>
      <c r="J16">
        <f>H16*'LIFE TABLE MALE'!D77/1000*F16*E15</f>
        <v>226.4248958632256</v>
      </c>
      <c r="K16">
        <f>0</f>
        <v>0</v>
      </c>
      <c r="L16" s="43">
        <f>DATA!$B$8*((1+DATA!$B$9)^A16)*F16*E16</f>
        <v>5.6125594016017892</v>
      </c>
      <c r="M16">
        <f>B15*EXP(RATES!Q17)*(DATA!$B$12)</f>
        <v>1076.5452782545199</v>
      </c>
      <c r="N16">
        <f>C15*EXP(RATES!Q17)*(DATA!$B$12)</f>
        <v>269.13631956362997</v>
      </c>
      <c r="O16">
        <f t="shared" si="3"/>
        <v>1345.6815978181498</v>
      </c>
      <c r="P16">
        <f t="shared" si="4"/>
        <v>137.98344173742768</v>
      </c>
      <c r="Q16">
        <f>RATES!I17</f>
        <v>0.77909574852687735</v>
      </c>
      <c r="R16" s="46">
        <f t="shared" si="5"/>
        <v>1781.003307675463</v>
      </c>
      <c r="S16">
        <f t="shared" si="6"/>
        <v>1387.5721051222592</v>
      </c>
    </row>
    <row r="17" spans="1:19" x14ac:dyDescent="0.2">
      <c r="A17" s="6">
        <v>15</v>
      </c>
      <c r="B17">
        <f>B16*EXP(RATES!Q18)*(1-DATA!$B$6)</f>
        <v>75149.330053779049</v>
      </c>
      <c r="C17">
        <f>C16*EXP(RATES!Q18)*(1-DATA!$B$6)</f>
        <v>18787.332513444762</v>
      </c>
      <c r="D17">
        <f t="shared" si="1"/>
        <v>93936.662567223815</v>
      </c>
      <c r="E17">
        <f>E16*(1-'LIFE TABLE MALE'!D77/1000)</f>
        <v>0.80629125769035137</v>
      </c>
      <c r="F17">
        <f t="shared" si="2"/>
        <v>8.7354219101251643E-2</v>
      </c>
      <c r="G17">
        <f t="shared" si="0"/>
        <v>93916.662567223815</v>
      </c>
      <c r="H17">
        <f>MAX(D17,DATA!$B$3)</f>
        <v>100000</v>
      </c>
      <c r="I17">
        <f>G17*DATA!$B$7*F16*E17</f>
        <v>1167.3224044589347</v>
      </c>
      <c r="J17">
        <f>H17*'LIFE TABLE MALE'!D78/1000*F17*E16</f>
        <v>211.31102633454176</v>
      </c>
      <c r="K17">
        <f>0</f>
        <v>0</v>
      </c>
      <c r="L17" s="43">
        <f>DATA!$B$8*((1+DATA!$B$9)^A17)*F17*E17</f>
        <v>4.7396734102966578</v>
      </c>
      <c r="M17">
        <f>B16*EXP(RATES!Q18)*(DATA!$B$12)</f>
        <v>1075.7572809334424</v>
      </c>
      <c r="N17">
        <f>C16*EXP(RATES!Q18)*(DATA!$B$12)</f>
        <v>268.9393202333606</v>
      </c>
      <c r="O17">
        <f t="shared" si="3"/>
        <v>1344.696601166803</v>
      </c>
      <c r="P17">
        <f t="shared" si="4"/>
        <v>114.39652933347126</v>
      </c>
      <c r="Q17">
        <f>RATES!I18</f>
        <v>0.76251377818847088</v>
      </c>
      <c r="R17" s="46">
        <f t="shared" si="5"/>
        <v>1497.7696335372443</v>
      </c>
      <c r="S17">
        <f t="shared" si="6"/>
        <v>1142.0699821244457</v>
      </c>
    </row>
    <row r="18" spans="1:19" x14ac:dyDescent="0.2">
      <c r="A18" s="5">
        <v>16</v>
      </c>
      <c r="B18">
        <f>B17*EXP(RATES!Q19)*(1-DATA!$B$6)</f>
        <v>74437.793881301142</v>
      </c>
      <c r="C18">
        <f>C17*EXP(RATES!Q19)*(1-DATA!$B$6)</f>
        <v>18609.448470325286</v>
      </c>
      <c r="D18">
        <f t="shared" si="1"/>
        <v>93047.242351626424</v>
      </c>
      <c r="E18">
        <f>E17*(1-'LIFE TABLE MALE'!D78/1000)</f>
        <v>0.78272955654492149</v>
      </c>
      <c r="F18">
        <f t="shared" si="2"/>
        <v>7.4251086236063898E-2</v>
      </c>
      <c r="G18">
        <f t="shared" si="0"/>
        <v>93027.242351626424</v>
      </c>
      <c r="H18">
        <f>MAX(D18,DATA!$B$3)</f>
        <v>100000</v>
      </c>
      <c r="I18">
        <f>G18*DATA!$B$7*F17*E18</f>
        <v>954.10687531553617</v>
      </c>
      <c r="J18">
        <f>H18*'LIFE TABLE MALE'!D79/1000*F18*E17</f>
        <v>196.7827091320201</v>
      </c>
      <c r="K18">
        <f>0</f>
        <v>0</v>
      </c>
      <c r="L18" s="43">
        <f>DATA!$B$8*((1+DATA!$B$9)^A18)*F18*E18</f>
        <v>3.9892136592971492</v>
      </c>
      <c r="M18">
        <f>B17*EXP(RATES!Q19)*(DATA!$B$12)</f>
        <v>1065.5716915523683</v>
      </c>
      <c r="N18">
        <f>C17*EXP(RATES!Q19)*(DATA!$B$12)</f>
        <v>266.39292288809207</v>
      </c>
      <c r="O18">
        <f t="shared" si="3"/>
        <v>1331.9646144404603</v>
      </c>
      <c r="P18">
        <f t="shared" si="4"/>
        <v>93.814188011592748</v>
      </c>
      <c r="Q18">
        <f>RATES!I19</f>
        <v>0.7528668418905029</v>
      </c>
      <c r="R18" s="46">
        <f t="shared" si="5"/>
        <v>1248.6929861184462</v>
      </c>
      <c r="S18">
        <f t="shared" si="6"/>
        <v>940.09954494981616</v>
      </c>
    </row>
    <row r="19" spans="1:19" x14ac:dyDescent="0.2">
      <c r="A19" s="5">
        <v>17</v>
      </c>
      <c r="B19">
        <f>B18*EXP(RATES!Q20)*(1-DATA!$B$6)</f>
        <v>73930.211449159367</v>
      </c>
      <c r="C19">
        <f>C18*EXP(RATES!Q20)*(1-DATA!$B$6)</f>
        <v>18482.552862289842</v>
      </c>
      <c r="D19">
        <f t="shared" si="1"/>
        <v>92412.764311449209</v>
      </c>
      <c r="E19">
        <f>E18*(1-'LIFE TABLE MALE'!D79/1000)</f>
        <v>0.75700168217713715</v>
      </c>
      <c r="F19">
        <f t="shared" si="2"/>
        <v>6.3113423300654309E-2</v>
      </c>
      <c r="G19">
        <f t="shared" si="0"/>
        <v>92392.764311449209</v>
      </c>
      <c r="H19">
        <f>MAX(D19,DATA!$B$3)</f>
        <v>100000</v>
      </c>
      <c r="I19">
        <f>G19*DATA!$B$7*F18*E19</f>
        <v>778.98460722141147</v>
      </c>
      <c r="J19">
        <f>H19*'LIFE TABLE MALE'!D80/1000*F19*E18</f>
        <v>185.48847280985521</v>
      </c>
      <c r="K19">
        <f>0</f>
        <v>0</v>
      </c>
      <c r="L19" s="43">
        <f>DATA!$B$8*((1+DATA!$B$9)^A19)*F19*E19</f>
        <v>3.3449644463055161</v>
      </c>
      <c r="M19">
        <f>B18*EXP(RATES!Q20)*(DATA!$B$12)</f>
        <v>1058.3056853662895</v>
      </c>
      <c r="N19">
        <f>C18*EXP(RATES!Q20)*(DATA!$B$12)</f>
        <v>264.57642134157237</v>
      </c>
      <c r="O19">
        <f t="shared" si="3"/>
        <v>1322.8821067078618</v>
      </c>
      <c r="P19">
        <f t="shared" si="4"/>
        <v>76.883949915117455</v>
      </c>
      <c r="Q19">
        <f>RATES!I20</f>
        <v>0.74135900997489912</v>
      </c>
      <c r="R19" s="46">
        <f t="shared" si="5"/>
        <v>1044.7019943926896</v>
      </c>
      <c r="S19">
        <f t="shared" si="6"/>
        <v>774.49923628176691</v>
      </c>
    </row>
    <row r="20" spans="1:19" x14ac:dyDescent="0.2">
      <c r="A20" s="5">
        <v>18</v>
      </c>
      <c r="B20">
        <f>B19*EXP(RATES!Q21)*(1-DATA!$B$6)</f>
        <v>73392.885594138526</v>
      </c>
      <c r="C20">
        <f>C19*EXP(RATES!Q21)*(1-DATA!$B$6)</f>
        <v>18348.221398534632</v>
      </c>
      <c r="D20">
        <f t="shared" si="1"/>
        <v>91741.106992673158</v>
      </c>
      <c r="E20">
        <f>E19*(1-'LIFE TABLE MALE'!D80/1000)</f>
        <v>0.72857800254523786</v>
      </c>
      <c r="F20">
        <f t="shared" si="2"/>
        <v>5.3646409805556163E-2</v>
      </c>
      <c r="G20">
        <f t="shared" si="0"/>
        <v>91721.106992673158</v>
      </c>
      <c r="H20">
        <f>MAX(D20,DATA!$B$3)</f>
        <v>100000</v>
      </c>
      <c r="I20">
        <f>G20*DATA!$B$7*F19*E20</f>
        <v>632.64246323029931</v>
      </c>
      <c r="J20">
        <f>H20*'LIFE TABLE MALE'!D81/1000*F20*E19</f>
        <v>168.53386238845283</v>
      </c>
      <c r="K20">
        <f>0</f>
        <v>0</v>
      </c>
      <c r="L20" s="43">
        <f>DATA!$B$8*((1+DATA!$B$9)^A20)*F20*E20</f>
        <v>2.791192655370387</v>
      </c>
      <c r="M20">
        <f>B19*EXP(RATES!Q21)*(DATA!$B$12)</f>
        <v>1050.6139042105722</v>
      </c>
      <c r="N20">
        <f>C19*EXP(RATES!Q21)*(DATA!$B$12)</f>
        <v>262.65347605264304</v>
      </c>
      <c r="O20">
        <f t="shared" si="3"/>
        <v>1313.2673802632153</v>
      </c>
      <c r="P20">
        <f t="shared" si="4"/>
        <v>62.743933085578405</v>
      </c>
      <c r="Q20">
        <f>RATES!I21</f>
        <v>0.73035735969736371</v>
      </c>
      <c r="R20" s="46">
        <f t="shared" si="5"/>
        <v>866.71145135970096</v>
      </c>
      <c r="S20">
        <f t="shared" si="6"/>
        <v>633.00908723454131</v>
      </c>
    </row>
    <row r="21" spans="1:19" x14ac:dyDescent="0.2">
      <c r="A21" s="5">
        <v>19</v>
      </c>
      <c r="B21">
        <f>B20*EXP(RATES!Q22)*(1-DATA!$B$6)</f>
        <v>72525.756072160104</v>
      </c>
      <c r="C21">
        <f>C20*EXP(RATES!Q22)*(1-DATA!$B$6)</f>
        <v>18131.439018040026</v>
      </c>
      <c r="D21">
        <f t="shared" si="1"/>
        <v>90657.195090200126</v>
      </c>
      <c r="E21">
        <f>E20*(1-'LIFE TABLE MALE'!D81/1000)</f>
        <v>0.69834190615291014</v>
      </c>
      <c r="F21">
        <f t="shared" si="2"/>
        <v>4.5599448334722736E-2</v>
      </c>
      <c r="G21">
        <f t="shared" si="0"/>
        <v>90637.195090200126</v>
      </c>
      <c r="H21">
        <f>MAX(D21,DATA!$B$3)</f>
        <v>100000</v>
      </c>
      <c r="I21">
        <f>G21*DATA!$B$7*F20*E21</f>
        <v>509.33847429321111</v>
      </c>
      <c r="J21">
        <f>H21*'LIFE TABLE MALE'!D82/1000*F21*E20</f>
        <v>156.28990594362213</v>
      </c>
      <c r="K21">
        <f>0</f>
        <v>0</v>
      </c>
      <c r="L21" s="43">
        <f>DATA!$B$8*((1+DATA!$B$9)^A21)*F21*E21</f>
        <v>2.3195351618749664</v>
      </c>
      <c r="M21">
        <f>B20*EXP(RATES!Q22)*(DATA!$B$12)</f>
        <v>1038.201007167936</v>
      </c>
      <c r="N21">
        <f>C20*EXP(RATES!Q22)*(DATA!$B$12)</f>
        <v>259.55025179198401</v>
      </c>
      <c r="O21">
        <f t="shared" si="3"/>
        <v>1297.7512589599201</v>
      </c>
      <c r="P21">
        <f t="shared" si="4"/>
        <v>50.723378950283731</v>
      </c>
      <c r="Q21">
        <f>RATES!I22</f>
        <v>0.72282965709172209</v>
      </c>
      <c r="R21" s="46">
        <f t="shared" si="5"/>
        <v>718.67129434899198</v>
      </c>
      <c r="S21">
        <f t="shared" si="6"/>
        <v>519.47692525594596</v>
      </c>
    </row>
    <row r="22" spans="1:19" x14ac:dyDescent="0.2">
      <c r="A22" s="6">
        <v>20</v>
      </c>
      <c r="B22">
        <f>B21*EXP(RATES!Q23)*(1-DATA!$B$6)</f>
        <v>72038.913049676412</v>
      </c>
      <c r="C22">
        <f>C21*EXP(RATES!Q23)*(1-DATA!$B$6)</f>
        <v>18009.728262419103</v>
      </c>
      <c r="D22">
        <f t="shared" si="1"/>
        <v>90048.641312095511</v>
      </c>
      <c r="E22">
        <f>E21*(1-'LIFE TABLE MALE'!D82/1000)</f>
        <v>0.66548978691150162</v>
      </c>
      <c r="F22">
        <f t="shared" si="2"/>
        <v>3.8759531084514326E-2</v>
      </c>
      <c r="G22">
        <f t="shared" si="0"/>
        <v>90028.641312095511</v>
      </c>
      <c r="H22">
        <f>MAX(D22,DATA!$B$3)</f>
        <v>100000</v>
      </c>
      <c r="I22">
        <f>G22*DATA!$B$7*F21*E22</f>
        <v>409.8009288474363</v>
      </c>
      <c r="J22">
        <f>H22*'LIFE TABLE MALE'!D83/1000*F22*E21</f>
        <v>142.83640047717245</v>
      </c>
      <c r="K22">
        <f>0</f>
        <v>0</v>
      </c>
      <c r="L22" s="43">
        <f>DATA!$B$8*((1+DATA!$B$9)^A22)*F22*E22</f>
        <v>1.9164317121128738</v>
      </c>
      <c r="M22">
        <f>B21*EXP(RATES!Q23)*(DATA!$B$12)</f>
        <v>1031.2318841466972</v>
      </c>
      <c r="N22">
        <f>C21*EXP(RATES!Q23)*(DATA!$B$12)</f>
        <v>257.8079710366743</v>
      </c>
      <c r="O22">
        <f t="shared" si="3"/>
        <v>1289.0398551833714</v>
      </c>
      <c r="P22">
        <f t="shared" si="4"/>
        <v>41.048192456788584</v>
      </c>
      <c r="Q22">
        <f>RATES!I23</f>
        <v>0.71170485976071529</v>
      </c>
      <c r="R22" s="46">
        <f t="shared" si="5"/>
        <v>595.60195349351022</v>
      </c>
      <c r="S22">
        <f t="shared" si="6"/>
        <v>423.89280478430675</v>
      </c>
    </row>
    <row r="23" spans="1:19" x14ac:dyDescent="0.2">
      <c r="A23" s="5">
        <v>21</v>
      </c>
      <c r="B23">
        <f>B22*EXP(RATES!Q24)*(1-DATA!$B$6)</f>
        <v>71632.75915319928</v>
      </c>
      <c r="C23">
        <f>C22*EXP(RATES!Q24)*(1-DATA!$B$6)</f>
        <v>17908.18978829982</v>
      </c>
      <c r="D23">
        <f t="shared" si="1"/>
        <v>89540.948941499097</v>
      </c>
      <c r="E23">
        <f>E22*(1-'LIFE TABLE MALE'!D83/1000)</f>
        <v>0.63037147159761586</v>
      </c>
      <c r="F23">
        <f t="shared" si="2"/>
        <v>3.2945601421837174E-2</v>
      </c>
      <c r="G23">
        <f t="shared" si="0"/>
        <v>89520.948941499097</v>
      </c>
      <c r="H23">
        <f>MAX(D23,DATA!$B$3)</f>
        <v>100000</v>
      </c>
      <c r="I23">
        <f>G23*DATA!$B$7*F22*E23</f>
        <v>328.08849456903533</v>
      </c>
      <c r="J23">
        <f>H23*'LIFE TABLE MALE'!D84/1000*F23*E22</f>
        <v>129.25023383142957</v>
      </c>
      <c r="K23">
        <f>0</f>
        <v>0</v>
      </c>
      <c r="L23" s="43">
        <f>DATA!$B$8*((1+DATA!$B$9)^A23)*F23*E23</f>
        <v>1.5738654496721092</v>
      </c>
      <c r="M23">
        <f>B22*EXP(RATES!Q24)*(DATA!$B$12)</f>
        <v>1025.4178201889467</v>
      </c>
      <c r="N23">
        <f>C22*EXP(RATES!Q24)*(DATA!$B$12)</f>
        <v>256.35445504723668</v>
      </c>
      <c r="O23">
        <f t="shared" si="3"/>
        <v>1281.7722752361833</v>
      </c>
      <c r="P23">
        <f t="shared" si="4"/>
        <v>33.062126460437298</v>
      </c>
      <c r="Q23">
        <f>RATES!I24</f>
        <v>0.69999390394680183</v>
      </c>
      <c r="R23" s="46">
        <f t="shared" si="5"/>
        <v>491.9747203105743</v>
      </c>
      <c r="S23">
        <f t="shared" si="6"/>
        <v>344.37930511333485</v>
      </c>
    </row>
    <row r="24" spans="1:19" x14ac:dyDescent="0.2">
      <c r="A24" s="5">
        <v>22</v>
      </c>
      <c r="B24">
        <f>B23*EXP(RATES!Q25)*(1-DATA!$B$6)</f>
        <v>71318.587575951693</v>
      </c>
      <c r="C24">
        <f>C23*EXP(RATES!Q25)*(1-DATA!$B$6)</f>
        <v>17829.646893987923</v>
      </c>
      <c r="D24">
        <f t="shared" si="1"/>
        <v>89148.23446993962</v>
      </c>
      <c r="E24">
        <f>E23*(1-'LIFE TABLE MALE'!D84/1000)</f>
        <v>0.59321032950859998</v>
      </c>
      <c r="F24">
        <f t="shared" si="2"/>
        <v>2.8003761208561597E-2</v>
      </c>
      <c r="G24">
        <f t="shared" si="0"/>
        <v>89128.23446993962</v>
      </c>
      <c r="H24">
        <f>MAX(D24,DATA!$B$3)</f>
        <v>100000</v>
      </c>
      <c r="I24">
        <f>G24*DATA!$B$7*F23*E24</f>
        <v>261.28393470050128</v>
      </c>
      <c r="J24">
        <f>H24*'LIFE TABLE MALE'!D85/1000*F24*E23</f>
        <v>116.04300450916023</v>
      </c>
      <c r="K24">
        <f>0</f>
        <v>0</v>
      </c>
      <c r="L24" s="43">
        <f>DATA!$B$8*((1+DATA!$B$9)^A24)*F24*E24</f>
        <v>1.284100022427098</v>
      </c>
      <c r="M24">
        <f>B23*EXP(RATES!Q25)*(DATA!$B$12)</f>
        <v>1020.9204765473658</v>
      </c>
      <c r="N24">
        <f>C23*EXP(RATES!Q25)*(DATA!$B$12)</f>
        <v>255.23011913684144</v>
      </c>
      <c r="O24">
        <f t="shared" si="3"/>
        <v>1276.1505956842072</v>
      </c>
      <c r="P24">
        <f t="shared" si="4"/>
        <v>26.503053778452507</v>
      </c>
      <c r="Q24">
        <f>RATES!I25</f>
        <v>0.68760980149587247</v>
      </c>
      <c r="R24" s="46">
        <f t="shared" si="5"/>
        <v>405.11409301054107</v>
      </c>
      <c r="S24">
        <f t="shared" si="6"/>
        <v>278.56042107815858</v>
      </c>
    </row>
    <row r="25" spans="1:19" x14ac:dyDescent="0.2">
      <c r="A25" s="5">
        <v>23</v>
      </c>
      <c r="B25">
        <f>B24*EXP(RATES!Q26)*(1-DATA!$B$6)</f>
        <v>71043.495814575741</v>
      </c>
      <c r="C25">
        <f>C24*EXP(RATES!Q26)*(1-DATA!$B$6)</f>
        <v>17760.873953643935</v>
      </c>
      <c r="D25">
        <f t="shared" si="1"/>
        <v>88804.36976821968</v>
      </c>
      <c r="E25">
        <f>E24*(1-'LIFE TABLE MALE'!D85/1000)</f>
        <v>0.55421480613968421</v>
      </c>
      <c r="F25">
        <f t="shared" si="2"/>
        <v>2.3803197027277356E-2</v>
      </c>
      <c r="G25">
        <f t="shared" si="0"/>
        <v>88784.36976821968</v>
      </c>
      <c r="H25">
        <f>MAX(D25,DATA!$B$3)</f>
        <v>100000</v>
      </c>
      <c r="I25">
        <f>G25*DATA!$B$7*F24*E25</f>
        <v>206.69133245870478</v>
      </c>
      <c r="J25">
        <f>H25*'LIFE TABLE MALE'!D86/1000*F25*E24</f>
        <v>101.92652706851166</v>
      </c>
      <c r="K25">
        <f>0</f>
        <v>0</v>
      </c>
      <c r="L25" s="43">
        <f>DATA!$B$8*((1+DATA!$B$9)^A25)*F25*E25</f>
        <v>1.0401293954547213</v>
      </c>
      <c r="M25">
        <f>B24*EXP(RATES!Q26)*(DATA!$B$12)</f>
        <v>1016.9825576728634</v>
      </c>
      <c r="N25">
        <f>C24*EXP(RATES!Q26)*(DATA!$B$12)</f>
        <v>254.24563941821586</v>
      </c>
      <c r="O25">
        <f t="shared" si="3"/>
        <v>1271.2281970910792</v>
      </c>
      <c r="P25">
        <f t="shared" si="4"/>
        <v>21.117795883763083</v>
      </c>
      <c r="Q25">
        <f>RATES!I26</f>
        <v>0.67508634505585241</v>
      </c>
      <c r="R25" s="46">
        <f t="shared" si="5"/>
        <v>330.77578480643422</v>
      </c>
      <c r="S25">
        <f t="shared" si="6"/>
        <v>223.30221559795683</v>
      </c>
    </row>
    <row r="26" spans="1:19" x14ac:dyDescent="0.2">
      <c r="A26" s="5">
        <v>24</v>
      </c>
      <c r="B26">
        <f>B25*EXP(RATES!Q27)*(1-DATA!$B$6)</f>
        <v>70811.211947926349</v>
      </c>
      <c r="C26">
        <f>C25*EXP(RATES!Q27)*(1-DATA!$B$6)</f>
        <v>17702.802986981587</v>
      </c>
      <c r="D26">
        <f t="shared" si="1"/>
        <v>88514.014934907929</v>
      </c>
      <c r="E26">
        <f>E25*(1-'LIFE TABLE MALE'!D86/1000)</f>
        <v>0.51420915397167088</v>
      </c>
      <c r="F26">
        <f t="shared" si="2"/>
        <v>2.0232717473185752E-2</v>
      </c>
      <c r="G26">
        <f t="shared" si="0"/>
        <v>88494.014934907929</v>
      </c>
      <c r="H26">
        <f>MAX(D26,DATA!$B$3)</f>
        <v>100000</v>
      </c>
      <c r="I26">
        <f>G26*DATA!$B$7*F25*E26</f>
        <v>162.47264604472647</v>
      </c>
      <c r="J26">
        <f>H26*'LIFE TABLE MALE'!D87/1000*F26*E25</f>
        <v>91.116028587189035</v>
      </c>
      <c r="K26">
        <f>0</f>
        <v>0</v>
      </c>
      <c r="L26" s="43">
        <f>DATA!$B$8*((1+DATA!$B$9)^A26)*F26*E26</f>
        <v>0.836696876034149</v>
      </c>
      <c r="M26">
        <f>B25*EXP(RATES!Q27)*(DATA!$B$12)</f>
        <v>1013.6574307474119</v>
      </c>
      <c r="N26">
        <f>C25*EXP(RATES!Q27)*(DATA!$B$12)</f>
        <v>253.41435768685298</v>
      </c>
      <c r="O26">
        <f t="shared" si="3"/>
        <v>1267.0717884342648</v>
      </c>
      <c r="P26">
        <f t="shared" si="4"/>
        <v>16.715317753384419</v>
      </c>
      <c r="Q26">
        <f>RATES!I27</f>
        <v>0.66240022974749146</v>
      </c>
      <c r="R26" s="46">
        <f t="shared" si="5"/>
        <v>271.14068926133405</v>
      </c>
      <c r="S26">
        <f t="shared" si="6"/>
        <v>179.60365486060087</v>
      </c>
    </row>
    <row r="27" spans="1:19" x14ac:dyDescent="0.2">
      <c r="A27" s="6">
        <v>25</v>
      </c>
      <c r="B27">
        <f>B26*EXP(RATES!Q28)*(1-DATA!$B$6)</f>
        <v>70642.835109868087</v>
      </c>
      <c r="C27">
        <f>C26*EXP(RATES!Q28)*(1-DATA!$B$6)</f>
        <v>17660.708777467022</v>
      </c>
      <c r="D27">
        <f t="shared" si="1"/>
        <v>88303.543887335109</v>
      </c>
      <c r="E27">
        <f>E26*(1-'LIFE TABLE MALE'!D87/1000)</f>
        <v>0.47242590134255708</v>
      </c>
      <c r="F27">
        <f t="shared" si="2"/>
        <v>1.7197809852207889E-2</v>
      </c>
      <c r="G27">
        <f t="shared" si="0"/>
        <v>88283.543887335109</v>
      </c>
      <c r="H27">
        <f>MAX(D27,DATA!$B$3)</f>
        <v>100000</v>
      </c>
      <c r="I27">
        <f>G27*DATA!$B$7*F26*E27</f>
        <v>126.57820564002516</v>
      </c>
      <c r="J27">
        <f>H27*'LIFE TABLE MALE'!D88/1000*F27*E26</f>
        <v>81.923693482159834</v>
      </c>
      <c r="K27">
        <f>0</f>
        <v>0</v>
      </c>
      <c r="L27" s="43">
        <f>DATA!$B$8*((1+DATA!$B$9)^A27)*F27*E27</f>
        <v>0.66647082316811657</v>
      </c>
      <c r="M27">
        <f>B26*EXP(RATES!Q28)*(DATA!$B$12)</f>
        <v>1011.24712836212</v>
      </c>
      <c r="N27">
        <f>C26*EXP(RATES!Q28)*(DATA!$B$12)</f>
        <v>252.81178209052999</v>
      </c>
      <c r="O27">
        <f t="shared" si="3"/>
        <v>1264.05891045265</v>
      </c>
      <c r="P27">
        <f t="shared" si="4"/>
        <v>13.151077442951911</v>
      </c>
      <c r="Q27">
        <f>RATES!I28</f>
        <v>0.64937151806369919</v>
      </c>
      <c r="R27" s="46">
        <f t="shared" si="5"/>
        <v>222.31944738830504</v>
      </c>
      <c r="S27">
        <f t="shared" si="6"/>
        <v>144.36791704562634</v>
      </c>
    </row>
    <row r="28" spans="1:19" x14ac:dyDescent="0.2">
      <c r="A28" s="5">
        <v>26</v>
      </c>
      <c r="B28">
        <f>B27*EXP(RATES!Q29)*(1-DATA!$B$6)</f>
        <v>70490.078696738463</v>
      </c>
      <c r="C28">
        <f>C27*EXP(RATES!Q29)*(1-DATA!$B$6)</f>
        <v>17622.519674184616</v>
      </c>
      <c r="D28">
        <f t="shared" si="1"/>
        <v>88112.598370923079</v>
      </c>
      <c r="E28">
        <f>E27*(1-'LIFE TABLE MALE'!D88/1000)</f>
        <v>0.42866056426106119</v>
      </c>
      <c r="F28">
        <f t="shared" si="2"/>
        <v>1.4618138374376706E-2</v>
      </c>
      <c r="G28">
        <f t="shared" si="0"/>
        <v>88092.598370923079</v>
      </c>
      <c r="H28">
        <f>MAX(D28,DATA!$B$3)</f>
        <v>100000</v>
      </c>
      <c r="I28">
        <f>G28*DATA!$B$7*F27*E28</f>
        <v>97.413097550283794</v>
      </c>
      <c r="J28">
        <f>H28*'LIFE TABLE MALE'!D89/1000*F28*E27</f>
        <v>73.895029851084601</v>
      </c>
      <c r="K28">
        <f>0</f>
        <v>0</v>
      </c>
      <c r="L28" s="43">
        <f>DATA!$B$8*((1+DATA!$B$9)^A28)*F28*E28</f>
        <v>0.5243002563059016</v>
      </c>
      <c r="M28">
        <f>B27*EXP(RATES!Q29)*(DATA!$B$12)</f>
        <v>1009.060431241655</v>
      </c>
      <c r="N28">
        <f>C27*EXP(RATES!Q29)*(DATA!$B$12)</f>
        <v>252.26510781041375</v>
      </c>
      <c r="O28">
        <f t="shared" si="3"/>
        <v>1261.3255390520687</v>
      </c>
      <c r="P28">
        <f t="shared" si="4"/>
        <v>10.247880028858118</v>
      </c>
      <c r="Q28">
        <f>RATES!I29</f>
        <v>0.63646161436376514</v>
      </c>
      <c r="R28" s="46">
        <f t="shared" si="5"/>
        <v>182.08030768653242</v>
      </c>
      <c r="S28">
        <f t="shared" si="6"/>
        <v>115.88712657402149</v>
      </c>
    </row>
    <row r="29" spans="1:19" x14ac:dyDescent="0.2">
      <c r="A29" s="5">
        <v>27</v>
      </c>
      <c r="B29">
        <f>B28*EXP(RATES!Q30)*(1-DATA!$B$6)</f>
        <v>70408.860022588662</v>
      </c>
      <c r="C29">
        <f>C28*EXP(RATES!Q30)*(1-DATA!$B$6)</f>
        <v>17602.215005647166</v>
      </c>
      <c r="D29">
        <f t="shared" si="1"/>
        <v>88011.07502823582</v>
      </c>
      <c r="E29">
        <f>E28*(1-'LIFE TABLE MALE'!D89/1000)</f>
        <v>0.38279328376033767</v>
      </c>
      <c r="F29">
        <f t="shared" si="2"/>
        <v>1.24254176182202E-2</v>
      </c>
      <c r="G29">
        <f t="shared" si="0"/>
        <v>87991.07502823582</v>
      </c>
      <c r="H29">
        <f>MAX(D29,DATA!$B$3)</f>
        <v>100000</v>
      </c>
      <c r="I29">
        <f>G29*DATA!$B$7*F28*E29</f>
        <v>73.856081265037574</v>
      </c>
      <c r="J29">
        <f>H29*'LIFE TABLE MALE'!D90/1000*F29*E28</f>
        <v>65.121661133582663</v>
      </c>
      <c r="K29">
        <f>0</f>
        <v>0</v>
      </c>
      <c r="L29" s="43">
        <f>DATA!$B$8*((1+DATA!$B$9)^A29)*F29*E29</f>
        <v>0.40592887534432326</v>
      </c>
      <c r="M29">
        <f>B28*EXP(RATES!Q30)*(DATA!$B$12)</f>
        <v>1007.8977917343982</v>
      </c>
      <c r="N29">
        <f>C28*EXP(RATES!Q30)*(DATA!$B$12)</f>
        <v>251.97444793359955</v>
      </c>
      <c r="O29">
        <f t="shared" si="3"/>
        <v>1259.8722396679977</v>
      </c>
      <c r="P29">
        <f t="shared" si="4"/>
        <v>7.8946359251717393</v>
      </c>
      <c r="Q29">
        <f>RATES!I30</f>
        <v>0.62317748399322548</v>
      </c>
      <c r="R29" s="46">
        <f t="shared" si="5"/>
        <v>147.27830719913629</v>
      </c>
      <c r="S29">
        <f t="shared" si="6"/>
        <v>91.780524927139098</v>
      </c>
    </row>
    <row r="30" spans="1:19" x14ac:dyDescent="0.2">
      <c r="A30" s="5">
        <v>28</v>
      </c>
      <c r="B30">
        <f>B29*EXP(RATES!Q31)*(1-DATA!$B$6)</f>
        <v>70347.051498662549</v>
      </c>
      <c r="C30">
        <f>C29*EXP(RATES!Q31)*(1-DATA!$B$6)</f>
        <v>17586.762874665637</v>
      </c>
      <c r="D30">
        <f t="shared" si="1"/>
        <v>87933.81437332819</v>
      </c>
      <c r="E30">
        <f>E29*(1-'LIFE TABLE MALE'!D90/1000)</f>
        <v>0.33599119307109643</v>
      </c>
      <c r="F30">
        <f t="shared" si="2"/>
        <v>1.0561604975487169E-2</v>
      </c>
      <c r="G30">
        <f t="shared" si="0"/>
        <v>87913.81437332819</v>
      </c>
      <c r="H30">
        <f>MAX(D30,DATA!$B$3)</f>
        <v>100000</v>
      </c>
      <c r="I30">
        <f>G30*DATA!$B$7*F29*E30</f>
        <v>55.053796184897116</v>
      </c>
      <c r="J30">
        <f>H30*'LIFE TABLE MALE'!D91/1000*F30*E29</f>
        <v>56.551998749844927</v>
      </c>
      <c r="K30">
        <f>0</f>
        <v>0</v>
      </c>
      <c r="L30" s="43">
        <f>DATA!$B$8*((1+DATA!$B$9)^A30)*F30*E30</f>
        <v>0.30891046953381696</v>
      </c>
      <c r="M30">
        <f>B29*EXP(RATES!Q31)*(DATA!$B$12)</f>
        <v>1007.0130071383188</v>
      </c>
      <c r="N30">
        <f>C29*EXP(RATES!Q31)*(DATA!$B$12)</f>
        <v>251.7532517845797</v>
      </c>
      <c r="O30">
        <f t="shared" si="3"/>
        <v>1258.7662589228985</v>
      </c>
      <c r="P30">
        <f t="shared" si="4"/>
        <v>5.9871535547163575</v>
      </c>
      <c r="Q30">
        <f>RATES!I31</f>
        <v>0.61000307146135713</v>
      </c>
      <c r="R30" s="46">
        <f t="shared" si="5"/>
        <v>117.90185895899222</v>
      </c>
      <c r="S30">
        <f t="shared" si="6"/>
        <v>71.92049609598898</v>
      </c>
    </row>
    <row r="31" spans="1:19" x14ac:dyDescent="0.2">
      <c r="A31" s="5">
        <v>29</v>
      </c>
      <c r="B31">
        <f>B30*EXP(RATES!Q32)*(1-DATA!$B$6)</f>
        <v>70304.598166364973</v>
      </c>
      <c r="C31">
        <f>C30*EXP(RATES!Q32)*(1-DATA!$B$6)</f>
        <v>17576.149541591243</v>
      </c>
      <c r="D31">
        <f t="shared" si="1"/>
        <v>87880.747707956209</v>
      </c>
      <c r="E31">
        <f>E30*(1-'LIFE TABLE MALE'!D91/1000)</f>
        <v>0.28899294993893926</v>
      </c>
      <c r="F31">
        <f t="shared" si="2"/>
        <v>8.9773642291640938E-3</v>
      </c>
      <c r="G31">
        <f t="shared" si="0"/>
        <v>87860.747707956209</v>
      </c>
      <c r="H31">
        <f>MAX(D31,DATA!$B$3)</f>
        <v>100000</v>
      </c>
      <c r="I31">
        <f>G31*DATA!$B$7*F30*E31</f>
        <v>40.225673298508198</v>
      </c>
      <c r="J31">
        <f>H31*'LIFE TABLE MALE'!D92/1000*F31*E30</f>
        <v>48.27103210786791</v>
      </c>
      <c r="K31">
        <f>0</f>
        <v>0</v>
      </c>
      <c r="L31" s="43">
        <f>DATA!$B$8*((1+DATA!$B$9)^A31)*F31*E31</f>
        <v>0.23036212671253492</v>
      </c>
      <c r="M31">
        <f>B30*EXP(RATES!Q32)*(DATA!$B$12)</f>
        <v>1006.4052907250609</v>
      </c>
      <c r="N31">
        <f>C30*EXP(RATES!Q32)*(DATA!$B$12)</f>
        <v>251.60132268126523</v>
      </c>
      <c r="O31">
        <f t="shared" si="3"/>
        <v>1258.0066134063261</v>
      </c>
      <c r="P31">
        <f t="shared" si="4"/>
        <v>4.4641701390011947</v>
      </c>
      <c r="Q31">
        <f>RATES!I32</f>
        <v>0.59694324969343282</v>
      </c>
      <c r="R31" s="47">
        <f t="shared" si="5"/>
        <v>93.191237672089841</v>
      </c>
      <c r="S31">
        <f t="shared" si="6"/>
        <v>55.62988025893037</v>
      </c>
    </row>
    <row r="32" spans="1:19" x14ac:dyDescent="0.2">
      <c r="A32" s="6">
        <v>30</v>
      </c>
      <c r="B32">
        <f>B31*EXP(RATES!Q33)*(1-DATA!$B$6)</f>
        <v>70281.461057879147</v>
      </c>
      <c r="C32">
        <f>C31*EXP(RATES!Q33)*(1-DATA!$B$6)</f>
        <v>17570.365264469787</v>
      </c>
      <c r="D32">
        <f t="shared" si="1"/>
        <v>87851.826322348934</v>
      </c>
      <c r="E32">
        <f>E31*(1-'LIFE TABLE MALE'!D92/1000)</f>
        <v>0.24274450939213651</v>
      </c>
      <c r="F32">
        <f t="shared" si="2"/>
        <v>7.6307595947894798E-3</v>
      </c>
      <c r="G32">
        <f t="shared" si="0"/>
        <v>87831.826322348934</v>
      </c>
      <c r="H32">
        <f>MAX(D32,DATA!$B$3)</f>
        <v>100000</v>
      </c>
      <c r="I32">
        <f>G32*DATA!$B$7*F31*E32</f>
        <v>28.710544795882182</v>
      </c>
      <c r="J32">
        <f>H32*'LIFE TABLE MALE'!D93/1000*F32*E31</f>
        <v>39.861549884343148</v>
      </c>
      <c r="K32">
        <f>0</f>
        <v>0</v>
      </c>
      <c r="L32" s="43">
        <f>DATA!$B$8*((1+DATA!$B$9)^A32)*F32*E32</f>
        <v>0.16776151678176157</v>
      </c>
      <c r="M32">
        <f>B31*EXP(RATES!Q33)*(DATA!$B$12)</f>
        <v>1006.0740846731167</v>
      </c>
      <c r="N32">
        <f>C31*EXP(RATES!Q33)*(DATA!$B$12)</f>
        <v>251.51852116827916</v>
      </c>
      <c r="O32">
        <f t="shared" si="3"/>
        <v>1257.5926058413959</v>
      </c>
      <c r="P32">
        <f t="shared" si="4"/>
        <v>3.2626919324917489</v>
      </c>
      <c r="Q32">
        <f>RATES!I33</f>
        <v>0.58400269236672853</v>
      </c>
      <c r="R32" s="47">
        <f t="shared" si="5"/>
        <v>72.002548129498834</v>
      </c>
      <c r="S32">
        <f t="shared" si="6"/>
        <v>42.049681964892272</v>
      </c>
    </row>
    <row r="33" spans="1:19" x14ac:dyDescent="0.2">
      <c r="A33" s="5">
        <v>31</v>
      </c>
      <c r="B33">
        <f>B32*EXP(RATES!Q34)*(1-DATA!$B$6)</f>
        <v>70277.617137152411</v>
      </c>
      <c r="C33">
        <f>C32*EXP(RATES!Q34)*(1-DATA!$B$6)</f>
        <v>17569.404284288103</v>
      </c>
      <c r="D33">
        <f t="shared" si="1"/>
        <v>87847.021421440513</v>
      </c>
      <c r="E33">
        <f>E32*(1-'LIFE TABLE MALE'!D93/1000)</f>
        <v>0.1988663322971663</v>
      </c>
      <c r="F33">
        <f t="shared" si="2"/>
        <v>6.486145655571058E-3</v>
      </c>
      <c r="G33">
        <f t="shared" si="0"/>
        <v>87827.021421440513</v>
      </c>
      <c r="H33">
        <f>MAX(D33,DATA!$B$3)</f>
        <v>100000</v>
      </c>
      <c r="I33">
        <f>G33*DATA!$B$7*F32*E33</f>
        <v>19.991641207608115</v>
      </c>
      <c r="J33">
        <f>H33*'LIFE TABLE MALE'!D94/1000*F33*E32</f>
        <v>31.520014632635252</v>
      </c>
      <c r="K33">
        <f>0</f>
        <v>0</v>
      </c>
      <c r="L33" s="43">
        <f>DATA!$B$8*((1+DATA!$B$9)^A33)*F33*E33</f>
        <v>0.11915802331517795</v>
      </c>
      <c r="M33">
        <f>B32*EXP(RATES!Q34)*(DATA!$B$12)</f>
        <v>1006.0190592230407</v>
      </c>
      <c r="N33">
        <f>C32*EXP(RATES!Q34)*(DATA!$B$12)</f>
        <v>251.50476480576017</v>
      </c>
      <c r="O33">
        <f t="shared" si="3"/>
        <v>1257.5238240288008</v>
      </c>
      <c r="P33">
        <f t="shared" si="4"/>
        <v>2.3293428099580962</v>
      </c>
      <c r="Q33">
        <f>RATES!I34</f>
        <v>0.5711858731399696</v>
      </c>
      <c r="R33" s="47">
        <f t="shared" si="5"/>
        <v>53.960156673516636</v>
      </c>
      <c r="S33">
        <f t="shared" si="6"/>
        <v>30.821279204332157</v>
      </c>
    </row>
    <row r="34" spans="1:19" x14ac:dyDescent="0.2">
      <c r="A34" s="5">
        <v>32</v>
      </c>
      <c r="B34">
        <f>B33*EXP(RATES!Q35)*(1-DATA!$B$6)</f>
        <v>70315.150647018178</v>
      </c>
      <c r="C34">
        <f>C33*EXP(RATES!Q35)*(1-DATA!$B$6)</f>
        <v>17578.787661754544</v>
      </c>
      <c r="D34">
        <f t="shared" si="1"/>
        <v>87893.938308772718</v>
      </c>
      <c r="E34">
        <f>E33*(1-'LIFE TABLE MALE'!D94/1000)</f>
        <v>0.1590545553724837</v>
      </c>
      <c r="F34">
        <f t="shared" si="2"/>
        <v>5.5132238072353994E-3</v>
      </c>
      <c r="G34">
        <f t="shared" si="0"/>
        <v>87873.938308772718</v>
      </c>
      <c r="H34">
        <f>MAX(D34,DATA!$B$3)</f>
        <v>100000</v>
      </c>
      <c r="I34">
        <f>G34*DATA!$B$7*F33*E34</f>
        <v>13.598285625205412</v>
      </c>
      <c r="J34">
        <f>H34*'LIFE TABLE MALE'!D95/1000*F34*E33</f>
        <v>24.635489943079175</v>
      </c>
      <c r="K34">
        <f>0</f>
        <v>0</v>
      </c>
      <c r="L34" s="43">
        <f>DATA!$B$8*((1+DATA!$B$9)^A34)*F34*E34</f>
        <v>8.2627998988704057E-2</v>
      </c>
      <c r="M34">
        <f>B33*EXP(RATES!Q35)*(DATA!$B$12)</f>
        <v>1006.5563487303217</v>
      </c>
      <c r="N34">
        <f>C33*EXP(RATES!Q35)*(DATA!$B$12)</f>
        <v>251.63908718258043</v>
      </c>
      <c r="O34">
        <f t="shared" si="3"/>
        <v>1258.1954359129022</v>
      </c>
      <c r="P34">
        <f t="shared" si="4"/>
        <v>1.6229160926569752</v>
      </c>
      <c r="Q34">
        <f>RATES!I35</f>
        <v>0.55832159839081175</v>
      </c>
      <c r="R34" s="47">
        <f t="shared" si="5"/>
        <v>39.93931965993027</v>
      </c>
      <c r="S34">
        <f t="shared" si="6"/>
        <v>22.29898479117384</v>
      </c>
    </row>
    <row r="35" spans="1:19" x14ac:dyDescent="0.2">
      <c r="A35" s="5">
        <v>33</v>
      </c>
      <c r="B35">
        <f>B34*EXP(RATES!Q36)*(1-DATA!$B$6)</f>
        <v>70373.383287097851</v>
      </c>
      <c r="C35">
        <f>C34*EXP(RATES!Q36)*(1-DATA!$B$6)</f>
        <v>17593.345821774463</v>
      </c>
      <c r="D35">
        <f t="shared" si="1"/>
        <v>87966.729108872314</v>
      </c>
      <c r="E35">
        <f>E34*(1-'LIFE TABLE MALE'!D95/1000)</f>
        <v>0.12331571729742245</v>
      </c>
      <c r="F35">
        <f t="shared" si="2"/>
        <v>4.6862402361500894E-3</v>
      </c>
      <c r="G35">
        <f t="shared" si="0"/>
        <v>87946.729108872314</v>
      </c>
      <c r="H35">
        <f>MAX(D35,DATA!$B$3)</f>
        <v>100000</v>
      </c>
      <c r="I35">
        <f>G35*DATA!$B$7*F34*E35</f>
        <v>8.9688137896914277</v>
      </c>
      <c r="J35">
        <f>H35*'LIFE TABLE MALE'!D96/1000*F35*E34</f>
        <v>18.336008290153444</v>
      </c>
      <c r="K35">
        <f>0</f>
        <v>0</v>
      </c>
      <c r="L35" s="43">
        <f>DATA!$B$8*((1+DATA!$B$9)^A35)*F35*E35</f>
        <v>5.5541634285314251E-2</v>
      </c>
      <c r="M35">
        <f>B34*EXP(RATES!Q36)*(DATA!$B$12)</f>
        <v>1007.3899448050819</v>
      </c>
      <c r="N35">
        <f>C34*EXP(RATES!Q36)*(DATA!$B$12)</f>
        <v>251.84748620127047</v>
      </c>
      <c r="O35">
        <f t="shared" si="3"/>
        <v>1259.2374310063524</v>
      </c>
      <c r="P35">
        <f t="shared" si="4"/>
        <v>1.1042295359605363</v>
      </c>
      <c r="Q35">
        <f>RATES!I36</f>
        <v>0.54558668670354804</v>
      </c>
      <c r="R35" s="47">
        <f t="shared" si="5"/>
        <v>28.464593250090722</v>
      </c>
      <c r="S35">
        <f t="shared" si="6"/>
        <v>15.529903119681174</v>
      </c>
    </row>
    <row r="36" spans="1:19" x14ac:dyDescent="0.2">
      <c r="A36" s="5">
        <v>34</v>
      </c>
      <c r="B36">
        <f>B35*EXP(RATES!Q37)*(1-DATA!$B$6)</f>
        <v>70452.361876930765</v>
      </c>
      <c r="C36">
        <f>C35*EXP(RATES!Q37)*(1-DATA!$B$6)</f>
        <v>17613.090469232691</v>
      </c>
      <c r="D36">
        <f t="shared" si="1"/>
        <v>88065.452346163453</v>
      </c>
      <c r="E36">
        <f>E35*(1-'LIFE TABLE MALE'!D96/1000)</f>
        <v>9.2980118665901043E-2</v>
      </c>
      <c r="F36">
        <f t="shared" si="2"/>
        <v>3.9833042007275761E-3</v>
      </c>
      <c r="G36">
        <f t="shared" si="0"/>
        <v>88045.452346163453</v>
      </c>
      <c r="H36">
        <f>MAX(D36,DATA!$B$3)</f>
        <v>100000</v>
      </c>
      <c r="I36">
        <f>G36*DATA!$B$7*F35*E36</f>
        <v>5.7545694103015874</v>
      </c>
      <c r="J36">
        <f>H36*'LIFE TABLE MALE'!D97/1000*F36*E35</f>
        <v>13.538460918642244</v>
      </c>
      <c r="K36">
        <f>0</f>
        <v>0</v>
      </c>
      <c r="L36" s="43">
        <f>DATA!$B$8*((1+DATA!$B$9)^A36)*F36*E36</f>
        <v>3.6308592566755366E-2</v>
      </c>
      <c r="M36">
        <f>B35*EXP(RATES!Q37)*(DATA!$B$12)</f>
        <v>1008.5205176656757</v>
      </c>
      <c r="N36">
        <f>C35*EXP(RATES!Q37)*(DATA!$B$12)</f>
        <v>252.13012941641892</v>
      </c>
      <c r="O36">
        <f t="shared" si="3"/>
        <v>1260.6506470820946</v>
      </c>
      <c r="P36">
        <f t="shared" si="4"/>
        <v>0.72851371648747865</v>
      </c>
      <c r="Q36">
        <f>RATES!I37</f>
        <v>0.53298562087793033</v>
      </c>
      <c r="R36" s="47">
        <f t="shared" si="5"/>
        <v>20.057852637998064</v>
      </c>
      <c r="S36">
        <f t="shared" si="6"/>
        <v>10.69054704174143</v>
      </c>
    </row>
    <row r="37" spans="1:19" x14ac:dyDescent="0.2">
      <c r="A37" s="6">
        <v>35</v>
      </c>
      <c r="B37">
        <f>B36*EXP(RATES!Q38)*(1-DATA!$B$6)</f>
        <v>70527.91874027194</v>
      </c>
      <c r="C37">
        <f>C36*EXP(RATES!Q38)*(1-DATA!$B$6)</f>
        <v>17631.979685067985</v>
      </c>
      <c r="D37">
        <f t="shared" si="1"/>
        <v>88159.898425339925</v>
      </c>
      <c r="E37">
        <f>E36*(1-'LIFE TABLE MALE'!D97/1000)</f>
        <v>6.7353135477056972E-2</v>
      </c>
      <c r="F37">
        <f t="shared" si="2"/>
        <v>3.3858085706184394E-3</v>
      </c>
      <c r="G37">
        <f t="shared" si="0"/>
        <v>88139.898425339925</v>
      </c>
      <c r="H37">
        <f>MAX(D37,DATA!$B$3)</f>
        <v>100000</v>
      </c>
      <c r="I37">
        <f>G37*DATA!$B$7*F36*E37</f>
        <v>3.547031923595994</v>
      </c>
      <c r="J37">
        <f>H37*'LIFE TABLE MALE'!D98/1000*F37*E36</f>
        <v>9.6194362948185841</v>
      </c>
      <c r="K37">
        <f>0</f>
        <v>0</v>
      </c>
      <c r="L37" s="43">
        <f>DATA!$B$8*((1+DATA!$B$9)^A37)*F37*E37</f>
        <v>2.2803222988445403E-2</v>
      </c>
      <c r="M37">
        <f>B36*EXP(RATES!Q38)*(DATA!$B$12)</f>
        <v>1009.6021087564491</v>
      </c>
      <c r="N37">
        <f>C36*EXP(RATES!Q38)*(DATA!$B$12)</f>
        <v>252.40052718911227</v>
      </c>
      <c r="O37">
        <f t="shared" si="3"/>
        <v>1262.0026359455615</v>
      </c>
      <c r="P37">
        <f t="shared" si="4"/>
        <v>0.46740551501987465</v>
      </c>
      <c r="Q37">
        <f>RATES!I38</f>
        <v>0.52070150920109992</v>
      </c>
      <c r="R37" s="47">
        <f t="shared" si="5"/>
        <v>13.656676956422899</v>
      </c>
      <c r="S37">
        <f t="shared" si="6"/>
        <v>7.1110523018812879</v>
      </c>
    </row>
    <row r="38" spans="1:19" x14ac:dyDescent="0.2">
      <c r="A38" s="5">
        <v>36</v>
      </c>
      <c r="B38">
        <f>B37*EXP(RATES!Q39)*(1-DATA!$B$6)</f>
        <v>70647.871904893269</v>
      </c>
      <c r="C38">
        <f>C37*EXP(RATES!Q39)*(1-DATA!$B$6)</f>
        <v>17661.967976223317</v>
      </c>
      <c r="D38">
        <f t="shared" si="1"/>
        <v>88309.839881116583</v>
      </c>
      <c r="E38">
        <f>E37*(1-'LIFE TABLE MALE'!D98/1000)</f>
        <v>4.6772681765307828E-2</v>
      </c>
      <c r="F38">
        <f t="shared" si="2"/>
        <v>2.8779372850256733E-3</v>
      </c>
      <c r="G38">
        <f t="shared" si="0"/>
        <v>88289.839881116583</v>
      </c>
      <c r="H38">
        <f>MAX(D38,DATA!$B$3)</f>
        <v>100000</v>
      </c>
      <c r="I38">
        <f>G38*DATA!$B$7*F37*E38</f>
        <v>2.0972811796927053</v>
      </c>
      <c r="J38">
        <f>H38*'LIFE TABLE MALE'!D99/1000*F38*E37</f>
        <v>6.4466076289318242</v>
      </c>
      <c r="K38">
        <f>0</f>
        <v>0</v>
      </c>
      <c r="L38" s="43">
        <f>DATA!$B$8*((1+DATA!$B$9)^A38)*F38*E38</f>
        <v>1.3729343940233743E-2</v>
      </c>
      <c r="M38">
        <f>B37*EXP(RATES!Q39)*(DATA!$B$12)</f>
        <v>1011.3192297223985</v>
      </c>
      <c r="N38">
        <f>C37*EXP(RATES!Q39)*(DATA!$B$12)</f>
        <v>252.82980743059963</v>
      </c>
      <c r="O38">
        <f t="shared" si="3"/>
        <v>1264.1490371529981</v>
      </c>
      <c r="P38">
        <f t="shared" si="4"/>
        <v>0.28828264387352182</v>
      </c>
      <c r="Q38">
        <f>RATES!I39</f>
        <v>0.50838142605608061</v>
      </c>
      <c r="R38" s="48">
        <f t="shared" si="5"/>
        <v>8.8459007964382845</v>
      </c>
      <c r="S38">
        <f t="shared" si="6"/>
        <v>4.4970916616439141</v>
      </c>
    </row>
    <row r="39" spans="1:19" x14ac:dyDescent="0.2">
      <c r="A39" s="5">
        <v>37</v>
      </c>
      <c r="B39">
        <f>B38*EXP(RATES!Q40)*(1-DATA!$B$6)</f>
        <v>70763.116165155152</v>
      </c>
      <c r="C39">
        <f>C38*EXP(RATES!Q40)*(1-DATA!$B$6)</f>
        <v>17690.779041288788</v>
      </c>
      <c r="D39">
        <f t="shared" si="1"/>
        <v>88453.895206443936</v>
      </c>
      <c r="E39">
        <f>E38*(1-'LIFE TABLE MALE'!D99/1000)</f>
        <v>3.1217167791388403E-2</v>
      </c>
      <c r="F39">
        <f t="shared" si="2"/>
        <v>2.4462466922718223E-3</v>
      </c>
      <c r="G39">
        <f t="shared" si="0"/>
        <v>88433.895206443936</v>
      </c>
      <c r="H39">
        <f>MAX(D39,DATA!$B$3)</f>
        <v>100000</v>
      </c>
      <c r="I39">
        <f>G39*DATA!$B$7*F38*E39</f>
        <v>1.1917491149939687</v>
      </c>
      <c r="J39">
        <f>H39*'LIFE TABLE MALE'!D100/1000*F39*E38</f>
        <v>4.0798731995971824</v>
      </c>
      <c r="K39">
        <f>0</f>
        <v>0</v>
      </c>
      <c r="L39" s="43">
        <f>DATA!$B$8*((1+DATA!$B$9)^A39)*F39*E39</f>
        <v>7.9445647624805261E-3</v>
      </c>
      <c r="M39">
        <f>B38*EXP(RATES!Q40)*(DATA!$B$12)</f>
        <v>1012.9689430594808</v>
      </c>
      <c r="N39">
        <f>C38*EXP(RATES!Q40)*(DATA!$B$12)</f>
        <v>253.2422357648702</v>
      </c>
      <c r="O39">
        <f t="shared" si="3"/>
        <v>1266.211178824351</v>
      </c>
      <c r="P39">
        <f t="shared" si="4"/>
        <v>0.17044322402022952</v>
      </c>
      <c r="Q39">
        <f>RATES!I40</f>
        <v>0.49638730346167365</v>
      </c>
      <c r="R39" s="48">
        <f t="shared" si="5"/>
        <v>5.4500101033738613</v>
      </c>
      <c r="S39">
        <f t="shared" si="6"/>
        <v>2.7053158190526281</v>
      </c>
    </row>
    <row r="40" spans="1:19" x14ac:dyDescent="0.2">
      <c r="A40" s="5">
        <v>38</v>
      </c>
      <c r="B40">
        <f>B39*EXP(RATES!Q41)*(1-DATA!$B$6)</f>
        <v>70897.975436315275</v>
      </c>
      <c r="C40">
        <f>C39*EXP(RATES!Q41)*(1-DATA!$B$6)</f>
        <v>17724.493859078819</v>
      </c>
      <c r="D40">
        <f t="shared" si="1"/>
        <v>88622.469295394098</v>
      </c>
      <c r="E40">
        <f>E39*(1-'LIFE TABLE MALE'!D100/1000)</f>
        <v>2.0085822836336076E-2</v>
      </c>
      <c r="F40">
        <f t="shared" si="2"/>
        <v>2.0793096884310488E-3</v>
      </c>
      <c r="G40">
        <f t="shared" si="0"/>
        <v>88602.469295394098</v>
      </c>
      <c r="H40">
        <f>MAX(D40,DATA!$B$3)</f>
        <v>100000</v>
      </c>
      <c r="I40">
        <f>G40*DATA!$B$7*F39*E40</f>
        <v>0.65302072357908836</v>
      </c>
      <c r="J40">
        <f>H40*'LIFE TABLE MALE'!D101/1000*F40*E39</f>
        <v>2.4606332126809067</v>
      </c>
      <c r="K40">
        <f>0</f>
        <v>0</v>
      </c>
      <c r="L40" s="43">
        <f>DATA!$B$8*((1+DATA!$B$9)^A40)*F40*E40</f>
        <v>4.4318528910597373E-3</v>
      </c>
      <c r="M40">
        <f>B39*EXP(RATES!Q41)*(DATA!$B$12)</f>
        <v>1014.8994438736338</v>
      </c>
      <c r="N40">
        <f>C39*EXP(RATES!Q41)*(DATA!$B$12)</f>
        <v>253.72486096840845</v>
      </c>
      <c r="O40">
        <f t="shared" si="3"/>
        <v>1268.6243048420422</v>
      </c>
      <c r="P40">
        <f t="shared" si="4"/>
        <v>9.6878359869598932E-2</v>
      </c>
      <c r="Q40">
        <f>RATES!I41</f>
        <v>0.48454334743921817</v>
      </c>
      <c r="R40" s="48">
        <f t="shared" si="5"/>
        <v>3.2149641490206537</v>
      </c>
      <c r="S40">
        <f t="shared" si="6"/>
        <v>1.557789490663545</v>
      </c>
    </row>
    <row r="41" spans="1:19" x14ac:dyDescent="0.2">
      <c r="A41" s="5">
        <v>39</v>
      </c>
      <c r="B41">
        <f>B40*EXP(RATES!Q42)*(1-DATA!$B$6)</f>
        <v>71052.557089339942</v>
      </c>
      <c r="C41">
        <f>C40*EXP(RATES!Q42)*(1-DATA!$B$6)</f>
        <v>17763.139272334985</v>
      </c>
      <c r="D41">
        <f t="shared" si="1"/>
        <v>88815.696361674927</v>
      </c>
      <c r="E41">
        <f>E40*(1-'LIFE TABLE MALE'!D101/1000)</f>
        <v>1.2471630665793342E-2</v>
      </c>
      <c r="F41">
        <f t="shared" si="2"/>
        <v>1.7674132351663914E-3</v>
      </c>
      <c r="G41">
        <f t="shared" si="0"/>
        <v>88795.696361674927</v>
      </c>
      <c r="H41">
        <f>MAX(D41,DATA!$B$3)</f>
        <v>100000</v>
      </c>
      <c r="I41">
        <f>G41*DATA!$B$7*F40*E41</f>
        <v>0.34540259401332474</v>
      </c>
      <c r="J41">
        <f>H41*'LIFE TABLE MALE'!D102/1000*F41*E40</f>
        <v>1.4289255630105424</v>
      </c>
      <c r="K41">
        <f>0</f>
        <v>0</v>
      </c>
      <c r="L41" s="43">
        <f>DATA!$B$8*((1+DATA!$B$9)^A41)*F41*E41</f>
        <v>2.3858220447683862E-3</v>
      </c>
      <c r="M41">
        <f>B40*EXP(RATES!Q42)*(DATA!$B$12)</f>
        <v>1017.1122691725554</v>
      </c>
      <c r="N41">
        <f>C40*EXP(RATES!Q42)*(DATA!$B$12)</f>
        <v>254.27806729313886</v>
      </c>
      <c r="O41">
        <f t="shared" si="3"/>
        <v>1271.3903364656944</v>
      </c>
      <c r="P41">
        <f t="shared" si="4"/>
        <v>5.3099167360446654E-2</v>
      </c>
      <c r="Q41">
        <f>RATES!I42</f>
        <v>0.47285241501935521</v>
      </c>
      <c r="R41" s="48">
        <f t="shared" si="5"/>
        <v>1.8298131464290821</v>
      </c>
      <c r="S41">
        <f t="shared" si="6"/>
        <v>0.86523156532315648</v>
      </c>
    </row>
    <row r="42" spans="1:19" x14ac:dyDescent="0.2">
      <c r="A42" s="6">
        <v>40</v>
      </c>
      <c r="B42">
        <f>B41*EXP(RATES!Q43)*(1-DATA!$B$6)</f>
        <v>71226.984922161515</v>
      </c>
      <c r="C42">
        <f>C41*EXP(RATES!Q43)*(1-DATA!$B$6)</f>
        <v>17806.746230540379</v>
      </c>
      <c r="D42">
        <f t="shared" si="1"/>
        <v>89033.73115270189</v>
      </c>
      <c r="E42">
        <f>E41*(1-'LIFE TABLE MALE'!D102/1000)</f>
        <v>7.4516144932450555E-3</v>
      </c>
      <c r="F42">
        <f t="shared" si="2"/>
        <v>1.5023012498914326E-3</v>
      </c>
      <c r="G42">
        <f t="shared" si="0"/>
        <v>89013.73115270189</v>
      </c>
      <c r="H42">
        <f>MAX(D42,DATA!$B$3)</f>
        <v>100000</v>
      </c>
      <c r="I42">
        <f>G42*DATA!$B$7*F41*E42</f>
        <v>0.17584772181211672</v>
      </c>
      <c r="J42">
        <f>H42*'LIFE TABLE MALE'!D103/1000*F42*E41</f>
        <v>0.81351880866971549</v>
      </c>
      <c r="K42">
        <f>0</f>
        <v>0</v>
      </c>
      <c r="L42" s="43">
        <f>DATA!$B$8*((1+DATA!$B$9)^A42)*F42*E42</f>
        <v>1.2359027031221754E-3</v>
      </c>
      <c r="M42">
        <f>B41*EXP(RATES!Q43)*(DATA!$B$12)</f>
        <v>1019.6091911147864</v>
      </c>
      <c r="N42">
        <f>C41*EXP(RATES!Q43)*(DATA!$B$12)</f>
        <v>254.90229777869661</v>
      </c>
      <c r="O42">
        <f t="shared" si="3"/>
        <v>1274.5114888934831</v>
      </c>
      <c r="P42">
        <f t="shared" si="4"/>
        <v>2.8093451487780075E-2</v>
      </c>
      <c r="Q42">
        <f>RATES!I43</f>
        <v>0.46131716846104526</v>
      </c>
      <c r="R42" s="48">
        <f t="shared" si="5"/>
        <v>1.0186958846727343</v>
      </c>
      <c r="S42">
        <f t="shared" si="6"/>
        <v>0.46994190104014533</v>
      </c>
    </row>
    <row r="43" spans="1:19" x14ac:dyDescent="0.2">
      <c r="A43" s="5">
        <v>41</v>
      </c>
      <c r="B43">
        <f>B42*EXP(RATES!Q44)*(1-DATA!$B$6)</f>
        <v>71392.687063941979</v>
      </c>
      <c r="C43">
        <f>C42*EXP(RATES!Q44)*(1-DATA!$B$6)</f>
        <v>17848.171765985495</v>
      </c>
      <c r="D43">
        <f t="shared" si="1"/>
        <v>89240.858829927471</v>
      </c>
      <c r="E43">
        <f>E42*(1-'LIFE TABLE MALE'!D103/1000)</f>
        <v>4.2161420347981409E-3</v>
      </c>
      <c r="F43">
        <f t="shared" si="2"/>
        <v>1.2769560624077175E-3</v>
      </c>
      <c r="G43">
        <f t="shared" si="0"/>
        <v>89220.858829927471</v>
      </c>
      <c r="H43">
        <f>MAX(D43,DATA!$B$3)</f>
        <v>100000</v>
      </c>
      <c r="I43">
        <f>G43*DATA!$B$7*F42*E43</f>
        <v>8.4767606411996183E-2</v>
      </c>
      <c r="J43">
        <f>H43*'LIFE TABLE MALE'!D104/1000*F43*E42</f>
        <v>0.45188092844232708</v>
      </c>
      <c r="K43">
        <f>0</f>
        <v>0</v>
      </c>
      <c r="L43" s="43">
        <f>DATA!$B$8*((1+DATA!$B$9)^A43)*F43*E43</f>
        <v>6.0627300885663141E-4</v>
      </c>
      <c r="M43">
        <f>B42*EXP(RATES!Q44)*(DATA!$B$12)</f>
        <v>1021.9812054143024</v>
      </c>
      <c r="N43">
        <f>C42*EXP(RATES!Q44)*(DATA!$B$12)</f>
        <v>255.4953013535756</v>
      </c>
      <c r="O43">
        <f t="shared" si="3"/>
        <v>1277.4765067678779</v>
      </c>
      <c r="P43">
        <f t="shared" si="4"/>
        <v>1.4300799880602968E-2</v>
      </c>
      <c r="Q43">
        <f>RATES!I44</f>
        <v>0.45012103118456215</v>
      </c>
      <c r="R43" s="48">
        <f t="shared" si="5"/>
        <v>0.55155560774378287</v>
      </c>
      <c r="S43">
        <f t="shared" si="6"/>
        <v>0.24826677891325941</v>
      </c>
    </row>
    <row r="44" spans="1:19" x14ac:dyDescent="0.2">
      <c r="A44" s="5">
        <v>42</v>
      </c>
      <c r="B44">
        <f>B43*EXP(RATES!Q45)*(1-DATA!$B$6)</f>
        <v>71576.975873591218</v>
      </c>
      <c r="C44">
        <f>C43*EXP(RATES!Q45)*(1-DATA!$B$6)</f>
        <v>17894.243968397805</v>
      </c>
      <c r="D44">
        <f t="shared" si="1"/>
        <v>89471.219841989019</v>
      </c>
      <c r="E44">
        <f>E43*(1-'LIFE TABLE MALE'!D104/1000)</f>
        <v>2.2139168837298946E-3</v>
      </c>
      <c r="F44">
        <f t="shared" si="2"/>
        <v>1.08541265304656E-3</v>
      </c>
      <c r="G44">
        <f t="shared" si="0"/>
        <v>89451.219841989019</v>
      </c>
      <c r="H44">
        <f>MAX(D44,DATA!$B$3)</f>
        <v>100000</v>
      </c>
      <c r="I44">
        <f>G44*DATA!$B$7*F43*E44</f>
        <v>3.7932790549936285E-2</v>
      </c>
      <c r="J44">
        <f>H44*'LIFE TABLE MALE'!D105/1000*F44*E43</f>
        <v>0.23317863859116406</v>
      </c>
      <c r="K44">
        <f>0</f>
        <v>0</v>
      </c>
      <c r="L44" s="43">
        <f>DATA!$B$8*((1+DATA!$B$9)^A44)*F44*E44</f>
        <v>2.7601546156219559E-4</v>
      </c>
      <c r="M44">
        <f>B43*EXP(RATES!Q45)*(DATA!$B$12)</f>
        <v>1024.6192865340258</v>
      </c>
      <c r="N44">
        <f>C43*EXP(RATES!Q45)*(DATA!$B$12)</f>
        <v>256.15482163350646</v>
      </c>
      <c r="O44">
        <f t="shared" si="3"/>
        <v>1280.7741081675322</v>
      </c>
      <c r="P44">
        <f t="shared" si="4"/>
        <v>6.8954676734026294E-3</v>
      </c>
      <c r="Q44">
        <f>RATES!I45</f>
        <v>0.43908494091056349</v>
      </c>
      <c r="R44" s="48">
        <f t="shared" si="5"/>
        <v>0.27828291227606516</v>
      </c>
      <c r="S44">
        <f t="shared" si="6"/>
        <v>0.12218983609315559</v>
      </c>
    </row>
    <row r="45" spans="1:19" x14ac:dyDescent="0.2">
      <c r="A45" s="5">
        <v>43</v>
      </c>
      <c r="B45">
        <f>B44*EXP(RATES!Q46)*(1-DATA!$B$6)</f>
        <v>71779.98971192044</v>
      </c>
      <c r="C45">
        <f>C44*EXP(RATES!Q46)*(1-DATA!$B$6)</f>
        <v>17944.99742798011</v>
      </c>
      <c r="D45">
        <f t="shared" si="1"/>
        <v>89724.98713990055</v>
      </c>
      <c r="E45">
        <f>E44*(1-'LIFE TABLE MALE'!D105/1000)</f>
        <v>1.0858367228099039E-3</v>
      </c>
      <c r="F45">
        <f t="shared" si="2"/>
        <v>9.2260075508957592E-4</v>
      </c>
      <c r="G45">
        <f t="shared" si="0"/>
        <v>89704.98713990055</v>
      </c>
      <c r="H45">
        <f>MAX(D45,DATA!$B$3)</f>
        <v>100000</v>
      </c>
      <c r="I45">
        <f>G45*DATA!$B$7*F44*E45</f>
        <v>1.5858687914961245E-2</v>
      </c>
      <c r="J45">
        <f>H45*'LIFE TABLE MALE'!D106/1000*F45*E44</f>
        <v>0.11120325138389787</v>
      </c>
      <c r="K45">
        <f>0</f>
        <v>0</v>
      </c>
      <c r="L45" s="43">
        <f>DATA!$B$8*((1+DATA!$B$9)^A45)*F45*E45</f>
        <v>1.173696261205235E-4</v>
      </c>
      <c r="M45">
        <f>B44*EXP(RATES!Q46)*(DATA!$B$12)</f>
        <v>1027.5254150990656</v>
      </c>
      <c r="N45">
        <f>C44*EXP(RATES!Q46)*(DATA!$B$12)</f>
        <v>256.88135377476641</v>
      </c>
      <c r="O45">
        <f t="shared" si="3"/>
        <v>1284.4067688738321</v>
      </c>
      <c r="P45">
        <f t="shared" si="4"/>
        <v>3.086446674591555E-3</v>
      </c>
      <c r="Q45">
        <f>RATES!I46</f>
        <v>0.42821053829189804</v>
      </c>
      <c r="R45" s="48">
        <f t="shared" si="5"/>
        <v>0.13026575559957121</v>
      </c>
      <c r="S45">
        <f t="shared" si="6"/>
        <v>5.578116932629322E-2</v>
      </c>
    </row>
    <row r="46" spans="1:19" x14ac:dyDescent="0.2">
      <c r="A46" s="5">
        <v>44</v>
      </c>
      <c r="B46">
        <f>B45*EXP(RATES!Q47)*(1-DATA!$B$6)</f>
        <v>71970.830025284056</v>
      </c>
      <c r="C46">
        <f>C45*EXP(RATES!Q47)*(1-DATA!$B$6)</f>
        <v>17992.707506321014</v>
      </c>
      <c r="D46">
        <f t="shared" si="1"/>
        <v>89963.537531605078</v>
      </c>
      <c r="E46">
        <f>E45*(1-'LIFE TABLE MALE'!D106/1000)</f>
        <v>4.9467420147581884E-4</v>
      </c>
      <c r="F46">
        <f t="shared" si="2"/>
        <v>7.8421064182613946E-4</v>
      </c>
      <c r="G46">
        <f t="shared" si="0"/>
        <v>89943.537531605078</v>
      </c>
      <c r="H46">
        <f>MAX(D46,DATA!$B$3)</f>
        <v>100000</v>
      </c>
      <c r="I46">
        <f>G46*DATA!$B$7*F45*E46</f>
        <v>6.1573563806452446E-3</v>
      </c>
      <c r="J46">
        <f>H46*'LIFE TABLE MALE'!D107/1000*F46*E45</f>
        <v>4.932390653243706E-2</v>
      </c>
      <c r="K46">
        <f>0</f>
        <v>0</v>
      </c>
      <c r="L46" s="43">
        <f>DATA!$B$8*((1+DATA!$B$9)^A46)*F46*E46</f>
        <v>4.635851915190089E-5</v>
      </c>
      <c r="M46">
        <f>B45*EXP(RATES!Q47)*(DATA!$B$12)</f>
        <v>1030.2572805255386</v>
      </c>
      <c r="N46">
        <f>C45*EXP(RATES!Q47)*(DATA!$B$12)</f>
        <v>257.56432013138465</v>
      </c>
      <c r="O46">
        <f t="shared" si="3"/>
        <v>1287.8216006569232</v>
      </c>
      <c r="P46">
        <f t="shared" si="4"/>
        <v>1.2901316697621933E-3</v>
      </c>
      <c r="Q46">
        <f>RATES!I47</f>
        <v>0.41767942881635384</v>
      </c>
      <c r="R46" s="48">
        <f t="shared" si="5"/>
        <v>5.6817753101996403E-2</v>
      </c>
      <c r="S46">
        <f t="shared" si="6"/>
        <v>2.3731606662270473E-2</v>
      </c>
    </row>
    <row r="47" spans="1:19" x14ac:dyDescent="0.2">
      <c r="A47" s="6">
        <v>45</v>
      </c>
      <c r="B47">
        <f>B46*EXP(RATES!Q48)*(1-DATA!$B$6)</f>
        <v>72179.114437098047</v>
      </c>
      <c r="C47">
        <f>C46*EXP(RATES!Q48)*(1-DATA!$B$6)</f>
        <v>18044.778609274512</v>
      </c>
      <c r="D47">
        <f t="shared" si="1"/>
        <v>90223.893046372556</v>
      </c>
      <c r="E47">
        <f>E46*(1-'LIFE TABLE MALE'!D107/1000)</f>
        <v>2.0813801883623825E-4</v>
      </c>
      <c r="F47">
        <f t="shared" si="2"/>
        <v>6.6657904555221851E-4</v>
      </c>
      <c r="G47">
        <f t="shared" si="0"/>
        <v>90203.893046372556</v>
      </c>
      <c r="H47">
        <f>MAX(D47,DATA!$B$3)</f>
        <v>100000</v>
      </c>
      <c r="I47">
        <f>G47*DATA!$B$7*F46*E47</f>
        <v>2.2085167033890104E-3</v>
      </c>
      <c r="J47">
        <f>H47*'LIFE TABLE MALE'!D108/1000*F47*E46</f>
        <v>2.0234170953455199E-2</v>
      </c>
      <c r="K47">
        <f>0</f>
        <v>0</v>
      </c>
      <c r="L47" s="43">
        <f>DATA!$B$8*((1+DATA!$B$9)^A47)*F47*E47</f>
        <v>1.6911448491316603E-5</v>
      </c>
      <c r="M47">
        <f>B46*EXP(RATES!Q48)*(DATA!$B$12)</f>
        <v>1033.2388569727739</v>
      </c>
      <c r="N47">
        <f>C46*EXP(RATES!Q48)*(DATA!$B$12)</f>
        <v>258.30971424319347</v>
      </c>
      <c r="O47">
        <f t="shared" si="3"/>
        <v>1291.5485712159673</v>
      </c>
      <c r="P47">
        <f t="shared" si="4"/>
        <v>5.0102885254586478E-4</v>
      </c>
      <c r="Q47">
        <f>RATES!I48</f>
        <v>0.40731171657889265</v>
      </c>
      <c r="R47" s="48">
        <f t="shared" si="5"/>
        <v>2.2960627957881393E-2</v>
      </c>
      <c r="S47">
        <f t="shared" si="6"/>
        <v>9.3521327872539851E-3</v>
      </c>
    </row>
    <row r="48" spans="1:19" x14ac:dyDescent="0.2">
      <c r="A48" s="5">
        <v>46</v>
      </c>
      <c r="B48">
        <f>B47*EXP(RATES!Q49)*(1-DATA!$B$6)</f>
        <v>72404.988347056613</v>
      </c>
      <c r="C48">
        <f>C47*EXP(RATES!Q49)*(1-DATA!$B$6)</f>
        <v>18101.247086764153</v>
      </c>
      <c r="D48">
        <f t="shared" si="1"/>
        <v>90506.235433820766</v>
      </c>
      <c r="E48">
        <f>E47*(1-'LIFE TABLE MALE'!D108/1000)</f>
        <v>8.0415959354706781E-5</v>
      </c>
      <c r="F48">
        <f t="shared" si="2"/>
        <v>5.665921887193857E-4</v>
      </c>
      <c r="G48">
        <f t="shared" si="0"/>
        <v>90486.235433820766</v>
      </c>
      <c r="H48">
        <f>MAX(D48,DATA!$B$3)</f>
        <v>100000</v>
      </c>
      <c r="I48">
        <f>G48*DATA!$B$7*F47*E48</f>
        <v>7.2755810633280433E-4</v>
      </c>
      <c r="J48">
        <f>H48*'LIFE TABLE MALE'!D109/1000*F48*E47</f>
        <v>7.6335829910173687E-3</v>
      </c>
      <c r="K48">
        <f>0</f>
        <v>0</v>
      </c>
      <c r="L48" s="43">
        <f>DATA!$B$8*((1+DATA!$B$9)^A48)*F48*E48</f>
        <v>5.6648802748776142E-6</v>
      </c>
      <c r="M48">
        <f>B47*EXP(RATES!Q49)*(DATA!$B$12)</f>
        <v>1036.4722258269862</v>
      </c>
      <c r="N48">
        <f>C47*EXP(RATES!Q49)*(DATA!$B$12)</f>
        <v>259.11805645674656</v>
      </c>
      <c r="O48">
        <f t="shared" si="3"/>
        <v>1295.5902822837329</v>
      </c>
      <c r="P48">
        <f t="shared" si="4"/>
        <v>1.797507683359051E-4</v>
      </c>
      <c r="Q48">
        <f>RATES!I49</f>
        <v>0.39710816728046844</v>
      </c>
      <c r="R48" s="48">
        <f t="shared" si="5"/>
        <v>8.5465567459609565E-3</v>
      </c>
      <c r="S48">
        <f t="shared" si="6"/>
        <v>3.3939074859470797E-3</v>
      </c>
    </row>
    <row r="49" spans="1:21" x14ac:dyDescent="0.2">
      <c r="A49" s="5">
        <v>47</v>
      </c>
      <c r="B49">
        <f>B48*EXP(RATES!Q50)*(1-DATA!$B$6)</f>
        <v>72648.609968371369</v>
      </c>
      <c r="C49">
        <f>C48*EXP(RATES!Q50)*(1-DATA!$B$6)</f>
        <v>18162.152492092842</v>
      </c>
      <c r="D49">
        <f t="shared" si="1"/>
        <v>90810.762460464204</v>
      </c>
      <c r="E49">
        <f>E48*(1-'LIFE TABLE MALE'!D109/1000)</f>
        <v>2.836260995277507E-5</v>
      </c>
      <c r="F49">
        <f t="shared" si="2"/>
        <v>4.8160336041147783E-4</v>
      </c>
      <c r="G49">
        <f t="shared" si="0"/>
        <v>90790.762460464204</v>
      </c>
      <c r="H49">
        <f>MAX(D49,DATA!$B$3)</f>
        <v>100000</v>
      </c>
      <c r="I49">
        <f>G49*DATA!$B$7*F48*E49</f>
        <v>2.1885158574263817E-4</v>
      </c>
      <c r="J49">
        <f>H49*'LIFE TABLE MALE'!D110/1000*F49*E48</f>
        <v>2.6331887070614938E-3</v>
      </c>
      <c r="K49">
        <f>0</f>
        <v>0</v>
      </c>
      <c r="L49" s="43">
        <f>DATA!$B$8*((1+DATA!$B$9)^A49)*F49*E49</f>
        <v>1.7322627965620981E-6</v>
      </c>
      <c r="M49">
        <f>B48*EXP(RATES!Q50)*(DATA!$B$12)</f>
        <v>1039.9596518989767</v>
      </c>
      <c r="N49">
        <f>C48*EXP(RATES!Q50)*(DATA!$B$12)</f>
        <v>259.98991297474419</v>
      </c>
      <c r="O49">
        <f t="shared" si="3"/>
        <v>1299.9495648737209</v>
      </c>
      <c r="P49">
        <f t="shared" si="4"/>
        <v>5.9229672765974947E-5</v>
      </c>
      <c r="Q49">
        <f>RATES!I50</f>
        <v>0.38706941217137686</v>
      </c>
      <c r="R49" s="48">
        <f t="shared" si="5"/>
        <v>2.9130022283666694E-3</v>
      </c>
      <c r="S49">
        <f t="shared" si="6"/>
        <v>1.1275340601877976E-3</v>
      </c>
    </row>
    <row r="50" spans="1:21" x14ac:dyDescent="0.2">
      <c r="A50" s="5">
        <v>48</v>
      </c>
      <c r="B50">
        <f>B49*EXP(RATES!Q51)*(1-DATA!$B$6)</f>
        <v>72910.150512231645</v>
      </c>
      <c r="C50">
        <f>C49*EXP(RATES!Q51)*(1-DATA!$B$6)</f>
        <v>18227.537628057911</v>
      </c>
      <c r="D50">
        <f t="shared" si="1"/>
        <v>91137.688140289552</v>
      </c>
      <c r="E50">
        <f>E49*(1-'LIFE TABLE MALE'!D110/1000)</f>
        <v>9.0786411414904827E-6</v>
      </c>
      <c r="F50">
        <f t="shared" si="2"/>
        <v>4.0936285634975616E-4</v>
      </c>
      <c r="G50">
        <f t="shared" si="0"/>
        <v>91117.688140289552</v>
      </c>
      <c r="H50">
        <f>MAX(D50,DATA!$B$3)</f>
        <v>100000</v>
      </c>
      <c r="I50">
        <f>G50*DATA!$B$7*F49*E50</f>
        <v>5.9759135965788421E-5</v>
      </c>
      <c r="J50">
        <f>H50*'LIFE TABLE MALE'!D111/1000*F50*E49</f>
        <v>8.2572153642084033E-4</v>
      </c>
      <c r="K50">
        <f>0</f>
        <v>0</v>
      </c>
      <c r="L50" s="43">
        <f>DATA!$B$8*((1+DATA!$B$9)^A50)*F50*E50</f>
        <v>4.8073698226327215E-7</v>
      </c>
      <c r="M50">
        <f>B49*EXP(RATES!Q51)*(DATA!$B$12)</f>
        <v>1043.7035860646656</v>
      </c>
      <c r="N50">
        <f>C49*EXP(RATES!Q51)*(DATA!$B$12)</f>
        <v>260.9258965161664</v>
      </c>
      <c r="O50">
        <f t="shared" si="3"/>
        <v>1304.629482580832</v>
      </c>
      <c r="P50">
        <f t="shared" si="4"/>
        <v>1.7820623290442766E-5</v>
      </c>
      <c r="Q50">
        <f>RATES!I51</f>
        <v>0.3771959508750411</v>
      </c>
      <c r="R50" s="48">
        <f t="shared" si="5"/>
        <v>9.0378203265933476E-4</v>
      </c>
      <c r="S50">
        <f t="shared" si="6"/>
        <v>3.4090292319271522E-4</v>
      </c>
    </row>
    <row r="51" spans="1:21" x14ac:dyDescent="0.2">
      <c r="A51" s="5">
        <v>49</v>
      </c>
      <c r="B51">
        <f>B50*EXP(RATES!Q52)*(1-DATA!$B$6)</f>
        <v>73154.66489334697</v>
      </c>
      <c r="C51">
        <f>C50*EXP(RATES!Q52)*(1-DATA!$B$6)</f>
        <v>18288.666223336742</v>
      </c>
      <c r="D51">
        <f t="shared" si="1"/>
        <v>91443.331116683708</v>
      </c>
      <c r="E51">
        <f>E50*(1-'LIFE TABLE MALE'!D111/1000)</f>
        <v>2.622101305262309E-6</v>
      </c>
      <c r="F51">
        <f t="shared" si="2"/>
        <v>3.4795842789729273E-4</v>
      </c>
      <c r="G51">
        <f t="shared" si="0"/>
        <v>91423.331116683708</v>
      </c>
      <c r="H51">
        <f>MAX(D51,DATA!$B$3)</f>
        <v>100000</v>
      </c>
      <c r="I51">
        <f>G51*DATA!$B$7*F50*E51</f>
        <v>1.4719945475440001E-5</v>
      </c>
      <c r="J51">
        <f>H51*'LIFE TABLE MALE'!D112/1000*F51*E50</f>
        <v>2.3403722674180373E-4</v>
      </c>
      <c r="K51">
        <f>0</f>
        <v>0</v>
      </c>
      <c r="L51" s="43">
        <f>DATA!$B$8*((1+DATA!$B$9)^A51)*F51*E51</f>
        <v>1.2038025179244753E-7</v>
      </c>
      <c r="M51">
        <f>B50*EXP(RATES!Q52)*(DATA!$B$12)</f>
        <v>1047.2037919293023</v>
      </c>
      <c r="N51">
        <f>C50*EXP(RATES!Q52)*(DATA!$B$12)</f>
        <v>261.80094798232557</v>
      </c>
      <c r="O51">
        <f t="shared" si="3"/>
        <v>1309.0047399116279</v>
      </c>
      <c r="P51">
        <f t="shared" si="4"/>
        <v>4.8648617522012499E-6</v>
      </c>
      <c r="Q51">
        <f>RATES!I52</f>
        <v>0.36766462524291854</v>
      </c>
      <c r="R51" s="48">
        <f t="shared" si="5"/>
        <v>2.5374241422123744E-4</v>
      </c>
      <c r="S51">
        <f t="shared" si="6"/>
        <v>9.3292109632884667E-5</v>
      </c>
    </row>
    <row r="52" spans="1:21" x14ac:dyDescent="0.2">
      <c r="A52" s="6">
        <v>50</v>
      </c>
      <c r="B52">
        <f>B51*EXP(RATES!Q53)*(1-DATA!$B$6)</f>
        <v>73415.780806889787</v>
      </c>
      <c r="C52">
        <f>C51*EXP(RATES!Q53)*(1-DATA!$B$6)</f>
        <v>18353.945201722447</v>
      </c>
      <c r="D52">
        <f t="shared" si="1"/>
        <v>91769.726008612226</v>
      </c>
      <c r="E52">
        <f>E51*(1-'LIFE TABLE MALE'!D112/1000)</f>
        <v>6.794887101443695E-7</v>
      </c>
      <c r="F52">
        <f t="shared" si="2"/>
        <v>2.957646637126988E-4</v>
      </c>
      <c r="G52">
        <f t="shared" si="0"/>
        <v>91749.726008612226</v>
      </c>
      <c r="H52">
        <f>MAX(D52,DATA!$B$3)</f>
        <v>100000</v>
      </c>
      <c r="I52">
        <f>G52*DATA!$B$7*F51*E52</f>
        <v>3.2539107768094082E-6</v>
      </c>
      <c r="J52">
        <f>H52*'LIFE TABLE MALE'!D113/1000*F52*E51</f>
        <v>5.9618077344707825E-5</v>
      </c>
      <c r="K52">
        <f>E52*D52*F52</f>
        <v>1.8442847110250362E-5</v>
      </c>
      <c r="L52" s="43">
        <f>DATA!$B$8*((1+DATA!$B$9)^A52)*F52*E52</f>
        <v>2.7046254066033733E-8</v>
      </c>
      <c r="M52">
        <f>B51*EXP(RATES!Q53)*(DATA!$B$12)</f>
        <v>1050.9416475423898</v>
      </c>
      <c r="N52">
        <f>C51*EXP(RATES!Q53)*(DATA!$B$12)</f>
        <v>262.73541188559744</v>
      </c>
      <c r="O52">
        <f t="shared" si="3"/>
        <v>1313.6770594279872</v>
      </c>
      <c r="P52">
        <f t="shared" si="4"/>
        <v>1.1985756285829445E-6</v>
      </c>
      <c r="Q52">
        <f>RATES!I53</f>
        <v>0.35829710928244829</v>
      </c>
      <c r="R52" s="48">
        <f t="shared" si="5"/>
        <v>8.2540457114416569E-5</v>
      </c>
      <c r="S52">
        <f t="shared" si="6"/>
        <v>2.9574007182947351E-5</v>
      </c>
    </row>
    <row r="56" spans="1:21" x14ac:dyDescent="0.2">
      <c r="P56" s="54" t="s">
        <v>56</v>
      </c>
      <c r="Q56" s="49">
        <f>SUM(S3:S52)</f>
        <v>95723.274167588825</v>
      </c>
      <c r="T56" s="58" t="s">
        <v>59</v>
      </c>
    </row>
    <row r="57" spans="1:21" x14ac:dyDescent="0.2">
      <c r="P57" s="56" t="s">
        <v>57</v>
      </c>
      <c r="Q57" s="50">
        <f>DATA!B2-Q56</f>
        <v>4276.7258324111754</v>
      </c>
      <c r="T57" s="54" t="s">
        <v>60</v>
      </c>
      <c r="U57" s="49">
        <f>SUM(J3:J52)</f>
        <v>7497.7394283028261</v>
      </c>
    </row>
    <row r="58" spans="1:21" x14ac:dyDescent="0.2">
      <c r="T58" s="55" t="s">
        <v>61</v>
      </c>
      <c r="U58" s="52">
        <f>SUM(I3:I52)</f>
        <v>88453.420329303743</v>
      </c>
    </row>
    <row r="59" spans="1:21" x14ac:dyDescent="0.2">
      <c r="P59" s="57" t="s">
        <v>58</v>
      </c>
      <c r="Q59" s="51">
        <f>SUMPRODUCT(R3:R52,A3:A52)/SUM(R3:R52)</f>
        <v>6.1020273955369566</v>
      </c>
      <c r="T59" s="55" t="s">
        <v>47</v>
      </c>
      <c r="U59" s="53">
        <f>SUM(L3:L52)</f>
        <v>294.48384979561177</v>
      </c>
    </row>
    <row r="60" spans="1:21" x14ac:dyDescent="0.2">
      <c r="T60" s="56" t="s">
        <v>48</v>
      </c>
      <c r="U60" s="50">
        <f>SUM(P3:P52)</f>
        <v>8550.6707095145866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6843-FBD2-4C08-84B2-79CA63D888EA}">
  <dimension ref="A1:U60"/>
  <sheetViews>
    <sheetView zoomScale="79" workbookViewId="0">
      <selection activeCell="Q57" sqref="Q57"/>
    </sheetView>
  </sheetViews>
  <sheetFormatPr baseColWidth="10" defaultColWidth="8.83203125" defaultRowHeight="16" x14ac:dyDescent="0.2"/>
  <cols>
    <col min="2" max="4" width="11.83203125" bestFit="1" customWidth="1"/>
    <col min="5" max="5" width="14" bestFit="1" customWidth="1"/>
    <col min="6" max="6" width="14.5" bestFit="1" customWidth="1"/>
    <col min="7" max="11" width="11.83203125" bestFit="1" customWidth="1"/>
    <col min="12" max="12" width="9.33203125" bestFit="1" customWidth="1"/>
    <col min="13" max="13" width="16.1640625" bestFit="1" customWidth="1"/>
    <col min="14" max="14" width="16.33203125" bestFit="1" customWidth="1"/>
    <col min="15" max="15" width="17.33203125" bestFit="1" customWidth="1"/>
    <col min="16" max="16" width="17.6640625" bestFit="1" customWidth="1"/>
    <col min="17" max="17" width="12" bestFit="1" customWidth="1"/>
    <col min="18" max="18" width="10.5" bestFit="1" customWidth="1"/>
    <col min="19" max="19" width="12.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</f>
        <v>80000</v>
      </c>
      <c r="C2">
        <f>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MAX(D2,DATA!$B$3)</f>
        <v>100000</v>
      </c>
      <c r="M2">
        <f>B2</f>
        <v>80000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B2*EXP(RATES!O4)*(1-DATA!$B$6)</f>
        <v>80989.353600000002</v>
      </c>
      <c r="C3">
        <f>C2*EXP(RATES!O4)*(1-DATA!$B$6)</f>
        <v>20247.338400000001</v>
      </c>
      <c r="D3">
        <f>B3+C3</f>
        <v>101236.69200000001</v>
      </c>
      <c r="E3">
        <f>E2*(1-'LIFE TABLE MALE'!D63/1000)</f>
        <v>0.99353212999999996</v>
      </c>
      <c r="F3">
        <f>F2*(1-0.15)</f>
        <v>0.85</v>
      </c>
      <c r="G3">
        <f t="shared" ref="G3:G52" si="0">D3-20</f>
        <v>101216.69200000001</v>
      </c>
      <c r="H3">
        <f>MAX(D3,DATA!$B$3)</f>
        <v>101236.69200000001</v>
      </c>
      <c r="I3">
        <f>G3*DATA!$B$7*F2*E3</f>
        <v>15084.305339147093</v>
      </c>
      <c r="J3">
        <f>H3*'LIFE TABLE MALE'!D64/1000*F3*E2</f>
        <v>610.98580952893201</v>
      </c>
      <c r="K3">
        <f>0</f>
        <v>0</v>
      </c>
      <c r="L3" s="43">
        <f>DATA!$B$8*1.1*((1+DATA!$B$9+0.01)^A3)*F3*E3</f>
        <v>47.841055889825</v>
      </c>
      <c r="M3">
        <f>B2*EXP(RATES!O4)*(DATA!$B$12)</f>
        <v>1159.3568</v>
      </c>
      <c r="N3">
        <f>C2*EXP(RATES!O4)*(DATA!$B$12)</f>
        <v>289.83920000000001</v>
      </c>
      <c r="O3">
        <f>M3+N3</f>
        <v>1449.1959999999999</v>
      </c>
      <c r="P3">
        <f>O3*E2*F2</f>
        <v>1449.1959999999999</v>
      </c>
      <c r="Q3">
        <f>RATES!G4</f>
        <v>0.96605290105686192</v>
      </c>
      <c r="R3" s="43">
        <f>P3+L3+K3+J3+I3</f>
        <v>17192.328204565849</v>
      </c>
      <c r="S3">
        <f>R3*Q3</f>
        <v>16608.69853794255</v>
      </c>
    </row>
    <row r="4" spans="1:20" x14ac:dyDescent="0.2">
      <c r="A4" s="5">
        <v>2</v>
      </c>
      <c r="B4">
        <f>B3*EXP(RATES!O5)*(1-DATA!$B$6)</f>
        <v>81233.889418663224</v>
      </c>
      <c r="C4">
        <f>C3*EXP(RATES!O5)*(1-DATA!$B$6)</f>
        <v>20308.472354665806</v>
      </c>
      <c r="D4">
        <f t="shared" ref="D4:D52" si="1">B4+C4</f>
        <v>101542.36177332903</v>
      </c>
      <c r="E4">
        <f>E3*(1-'LIFE TABLE MALE'!D64/1000)</f>
        <v>0.98647779355864618</v>
      </c>
      <c r="F4">
        <f t="shared" ref="F4:F52" si="2">F3*(1-0.15)</f>
        <v>0.72249999999999992</v>
      </c>
      <c r="G4">
        <f t="shared" si="0"/>
        <v>101522.36177332903</v>
      </c>
      <c r="H4">
        <f>MAX(D4,DATA!$B$3)</f>
        <v>101542.36177332903</v>
      </c>
      <c r="I4">
        <f>G4*DATA!$B$7*F3*E4</f>
        <v>12769.068318474574</v>
      </c>
      <c r="J4">
        <f>H4*'LIFE TABLE MALE'!D65/1000*F4*E3</f>
        <v>569.64142970332648</v>
      </c>
      <c r="K4">
        <f>0</f>
        <v>0</v>
      </c>
      <c r="L4" s="43">
        <f>DATA!$B$8*1.1*((1+DATA!$B$9+0.01)^A4)*F4*E4</f>
        <v>41.587451146018289</v>
      </c>
      <c r="M4">
        <f>B3*EXP(RATES!O5)*(DATA!$B$12)</f>
        <v>1162.8573127416005</v>
      </c>
      <c r="N4">
        <f>C3*EXP(RATES!O5)*(DATA!$B$12)</f>
        <v>290.71432818540012</v>
      </c>
      <c r="O4">
        <f t="shared" ref="O4:O52" si="3">M4+N4</f>
        <v>1453.5716409270005</v>
      </c>
      <c r="P4">
        <f t="shared" ref="P4:P52" si="4">O4*E3*F3</f>
        <v>1227.5446092401282</v>
      </c>
      <c r="Q4">
        <f>RATES!G5</f>
        <v>0.94195563634332236</v>
      </c>
      <c r="R4" s="43">
        <f t="shared" ref="R4:R52" si="5">P4+L4+K4+J4+I4</f>
        <v>14607.841808564048</v>
      </c>
      <c r="S4">
        <f t="shared" ref="S4:S52" si="6">R4*Q4</f>
        <v>13759.938926388537</v>
      </c>
    </row>
    <row r="5" spans="1:20" x14ac:dyDescent="0.2">
      <c r="A5" s="5">
        <v>3</v>
      </c>
      <c r="B5">
        <f>B4*EXP(RATES!O6)*(1-DATA!$B$6)</f>
        <v>81258.802918728528</v>
      </c>
      <c r="C5">
        <f>C4*EXP(RATES!O6)*(1-DATA!$B$6)</f>
        <v>20314.700729682132</v>
      </c>
      <c r="D5">
        <f t="shared" si="1"/>
        <v>101573.50364841067</v>
      </c>
      <c r="E5">
        <f>E4*(1-'LIFE TABLE MALE'!D65/1000)</f>
        <v>0.97876837095420599</v>
      </c>
      <c r="F5">
        <f t="shared" si="2"/>
        <v>0.61412499999999992</v>
      </c>
      <c r="G5">
        <f t="shared" si="0"/>
        <v>101553.50364841067</v>
      </c>
      <c r="H5">
        <f>MAX(D5,DATA!$B$3)</f>
        <v>101573.50364841067</v>
      </c>
      <c r="I5">
        <f>G5*DATA!$B$7*F4*E5</f>
        <v>10772.188600708858</v>
      </c>
      <c r="J5">
        <f>H5*'LIFE TABLE MALE'!D66/1000*F5*E4</f>
        <v>533.19562220003854</v>
      </c>
      <c r="K5">
        <f>0</f>
        <v>0</v>
      </c>
      <c r="L5" s="43">
        <f>DATA!$B$8*1.1*((1+DATA!$B$9+0.01)^A5)*F5*E5</f>
        <v>36.125267145024445</v>
      </c>
      <c r="M5">
        <f>B4*EXP(RATES!O6)*(DATA!$B$12)</f>
        <v>1163.2139477118603</v>
      </c>
      <c r="N5">
        <f>C4*EXP(RATES!O6)*(DATA!$B$12)</f>
        <v>290.80348692796508</v>
      </c>
      <c r="O5">
        <f t="shared" si="3"/>
        <v>1454.0174346398253</v>
      </c>
      <c r="P5">
        <f t="shared" si="4"/>
        <v>1036.3221454946927</v>
      </c>
      <c r="Q5">
        <f>RATES!G6</f>
        <v>0.92095016751412107</v>
      </c>
      <c r="R5" s="43">
        <f t="shared" si="5"/>
        <v>12377.831635548613</v>
      </c>
      <c r="S5">
        <f t="shared" si="6"/>
        <v>11399.366118220083</v>
      </c>
    </row>
    <row r="6" spans="1:20" x14ac:dyDescent="0.2">
      <c r="A6" s="5">
        <v>4</v>
      </c>
      <c r="B6">
        <f>B5*EXP(RATES!O7)*(1-DATA!$B$6)</f>
        <v>81219.666893987174</v>
      </c>
      <c r="C6">
        <f>C5*EXP(RATES!O7)*(1-DATA!$B$6)</f>
        <v>20304.916723496794</v>
      </c>
      <c r="D6">
        <f t="shared" si="1"/>
        <v>101524.58361748396</v>
      </c>
      <c r="E6">
        <f>E5*(1-'LIFE TABLE MALE'!D66/1000)</f>
        <v>0.97028747025977602</v>
      </c>
      <c r="F6">
        <f t="shared" si="2"/>
        <v>0.52200624999999989</v>
      </c>
      <c r="G6">
        <f t="shared" si="0"/>
        <v>101504.58361748396</v>
      </c>
      <c r="H6">
        <f>MAX(D6,DATA!$B$3)</f>
        <v>101524.58361748396</v>
      </c>
      <c r="I6">
        <f>G6*DATA!$B$7*F5*E6</f>
        <v>9072.6490848310841</v>
      </c>
      <c r="J6">
        <f>H6*'LIFE TABLE MALE'!D67/1000*F6*E5</f>
        <v>500.6977678233356</v>
      </c>
      <c r="K6">
        <f>0</f>
        <v>0</v>
      </c>
      <c r="L6" s="43">
        <f>DATA!$B$8*1.1*((1+DATA!$B$9+0.01)^A6)*F6*E6</f>
        <v>31.35362172451109</v>
      </c>
      <c r="M6">
        <f>B5*EXP(RATES!O7)*(DATA!$B$12)</f>
        <v>1162.6537183188348</v>
      </c>
      <c r="N6">
        <f>C5*EXP(RATES!O7)*(DATA!$B$12)</f>
        <v>290.66342957970869</v>
      </c>
      <c r="O6">
        <f t="shared" si="3"/>
        <v>1453.3171478985435</v>
      </c>
      <c r="P6">
        <f t="shared" si="4"/>
        <v>873.56877400684664</v>
      </c>
      <c r="Q6">
        <f>RATES!G7</f>
        <v>0.90112326459071324</v>
      </c>
      <c r="R6" s="43">
        <f t="shared" si="5"/>
        <v>10478.269248385777</v>
      </c>
      <c r="S6">
        <f t="shared" si="6"/>
        <v>9442.2121923658706</v>
      </c>
    </row>
    <row r="7" spans="1:20" x14ac:dyDescent="0.2">
      <c r="A7" s="6">
        <v>5</v>
      </c>
      <c r="B7">
        <f>B6*EXP(RATES!O8)*(1-DATA!$B$6)</f>
        <v>81178.572400251767</v>
      </c>
      <c r="C7">
        <f>C6*EXP(RATES!O8)*(1-DATA!$B$6)</f>
        <v>20294.643100062942</v>
      </c>
      <c r="D7">
        <f t="shared" si="1"/>
        <v>101473.21550031471</v>
      </c>
      <c r="E7">
        <f>E6*(1-'LIFE TABLE MALE'!D67/1000)</f>
        <v>0.9609215763955995</v>
      </c>
      <c r="F7">
        <f t="shared" si="2"/>
        <v>0.44370531249999989</v>
      </c>
      <c r="G7">
        <f t="shared" si="0"/>
        <v>101453.21550031471</v>
      </c>
      <c r="H7">
        <f>MAX(D7,DATA!$B$3)</f>
        <v>101473.21550031471</v>
      </c>
      <c r="I7">
        <f>G7*DATA!$B$7*F6*E7</f>
        <v>7633.4475046572315</v>
      </c>
      <c r="J7">
        <f>H7*'LIFE TABLE MALE'!D68/1000*F7*E6</f>
        <v>471.6067183407784</v>
      </c>
      <c r="K7">
        <f>0</f>
        <v>0</v>
      </c>
      <c r="L7" s="43">
        <f>DATA!$B$8*1.1*((1+DATA!$B$9+0.01)^A7)*F7*E7</f>
        <v>27.185128279889579</v>
      </c>
      <c r="M7">
        <f>B6*EXP(RATES!O8)*(DATA!$B$12)</f>
        <v>1162.0654535823362</v>
      </c>
      <c r="N7">
        <f>C6*EXP(RATES!O8)*(DATA!$B$12)</f>
        <v>290.51636339558405</v>
      </c>
      <c r="O7">
        <f t="shared" si="3"/>
        <v>1452.5818169779202</v>
      </c>
      <c r="P7">
        <f t="shared" si="4"/>
        <v>735.72705976142959</v>
      </c>
      <c r="Q7">
        <f>RATES!G8</f>
        <v>0.88174468672828554</v>
      </c>
      <c r="R7" s="43">
        <f t="shared" si="5"/>
        <v>8867.9664110393296</v>
      </c>
      <c r="S7">
        <f t="shared" si="6"/>
        <v>7819.2822650188327</v>
      </c>
    </row>
    <row r="8" spans="1:20" x14ac:dyDescent="0.2">
      <c r="A8" s="5">
        <v>6</v>
      </c>
      <c r="B8">
        <f>B7*EXP(RATES!O9)*(1-DATA!$B$6)</f>
        <v>81192.731414463822</v>
      </c>
      <c r="C8">
        <f>C7*EXP(RATES!O9)*(1-DATA!$B$6)</f>
        <v>20298.182853615956</v>
      </c>
      <c r="D8">
        <f t="shared" si="1"/>
        <v>101490.91426807978</v>
      </c>
      <c r="E8">
        <f>E7*(1-'LIFE TABLE MALE'!D68/1000)</f>
        <v>0.95054816852958335</v>
      </c>
      <c r="F8">
        <f t="shared" si="2"/>
        <v>0.37714951562499988</v>
      </c>
      <c r="G8">
        <f t="shared" si="0"/>
        <v>101470.91426807978</v>
      </c>
      <c r="H8">
        <f>MAX(D8,DATA!$B$3)</f>
        <v>101490.91426807978</v>
      </c>
      <c r="I8">
        <f>G8*DATA!$B$7*F7*E8</f>
        <v>6419.5057246724646</v>
      </c>
      <c r="J8">
        <f>H8*'LIFE TABLE MALE'!D69/1000*F8*E7</f>
        <v>431.38222815703489</v>
      </c>
      <c r="K8">
        <f>0</f>
        <v>0</v>
      </c>
      <c r="L8" s="43">
        <f>DATA!$B$8*1.1*((1+DATA!$B$9+0.01)^A8)*F8*E8</f>
        <v>23.543646123848156</v>
      </c>
      <c r="M8">
        <f>B7*EXP(RATES!O9)*(DATA!$B$12)</f>
        <v>1162.2681388573553</v>
      </c>
      <c r="N8">
        <f>C7*EXP(RATES!O9)*(DATA!$B$12)</f>
        <v>290.56703471433883</v>
      </c>
      <c r="O8">
        <f t="shared" si="3"/>
        <v>1452.8351735716942</v>
      </c>
      <c r="P8">
        <f t="shared" si="4"/>
        <v>619.43953373549459</v>
      </c>
      <c r="Q8">
        <f>RATES!G9</f>
        <v>0.86219592102620646</v>
      </c>
      <c r="R8" s="43">
        <f t="shared" si="5"/>
        <v>7493.8711326888424</v>
      </c>
      <c r="S8">
        <f t="shared" si="6"/>
        <v>6461.1851233003572</v>
      </c>
    </row>
    <row r="9" spans="1:20" x14ac:dyDescent="0.2">
      <c r="A9" s="5">
        <v>7</v>
      </c>
      <c r="B9">
        <f>B8*EXP(RATES!O10)*(1-DATA!$B$6)</f>
        <v>81254.382012178379</v>
      </c>
      <c r="C9">
        <f>C8*EXP(RATES!O10)*(1-DATA!$B$6)</f>
        <v>20313.595503044595</v>
      </c>
      <c r="D9">
        <f t="shared" si="1"/>
        <v>101567.97751522297</v>
      </c>
      <c r="E9">
        <f>E8*(1-'LIFE TABLE MALE'!D69/1000)</f>
        <v>0.93939989246654454</v>
      </c>
      <c r="F9">
        <f t="shared" si="2"/>
        <v>0.32057708828124987</v>
      </c>
      <c r="G9">
        <f t="shared" si="0"/>
        <v>101547.97751522297</v>
      </c>
      <c r="H9">
        <f>MAX(D9,DATA!$B$3)</f>
        <v>101567.97751522297</v>
      </c>
      <c r="I9">
        <f>G9*DATA!$B$7*F8*E9</f>
        <v>5396.6791379838251</v>
      </c>
      <c r="J9">
        <f>H9*'LIFE TABLE MALE'!D70/1000*F9*E8</f>
        <v>396.09876084044549</v>
      </c>
      <c r="K9">
        <f>0</f>
        <v>0</v>
      </c>
      <c r="L9" s="43">
        <f>DATA!$B$8*1.1*((1+DATA!$B$9+0.01)^A9)*F9*E9</f>
        <v>20.370713865725094</v>
      </c>
      <c r="M9">
        <f>B8*EXP(RATES!O10)*(DATA!$B$12)</f>
        <v>1163.1506627510198</v>
      </c>
      <c r="N9">
        <f>C8*EXP(RATES!O10)*(DATA!$B$12)</f>
        <v>290.78766568775495</v>
      </c>
      <c r="O9">
        <f t="shared" si="3"/>
        <v>1453.9383284387748</v>
      </c>
      <c r="P9">
        <f t="shared" si="4"/>
        <v>521.23511888760061</v>
      </c>
      <c r="Q9">
        <f>RATES!G10</f>
        <v>0.84258782390013232</v>
      </c>
      <c r="R9" s="43">
        <f t="shared" si="5"/>
        <v>6334.3837315775963</v>
      </c>
      <c r="S9">
        <f t="shared" si="6"/>
        <v>5337.2746041383671</v>
      </c>
    </row>
    <row r="10" spans="1:20" x14ac:dyDescent="0.2">
      <c r="A10" s="5">
        <v>8</v>
      </c>
      <c r="B10">
        <f>B9*EXP(RATES!O11)*(1-DATA!$B$6)</f>
        <v>81365.273383019157</v>
      </c>
      <c r="C10">
        <f>C9*EXP(RATES!O11)*(1-DATA!$B$6)</f>
        <v>20341.318345754789</v>
      </c>
      <c r="D10">
        <f t="shared" si="1"/>
        <v>101706.59172877394</v>
      </c>
      <c r="E10">
        <f>E9*(1-'LIFE TABLE MALE'!D70/1000)</f>
        <v>0.9273775090067512</v>
      </c>
      <c r="F10">
        <f t="shared" si="2"/>
        <v>0.2724905250390624</v>
      </c>
      <c r="G10">
        <f t="shared" si="0"/>
        <v>101686.59172877394</v>
      </c>
      <c r="H10">
        <f>MAX(D10,DATA!$B$3)</f>
        <v>101706.59172877394</v>
      </c>
      <c r="I10">
        <f>G10*DATA!$B$7*F9*E10</f>
        <v>4534.6522651518371</v>
      </c>
      <c r="J10">
        <f>H10*'LIFE TABLE MALE'!D71/1000*F10*E9</f>
        <v>363.83336123691163</v>
      </c>
      <c r="K10">
        <f>0</f>
        <v>0</v>
      </c>
      <c r="L10" s="43">
        <f>DATA!$B$8*1.1*((1+DATA!$B$9+0.01)^A10)*F10*E10</f>
        <v>17.606314360771034</v>
      </c>
      <c r="M10">
        <f>B9*EXP(RATES!O11)*(DATA!$B$12)</f>
        <v>1164.7380647875952</v>
      </c>
      <c r="N10">
        <f>C9*EXP(RATES!O11)*(DATA!$B$12)</f>
        <v>291.18451619689881</v>
      </c>
      <c r="O10">
        <f t="shared" si="3"/>
        <v>1455.9225809844941</v>
      </c>
      <c r="P10">
        <f t="shared" si="4"/>
        <v>438.45120502569779</v>
      </c>
      <c r="Q10">
        <f>RATES!G11</f>
        <v>0.82292780659029441</v>
      </c>
      <c r="R10" s="43">
        <f t="shared" si="5"/>
        <v>5354.5431457752175</v>
      </c>
      <c r="S10">
        <f t="shared" si="6"/>
        <v>4406.4024462458947</v>
      </c>
    </row>
    <row r="11" spans="1:20" x14ac:dyDescent="0.2">
      <c r="A11" s="5">
        <v>9</v>
      </c>
      <c r="B11">
        <f>B10*EXP(RATES!O12)*(1-DATA!$B$6)</f>
        <v>81523.24029763104</v>
      </c>
      <c r="C11">
        <f>C10*EXP(RATES!O12)*(1-DATA!$B$6)</f>
        <v>20380.81007440776</v>
      </c>
      <c r="D11">
        <f t="shared" si="1"/>
        <v>101904.05037203879</v>
      </c>
      <c r="E11">
        <f>E10*(1-'LIFE TABLE MALE'!D71/1000)</f>
        <v>0.91441741759215689</v>
      </c>
      <c r="F11">
        <f t="shared" si="2"/>
        <v>0.23161694628320303</v>
      </c>
      <c r="G11">
        <f t="shared" si="0"/>
        <v>101884.05037203879</v>
      </c>
      <c r="H11">
        <f>MAX(D11,DATA!$B$3)</f>
        <v>101904.05037203879</v>
      </c>
      <c r="I11">
        <f>G11*DATA!$B$7*F10*E11</f>
        <v>3807.9685812856715</v>
      </c>
      <c r="J11">
        <f>H11*'LIFE TABLE MALE'!D72/1000*F11*E10</f>
        <v>342.77684812356455</v>
      </c>
      <c r="K11">
        <f>0</f>
        <v>0</v>
      </c>
      <c r="L11" s="43">
        <f>DATA!$B$8*1.1*((1+DATA!$B$9+0.01)^A11)*F11*E11</f>
        <v>15.198913140083919</v>
      </c>
      <c r="M11">
        <f>B10*EXP(RATES!O12)*(DATA!$B$12)</f>
        <v>1166.9993498638389</v>
      </c>
      <c r="N11">
        <f>C10*EXP(RATES!O12)*(DATA!$B$12)</f>
        <v>291.74983746595973</v>
      </c>
      <c r="O11">
        <f t="shared" si="3"/>
        <v>1458.7491873297986</v>
      </c>
      <c r="P11">
        <f t="shared" si="4"/>
        <v>368.62823079098371</v>
      </c>
      <c r="Q11">
        <f>RATES!G12</f>
        <v>0.80326389514893892</v>
      </c>
      <c r="R11" s="43">
        <f t="shared" si="5"/>
        <v>4534.5725733403033</v>
      </c>
      <c r="S11">
        <f t="shared" si="6"/>
        <v>3642.4584280968797</v>
      </c>
    </row>
    <row r="12" spans="1:20" x14ac:dyDescent="0.2">
      <c r="A12" s="6">
        <v>10</v>
      </c>
      <c r="B12">
        <f>B11*EXP(RATES!O13)*(1-DATA!$B$6)</f>
        <v>81742.119978905175</v>
      </c>
      <c r="C12">
        <f>C11*EXP(RATES!O13)*(1-DATA!$B$6)</f>
        <v>20435.529994726294</v>
      </c>
      <c r="D12">
        <f t="shared" si="1"/>
        <v>102177.64997363147</v>
      </c>
      <c r="E12">
        <f>E11*(1-'LIFE TABLE MALE'!D72/1000)</f>
        <v>0.90009759511179277</v>
      </c>
      <c r="F12">
        <f t="shared" si="2"/>
        <v>0.19687440434072256</v>
      </c>
      <c r="G12">
        <f t="shared" si="0"/>
        <v>102157.64997363147</v>
      </c>
      <c r="H12">
        <f>MAX(D12,DATA!$B$3)</f>
        <v>102177.64997363147</v>
      </c>
      <c r="I12">
        <f>G12*DATA!$B$7*F11*E12</f>
        <v>3194.641181233852</v>
      </c>
      <c r="J12">
        <f>H12*'LIFE TABLE MALE'!D73/1000*F12*E11</f>
        <v>321.41900294252298</v>
      </c>
      <c r="K12">
        <f>0</f>
        <v>0</v>
      </c>
      <c r="L12" s="43">
        <f>DATA!$B$8*1.1*((1+DATA!$B$9+0.01)^A12)*F12*E12</f>
        <v>13.098265674019162</v>
      </c>
      <c r="M12">
        <f>B11*EXP(RATES!O13)*(DATA!$B$12)</f>
        <v>1170.1325968350434</v>
      </c>
      <c r="N12">
        <f>C11*EXP(RATES!O13)*(DATA!$B$12)</f>
        <v>292.53314920876085</v>
      </c>
      <c r="O12">
        <f t="shared" si="3"/>
        <v>1462.6657460438041</v>
      </c>
      <c r="P12">
        <f t="shared" si="4"/>
        <v>309.78466257745282</v>
      </c>
      <c r="Q12">
        <f>RATES!G13</f>
        <v>0.78348852098697186</v>
      </c>
      <c r="R12" s="43">
        <f t="shared" si="5"/>
        <v>3838.9431124278472</v>
      </c>
      <c r="S12">
        <f t="shared" si="6"/>
        <v>3007.7678613092162</v>
      </c>
    </row>
    <row r="13" spans="1:20" x14ac:dyDescent="0.2">
      <c r="A13" s="5">
        <v>11</v>
      </c>
      <c r="B13">
        <f>B12*EXP(RATES!O14)*(1-DATA!$B$6)</f>
        <v>82068.023997806304</v>
      </c>
      <c r="C13">
        <f>C12*EXP(RATES!O14)*(1-DATA!$B$6)</f>
        <v>20517.005999451576</v>
      </c>
      <c r="D13">
        <f t="shared" si="1"/>
        <v>102585.02999725788</v>
      </c>
      <c r="E13">
        <f>E12*(1-'LIFE TABLE MALE'!D73/1000)</f>
        <v>0.88436966777579928</v>
      </c>
      <c r="F13">
        <f t="shared" si="2"/>
        <v>0.16734324368961417</v>
      </c>
      <c r="G13">
        <f t="shared" si="0"/>
        <v>102565.02999725788</v>
      </c>
      <c r="H13">
        <f>MAX(D13,DATA!$B$3)</f>
        <v>102585.02999725788</v>
      </c>
      <c r="I13">
        <f>G13*DATA!$B$7*F12*E13</f>
        <v>2678.6357837405649</v>
      </c>
      <c r="J13">
        <f>H13*'LIFE TABLE MALE'!D74/1000*F13*E12</f>
        <v>304.98148654546583</v>
      </c>
      <c r="K13">
        <f>0</f>
        <v>0</v>
      </c>
      <c r="L13" s="43">
        <f>DATA!$B$8*1.1*((1+DATA!$B$9+0.01)^A13)*F13*E13</f>
        <v>11.267152766830518</v>
      </c>
      <c r="M13">
        <f>B12*EXP(RATES!O14)*(DATA!$B$12)</f>
        <v>1174.7978895391495</v>
      </c>
      <c r="N13">
        <f>C12*EXP(RATES!O14)*(DATA!$B$12)</f>
        <v>293.69947238478738</v>
      </c>
      <c r="O13">
        <f t="shared" si="3"/>
        <v>1468.497361923937</v>
      </c>
      <c r="P13">
        <f t="shared" si="4"/>
        <v>260.22680474243674</v>
      </c>
      <c r="Q13">
        <f>RATES!G14</f>
        <v>0.76320887666583526</v>
      </c>
      <c r="R13" s="43">
        <f t="shared" si="5"/>
        <v>3255.111227795298</v>
      </c>
      <c r="S13">
        <f t="shared" si="6"/>
        <v>2484.3297835879971</v>
      </c>
    </row>
    <row r="14" spans="1:20" x14ac:dyDescent="0.2">
      <c r="A14" s="5">
        <v>12</v>
      </c>
      <c r="B14">
        <f>B13*EXP(RATES!O15)*(1-DATA!$B$6)</f>
        <v>82258.656528029838</v>
      </c>
      <c r="C14">
        <f>C13*EXP(RATES!O15)*(1-DATA!$B$6)</f>
        <v>20564.66413200746</v>
      </c>
      <c r="D14">
        <f t="shared" si="1"/>
        <v>102823.32066003729</v>
      </c>
      <c r="E14">
        <f>E13*(1-'LIFE TABLE MALE'!D74/1000)</f>
        <v>0.86691443914546784</v>
      </c>
      <c r="F14">
        <f t="shared" si="2"/>
        <v>0.14224175713617204</v>
      </c>
      <c r="G14">
        <f t="shared" si="0"/>
        <v>102803.32066003729</v>
      </c>
      <c r="H14">
        <f>MAX(D14,DATA!$B$3)</f>
        <v>102823.32066003729</v>
      </c>
      <c r="I14">
        <f>G14*DATA!$B$7*F13*E14</f>
        <v>2237.0867292591656</v>
      </c>
      <c r="J14">
        <f>H14*'LIFE TABLE MALE'!D75/1000*F14*E13</f>
        <v>280.96212784803868</v>
      </c>
      <c r="K14">
        <f>0</f>
        <v>0</v>
      </c>
      <c r="L14" s="43">
        <f>DATA!$B$8*1.1*((1+DATA!$B$9+0.01)^A14)*F14*E14</f>
        <v>9.6696940026656915</v>
      </c>
      <c r="M14">
        <f>B13*EXP(RATES!O15)*(DATA!$B$12)</f>
        <v>1177.5267805648443</v>
      </c>
      <c r="N14">
        <f>C13*EXP(RATES!O15)*(DATA!$B$12)</f>
        <v>294.38169514121108</v>
      </c>
      <c r="O14">
        <f t="shared" si="3"/>
        <v>1471.9084757060555</v>
      </c>
      <c r="P14">
        <f t="shared" si="4"/>
        <v>217.83257617105807</v>
      </c>
      <c r="Q14">
        <f>RATES!G15</f>
        <v>0.74468847430975171</v>
      </c>
      <c r="R14" s="46">
        <f t="shared" si="5"/>
        <v>2745.5511272809281</v>
      </c>
      <c r="S14">
        <f t="shared" si="6"/>
        <v>2044.5802801142534</v>
      </c>
    </row>
    <row r="15" spans="1:20" x14ac:dyDescent="0.2">
      <c r="A15" s="5">
        <v>13</v>
      </c>
      <c r="B15">
        <f>B14*EXP(RATES!O16)*(1-DATA!$B$6)</f>
        <v>82502.039008492662</v>
      </c>
      <c r="C15">
        <f>C14*EXP(RATES!O16)*(1-DATA!$B$6)</f>
        <v>20625.509752123166</v>
      </c>
      <c r="D15">
        <f t="shared" si="1"/>
        <v>103127.54876061583</v>
      </c>
      <c r="E15">
        <f>E14*(1-'LIFE TABLE MALE'!D75/1000)</f>
        <v>0.84808352308867097</v>
      </c>
      <c r="F15">
        <f t="shared" si="2"/>
        <v>0.12090549356574623</v>
      </c>
      <c r="G15">
        <f t="shared" si="0"/>
        <v>103107.54876061583</v>
      </c>
      <c r="H15">
        <f>MAX(D15,DATA!$B$3)</f>
        <v>103127.54876061583</v>
      </c>
      <c r="I15">
        <f>G15*DATA!$B$7*F14*E15</f>
        <v>1865.7242462503618</v>
      </c>
      <c r="J15">
        <f>H15*'LIFE TABLE MALE'!D76/1000*F15*E14</f>
        <v>258.56922971680245</v>
      </c>
      <c r="K15">
        <f>0</f>
        <v>0</v>
      </c>
      <c r="L15" s="43">
        <f>DATA!$B$8*1.1*((1+DATA!$B$9+0.01)^A15)*F15*E15</f>
        <v>8.281924567440015</v>
      </c>
      <c r="M15">
        <f>B14*EXP(RATES!O16)*(DATA!$B$12)</f>
        <v>1181.0107833526558</v>
      </c>
      <c r="N15">
        <f>C14*EXP(RATES!O16)*(DATA!$B$12)</f>
        <v>295.25269583816396</v>
      </c>
      <c r="O15">
        <f t="shared" si="3"/>
        <v>1476.2634791908199</v>
      </c>
      <c r="P15">
        <f t="shared" si="4"/>
        <v>182.04016526811202</v>
      </c>
      <c r="Q15">
        <f>RATES!G16</f>
        <v>0.72615681422166556</v>
      </c>
      <c r="R15" s="46">
        <f t="shared" si="5"/>
        <v>2314.6155658027164</v>
      </c>
      <c r="S15">
        <f t="shared" si="6"/>
        <v>1680.7738654111786</v>
      </c>
    </row>
    <row r="16" spans="1:20" x14ac:dyDescent="0.2">
      <c r="A16" s="5">
        <v>14</v>
      </c>
      <c r="B16">
        <f>B15*EXP(RATES!O17)*(1-DATA!$B$6)</f>
        <v>82776.822411940768</v>
      </c>
      <c r="C16">
        <f>C15*EXP(RATES!O17)*(1-DATA!$B$6)</f>
        <v>20694.205602985192</v>
      </c>
      <c r="D16">
        <f t="shared" si="1"/>
        <v>103471.02801492596</v>
      </c>
      <c r="E16">
        <f>E15*(1-'LIFE TABLE MALE'!D76/1000)</f>
        <v>0.82779649169036118</v>
      </c>
      <c r="F16">
        <f t="shared" si="2"/>
        <v>0.10276966953088429</v>
      </c>
      <c r="G16">
        <f t="shared" si="0"/>
        <v>103451.02801492596</v>
      </c>
      <c r="H16">
        <f>MAX(D16,DATA!$B$3)</f>
        <v>103471.02801492596</v>
      </c>
      <c r="I16">
        <f>G16*DATA!$B$7*F15*E16</f>
        <v>1553.0866460598411</v>
      </c>
      <c r="J16">
        <f>H16*'LIFE TABLE MALE'!D77/1000*F16*E15</f>
        <v>234.28416743140505</v>
      </c>
      <c r="K16">
        <f>0</f>
        <v>0</v>
      </c>
      <c r="L16" s="43">
        <f>DATA!$B$8*1.1*((1+DATA!$B$9+0.01)^A16)*F16*E16</f>
        <v>7.0773777574296801</v>
      </c>
      <c r="M16">
        <f>B15*EXP(RATES!O17)*(DATA!$B$12)</f>
        <v>1184.9442881054915</v>
      </c>
      <c r="N16">
        <f>C15*EXP(RATES!O17)*(DATA!$B$12)</f>
        <v>296.23607202637288</v>
      </c>
      <c r="O16">
        <f t="shared" si="3"/>
        <v>1481.1803601318643</v>
      </c>
      <c r="P16">
        <f t="shared" si="4"/>
        <v>151.87720799351831</v>
      </c>
      <c r="Q16">
        <f>RATES!G17</f>
        <v>0.70782386801134656</v>
      </c>
      <c r="R16" s="46">
        <f t="shared" si="5"/>
        <v>1946.3253992421942</v>
      </c>
      <c r="S16">
        <f t="shared" si="6"/>
        <v>1377.6555725003382</v>
      </c>
    </row>
    <row r="17" spans="1:19" x14ac:dyDescent="0.2">
      <c r="A17" s="6">
        <v>15</v>
      </c>
      <c r="B17">
        <f>B16*EXP(RATES!O18)*(1-DATA!$B$6)</f>
        <v>82966.673538954565</v>
      </c>
      <c r="C17">
        <f>C16*EXP(RATES!O18)*(1-DATA!$B$6)</f>
        <v>20741.668384738641</v>
      </c>
      <c r="D17">
        <f t="shared" si="1"/>
        <v>103708.34192369321</v>
      </c>
      <c r="E17">
        <f>E16*(1-'LIFE TABLE MALE'!D77/1000)</f>
        <v>0.80629125769035137</v>
      </c>
      <c r="F17">
        <f t="shared" si="2"/>
        <v>8.7354219101251643E-2</v>
      </c>
      <c r="G17">
        <f t="shared" si="0"/>
        <v>103688.34192369321</v>
      </c>
      <c r="H17">
        <f>MAX(D17,DATA!$B$3)</f>
        <v>103708.34192369321</v>
      </c>
      <c r="I17">
        <f>G17*DATA!$B$7*F16*E17</f>
        <v>1288.7779580336889</v>
      </c>
      <c r="J17">
        <f>H17*'LIFE TABLE MALE'!D78/1000*F17*E16</f>
        <v>219.14716171349195</v>
      </c>
      <c r="K17">
        <f>0</f>
        <v>0</v>
      </c>
      <c r="L17" s="43">
        <f>DATA!$B$8*1.1*((1+DATA!$B$9+0.01)^A17)*F17*E17</f>
        <v>6.0352726794529374</v>
      </c>
      <c r="M17">
        <f>B16*EXP(RATES!O18)*(DATA!$B$12)</f>
        <v>1187.6619934001676</v>
      </c>
      <c r="N17">
        <f>C16*EXP(RATES!O18)*(DATA!$B$12)</f>
        <v>296.9154983500419</v>
      </c>
      <c r="O17">
        <f t="shared" si="3"/>
        <v>1484.5774917502094</v>
      </c>
      <c r="P17">
        <f t="shared" si="4"/>
        <v>126.29652847746536</v>
      </c>
      <c r="Q17">
        <f>RATES!G18</f>
        <v>0.6906676758678868</v>
      </c>
      <c r="R17" s="46">
        <f t="shared" si="5"/>
        <v>1640.2569209040992</v>
      </c>
      <c r="S17">
        <f t="shared" si="6"/>
        <v>1132.8724353870505</v>
      </c>
    </row>
    <row r="18" spans="1:19" x14ac:dyDescent="0.2">
      <c r="A18" s="5">
        <v>16</v>
      </c>
      <c r="B18">
        <f>B17*EXP(RATES!O19)*(1-DATA!$B$6)</f>
        <v>83012.664280582845</v>
      </c>
      <c r="C18">
        <f>C17*EXP(RATES!O19)*(1-DATA!$B$6)</f>
        <v>20753.166070145711</v>
      </c>
      <c r="D18">
        <f t="shared" si="1"/>
        <v>103765.83035072856</v>
      </c>
      <c r="E18">
        <f>E17*(1-'LIFE TABLE MALE'!D78/1000)</f>
        <v>0.78272955654492149</v>
      </c>
      <c r="F18">
        <f t="shared" si="2"/>
        <v>7.4251086236063898E-2</v>
      </c>
      <c r="G18">
        <f t="shared" si="0"/>
        <v>103745.83035072856</v>
      </c>
      <c r="H18">
        <f>MAX(D18,DATA!$B$3)</f>
        <v>103765.83035072856</v>
      </c>
      <c r="I18">
        <f>G18*DATA!$B$7*F17*E18</f>
        <v>1064.0389580592437</v>
      </c>
      <c r="J18">
        <f>H18*'LIFE TABLE MALE'!D79/1000*F18*E17</f>
        <v>204.19321211749963</v>
      </c>
      <c r="K18">
        <f>0</f>
        <v>0</v>
      </c>
      <c r="L18" s="43">
        <f>DATA!$B$8*1.1*((1+DATA!$B$9+0.01)^A18)*F18*E18</f>
        <v>5.129473962690831</v>
      </c>
      <c r="M18">
        <f>B17*EXP(RATES!O19)*(DATA!$B$12)</f>
        <v>1188.3203475748055</v>
      </c>
      <c r="N18">
        <f>C17*EXP(RATES!O19)*(DATA!$B$12)</f>
        <v>297.08008689370138</v>
      </c>
      <c r="O18">
        <f t="shared" si="3"/>
        <v>1485.4004344685068</v>
      </c>
      <c r="P18">
        <f t="shared" si="4"/>
        <v>104.62112440597357</v>
      </c>
      <c r="Q18">
        <f>RATES!G19</f>
        <v>0.67509876092267374</v>
      </c>
      <c r="R18" s="46">
        <f t="shared" si="5"/>
        <v>1377.9827685454077</v>
      </c>
      <c r="S18">
        <f t="shared" si="6"/>
        <v>930.27445961780029</v>
      </c>
    </row>
    <row r="19" spans="1:19" x14ac:dyDescent="0.2">
      <c r="A19" s="5">
        <v>17</v>
      </c>
      <c r="B19">
        <f>B18*EXP(RATES!O20)*(1-DATA!$B$6)</f>
        <v>82929.076023361471</v>
      </c>
      <c r="C19">
        <f>C18*EXP(RATES!O20)*(1-DATA!$B$6)</f>
        <v>20732.269005840368</v>
      </c>
      <c r="D19">
        <f t="shared" si="1"/>
        <v>103661.34502920184</v>
      </c>
      <c r="E19">
        <f>E18*(1-'LIFE TABLE MALE'!D79/1000)</f>
        <v>0.75700168217713715</v>
      </c>
      <c r="F19">
        <f t="shared" si="2"/>
        <v>6.3113423300654309E-2</v>
      </c>
      <c r="G19">
        <f t="shared" si="0"/>
        <v>103641.34502920184</v>
      </c>
      <c r="H19">
        <f>MAX(D19,DATA!$B$3)</f>
        <v>103661.34502920184</v>
      </c>
      <c r="I19">
        <f>G19*DATA!$B$7*F18*E19</f>
        <v>873.82397367525232</v>
      </c>
      <c r="J19">
        <f>H19*'LIFE TABLE MALE'!D80/1000*F19*E18</f>
        <v>192.27984578882123</v>
      </c>
      <c r="K19">
        <f>0</f>
        <v>0</v>
      </c>
      <c r="L19" s="43">
        <f>DATA!$B$8*1.1*((1+DATA!$B$9+0.01)^A19)*F19*E19</f>
        <v>4.3432426282088423</v>
      </c>
      <c r="M19">
        <f>B18*EXP(RATES!O20)*(DATA!$B$12)</f>
        <v>1187.1237876554812</v>
      </c>
      <c r="N19">
        <f>C18*EXP(RATES!O20)*(DATA!$B$12)</f>
        <v>296.78094691387031</v>
      </c>
      <c r="O19">
        <f t="shared" si="3"/>
        <v>1483.9047345693516</v>
      </c>
      <c r="P19">
        <f t="shared" si="4"/>
        <v>86.242346701141358</v>
      </c>
      <c r="Q19">
        <f>RATES!G20</f>
        <v>0.66091208289531467</v>
      </c>
      <c r="R19" s="46">
        <f t="shared" si="5"/>
        <v>1156.6894087934238</v>
      </c>
      <c r="S19">
        <f t="shared" si="6"/>
        <v>764.47000642861178</v>
      </c>
    </row>
    <row r="20" spans="1:19" x14ac:dyDescent="0.2">
      <c r="A20" s="5">
        <v>18</v>
      </c>
      <c r="B20">
        <f>B19*EXP(RATES!O21)*(1-DATA!$B$6)</f>
        <v>82813.18390319946</v>
      </c>
      <c r="C20">
        <f>C19*EXP(RATES!O21)*(1-DATA!$B$6)</f>
        <v>20703.295975799865</v>
      </c>
      <c r="D20">
        <f t="shared" si="1"/>
        <v>103516.47987899932</v>
      </c>
      <c r="E20">
        <f>E19*(1-'LIFE TABLE MALE'!D80/1000)</f>
        <v>0.72857800254523786</v>
      </c>
      <c r="F20">
        <f t="shared" si="2"/>
        <v>5.3646409805556163E-2</v>
      </c>
      <c r="G20">
        <f t="shared" si="0"/>
        <v>103496.47987899932</v>
      </c>
      <c r="H20">
        <f>MAX(D20,DATA!$B$3)</f>
        <v>103516.47987899932</v>
      </c>
      <c r="I20">
        <f>G20*DATA!$B$7*F19*E20</f>
        <v>713.862600584897</v>
      </c>
      <c r="J20">
        <f>H20*'LIFE TABLE MALE'!D81/1000*F20*E19</f>
        <v>174.46032174864317</v>
      </c>
      <c r="K20">
        <f>0</f>
        <v>0</v>
      </c>
      <c r="L20" s="43">
        <f>DATA!$B$8*1.1*((1+DATA!$B$9+0.01)^A20)*F20*E20</f>
        <v>3.6597334187588402</v>
      </c>
      <c r="M20">
        <f>B19*EXP(RATES!O21)*(DATA!$B$12)</f>
        <v>1185.464800250299</v>
      </c>
      <c r="N20">
        <f>C19*EXP(RATES!O21)*(DATA!$B$12)</f>
        <v>296.36620006257476</v>
      </c>
      <c r="O20">
        <f t="shared" si="3"/>
        <v>1481.8310003128738</v>
      </c>
      <c r="P20">
        <f t="shared" si="4"/>
        <v>70.797391700334245</v>
      </c>
      <c r="Q20">
        <f>RATES!G21</f>
        <v>0.64727657622441381</v>
      </c>
      <c r="R20" s="46">
        <f t="shared" si="5"/>
        <v>962.7800474526332</v>
      </c>
      <c r="S20">
        <f t="shared" si="6"/>
        <v>623.18497277231904</v>
      </c>
    </row>
    <row r="21" spans="1:19" x14ac:dyDescent="0.2">
      <c r="A21" s="5">
        <v>19</v>
      </c>
      <c r="B21">
        <f>B20*EXP(RATES!O22)*(1-DATA!$B$6)</f>
        <v>82680.449851873433</v>
      </c>
      <c r="C21">
        <f>C20*EXP(RATES!O22)*(1-DATA!$B$6)</f>
        <v>20670.112462968358</v>
      </c>
      <c r="D21">
        <f t="shared" si="1"/>
        <v>103350.56231484179</v>
      </c>
      <c r="E21">
        <f>E20*(1-'LIFE TABLE MALE'!D81/1000)</f>
        <v>0.69834190615291014</v>
      </c>
      <c r="F21">
        <f t="shared" si="2"/>
        <v>4.5599448334722736E-2</v>
      </c>
      <c r="G21">
        <f t="shared" si="0"/>
        <v>103330.56231484179</v>
      </c>
      <c r="H21">
        <f>MAX(D21,DATA!$B$3)</f>
        <v>103350.56231484179</v>
      </c>
      <c r="I21">
        <f>G21*DATA!$B$7*F20*E21</f>
        <v>580.6692374463338</v>
      </c>
      <c r="J21">
        <f>H21*'LIFE TABLE MALE'!D82/1000*F21*E20</f>
        <v>161.52649663407081</v>
      </c>
      <c r="K21">
        <f>0</f>
        <v>0</v>
      </c>
      <c r="L21" s="43">
        <f>DATA!$B$8*1.1*((1+DATA!$B$9+0.01)^A21)*F21*E21</f>
        <v>3.0711261182717537</v>
      </c>
      <c r="M21">
        <f>B20*EXP(RATES!O22)*(DATA!$B$12)</f>
        <v>1183.5647218059592</v>
      </c>
      <c r="N21">
        <f>C20*EXP(RATES!O22)*(DATA!$B$12)</f>
        <v>295.89118045148979</v>
      </c>
      <c r="O21">
        <f t="shared" si="3"/>
        <v>1479.455902257449</v>
      </c>
      <c r="P21">
        <f t="shared" si="4"/>
        <v>57.825412884269959</v>
      </c>
      <c r="Q21">
        <f>RATES!G22</f>
        <v>0.63405275958074025</v>
      </c>
      <c r="R21" s="46">
        <f t="shared" si="5"/>
        <v>803.09227308294635</v>
      </c>
      <c r="S21">
        <f t="shared" si="6"/>
        <v>509.20287194621159</v>
      </c>
    </row>
    <row r="22" spans="1:19" x14ac:dyDescent="0.2">
      <c r="A22" s="6">
        <v>20</v>
      </c>
      <c r="B22">
        <f>B21*EXP(RATES!O23)*(1-DATA!$B$6)</f>
        <v>82630.136364810009</v>
      </c>
      <c r="C22">
        <f>C21*EXP(RATES!O23)*(1-DATA!$B$6)</f>
        <v>20657.534091202502</v>
      </c>
      <c r="D22">
        <f t="shared" si="1"/>
        <v>103287.67045601251</v>
      </c>
      <c r="E22">
        <f>E21*(1-'LIFE TABLE MALE'!D82/1000)</f>
        <v>0.66548978691150162</v>
      </c>
      <c r="F22">
        <f t="shared" si="2"/>
        <v>3.8759531084514326E-2</v>
      </c>
      <c r="G22">
        <f t="shared" si="0"/>
        <v>103267.67045601251</v>
      </c>
      <c r="H22">
        <f>MAX(D22,DATA!$B$3)</f>
        <v>103287.67045601251</v>
      </c>
      <c r="I22">
        <f>G22*DATA!$B$7*F21*E22</f>
        <v>470.06360038335072</v>
      </c>
      <c r="J22">
        <f>H22*'LIFE TABLE MALE'!D83/1000*F22*E21</f>
        <v>147.53239061609213</v>
      </c>
      <c r="K22">
        <f>0</f>
        <v>0</v>
      </c>
      <c r="L22" s="43">
        <f>DATA!$B$8*1.1*((1+DATA!$B$9+0.01)^A22)*F22*E22</f>
        <v>2.562282985656676</v>
      </c>
      <c r="M22">
        <f>B21*EXP(RATES!O23)*(DATA!$B$12)</f>
        <v>1182.8444878398161</v>
      </c>
      <c r="N22">
        <f>C21*EXP(RATES!O23)*(DATA!$B$12)</f>
        <v>295.71112195995403</v>
      </c>
      <c r="O22">
        <f t="shared" si="3"/>
        <v>1478.5556097997701</v>
      </c>
      <c r="P22">
        <f t="shared" si="4"/>
        <v>47.083133221270081</v>
      </c>
      <c r="Q22">
        <f>RATES!G23</f>
        <v>0.62048117992903407</v>
      </c>
      <c r="R22" s="46">
        <f t="shared" si="5"/>
        <v>667.24140720636956</v>
      </c>
      <c r="S22">
        <f t="shared" si="6"/>
        <v>414.01073564091729</v>
      </c>
    </row>
    <row r="23" spans="1:19" x14ac:dyDescent="0.2">
      <c r="A23" s="5">
        <v>21</v>
      </c>
      <c r="B23">
        <f>B22*EXP(RATES!O24)*(1-DATA!$B$6)</f>
        <v>82662.12593342422</v>
      </c>
      <c r="C23">
        <f>C22*EXP(RATES!O24)*(1-DATA!$B$6)</f>
        <v>20665.531483356055</v>
      </c>
      <c r="D23">
        <f t="shared" si="1"/>
        <v>103327.65741678028</v>
      </c>
      <c r="E23">
        <f>E22*(1-'LIFE TABLE MALE'!D83/1000)</f>
        <v>0.63037147159761586</v>
      </c>
      <c r="F23">
        <f t="shared" si="2"/>
        <v>3.2945601421837174E-2</v>
      </c>
      <c r="G23">
        <f t="shared" si="0"/>
        <v>103307.65741678028</v>
      </c>
      <c r="H23">
        <f>MAX(D23,DATA!$B$3)</f>
        <v>103327.65741678028</v>
      </c>
      <c r="I23">
        <f>G23*DATA!$B$7*F22*E23</f>
        <v>378.61589047134038</v>
      </c>
      <c r="J23">
        <f>H23*'LIFE TABLE MALE'!D84/1000*F23*E22</f>
        <v>133.55123882372698</v>
      </c>
      <c r="K23">
        <f>0</f>
        <v>0</v>
      </c>
      <c r="L23" s="43">
        <f>DATA!$B$8*1.1*((1+DATA!$B$9+0.01)^A23)*F23*E23</f>
        <v>2.1248995208312622</v>
      </c>
      <c r="M23">
        <f>B22*EXP(RATES!O24)*(DATA!$B$12)</f>
        <v>1183.3024162248867</v>
      </c>
      <c r="N23">
        <f>C22*EXP(RATES!O24)*(DATA!$B$12)</f>
        <v>295.82560405622166</v>
      </c>
      <c r="O23">
        <f t="shared" si="3"/>
        <v>1479.1280202811083</v>
      </c>
      <c r="P23">
        <f t="shared" si="4"/>
        <v>38.152734773966955</v>
      </c>
      <c r="Q23">
        <f>RATES!G24</f>
        <v>0.60659575547952316</v>
      </c>
      <c r="R23" s="46">
        <f t="shared" si="5"/>
        <v>552.4447635898656</v>
      </c>
      <c r="S23">
        <f t="shared" si="6"/>
        <v>335.11064873050111</v>
      </c>
    </row>
    <row r="24" spans="1:19" x14ac:dyDescent="0.2">
      <c r="A24" s="5">
        <v>22</v>
      </c>
      <c r="B24">
        <f>B23*EXP(RATES!O25)*(1-DATA!$B$6)</f>
        <v>82791.080503122896</v>
      </c>
      <c r="C24">
        <f>C23*EXP(RATES!O25)*(1-DATA!$B$6)</f>
        <v>20697.770125780724</v>
      </c>
      <c r="D24">
        <f t="shared" si="1"/>
        <v>103488.85062890362</v>
      </c>
      <c r="E24">
        <f>E23*(1-'LIFE TABLE MALE'!D84/1000)</f>
        <v>0.59321032950859998</v>
      </c>
      <c r="F24">
        <f t="shared" si="2"/>
        <v>2.8003761208561597E-2</v>
      </c>
      <c r="G24">
        <f t="shared" si="0"/>
        <v>103468.85062890362</v>
      </c>
      <c r="H24">
        <f>MAX(D24,DATA!$B$3)</f>
        <v>103488.85062890362</v>
      </c>
      <c r="I24">
        <f>G24*DATA!$B$7*F23*E24</f>
        <v>303.32417748470505</v>
      </c>
      <c r="J24">
        <f>H24*'LIFE TABLE MALE'!D85/1000*F24*E23</f>
        <v>120.09157160177672</v>
      </c>
      <c r="K24">
        <f>0</f>
        <v>0</v>
      </c>
      <c r="L24" s="43">
        <f>DATA!$B$8*1.1*((1+DATA!$B$9+0.01)^A24)*F24*E24</f>
        <v>1.7506797304530706</v>
      </c>
      <c r="M24">
        <f>B23*EXP(RATES!O25)*(DATA!$B$12)</f>
        <v>1185.148391660246</v>
      </c>
      <c r="N24">
        <f>C23*EXP(RATES!O25)*(DATA!$B$12)</f>
        <v>296.28709791506151</v>
      </c>
      <c r="O24">
        <f t="shared" si="3"/>
        <v>1481.4354895753077</v>
      </c>
      <c r="P24">
        <f t="shared" si="4"/>
        <v>30.766403731898041</v>
      </c>
      <c r="Q24">
        <f>RATES!G25</f>
        <v>0.59232660750473398</v>
      </c>
      <c r="R24" s="46">
        <f t="shared" si="5"/>
        <v>455.93283254883289</v>
      </c>
      <c r="S24">
        <f t="shared" si="6"/>
        <v>270.06114795367415</v>
      </c>
    </row>
    <row r="25" spans="1:19" x14ac:dyDescent="0.2">
      <c r="A25" s="5">
        <v>23</v>
      </c>
      <c r="B25">
        <f>B24*EXP(RATES!O26)*(1-DATA!$B$6)</f>
        <v>82994.7603613877</v>
      </c>
      <c r="C25">
        <f>C24*EXP(RATES!O26)*(1-DATA!$B$6)</f>
        <v>20748.690090346925</v>
      </c>
      <c r="D25">
        <f t="shared" si="1"/>
        <v>103743.45045173462</v>
      </c>
      <c r="E25">
        <f>E24*(1-'LIFE TABLE MALE'!D85/1000)</f>
        <v>0.55421480613968421</v>
      </c>
      <c r="F25">
        <f t="shared" si="2"/>
        <v>2.3803197027277356E-2</v>
      </c>
      <c r="G25">
        <f t="shared" si="0"/>
        <v>103723.45045173462</v>
      </c>
      <c r="H25">
        <f>MAX(D25,DATA!$B$3)</f>
        <v>103743.45045173462</v>
      </c>
      <c r="I25">
        <f>G25*DATA!$B$7*F24*E25</f>
        <v>241.46973433557508</v>
      </c>
      <c r="J25">
        <f>H25*'LIFE TABLE MALE'!D86/1000*F25*E24</f>
        <v>105.74209610649528</v>
      </c>
      <c r="K25">
        <f>0</f>
        <v>0</v>
      </c>
      <c r="L25" s="43">
        <f>DATA!$B$8*1.1*((1+DATA!$B$9+0.01)^A25)*F25*E25</f>
        <v>1.4319645715119089</v>
      </c>
      <c r="M25">
        <f>B24*EXP(RATES!O26)*(DATA!$B$12)</f>
        <v>1188.0640542529939</v>
      </c>
      <c r="N25">
        <f>C24*EXP(RATES!O26)*(DATA!$B$12)</f>
        <v>297.01601356324846</v>
      </c>
      <c r="O25">
        <f t="shared" si="3"/>
        <v>1485.0800678162423</v>
      </c>
      <c r="P25">
        <f t="shared" si="4"/>
        <v>24.670328911011001</v>
      </c>
      <c r="Q25">
        <f>RATES!G26</f>
        <v>0.57787375637469385</v>
      </c>
      <c r="R25" s="46">
        <f t="shared" si="5"/>
        <v>373.31412392459328</v>
      </c>
      <c r="S25">
        <f t="shared" si="6"/>
        <v>215.72843510003267</v>
      </c>
    </row>
    <row r="26" spans="1:19" x14ac:dyDescent="0.2">
      <c r="A26" s="5">
        <v>24</v>
      </c>
      <c r="B26">
        <f>B25*EXP(RATES!O27)*(1-DATA!$B$6)</f>
        <v>83283.464922455751</v>
      </c>
      <c r="C26">
        <f>C25*EXP(RATES!O27)*(1-DATA!$B$6)</f>
        <v>20820.866230613938</v>
      </c>
      <c r="D26">
        <f t="shared" si="1"/>
        <v>104104.33115306968</v>
      </c>
      <c r="E26">
        <f>E25*(1-'LIFE TABLE MALE'!D86/1000)</f>
        <v>0.51420915397167088</v>
      </c>
      <c r="F26">
        <f t="shared" si="2"/>
        <v>2.0232717473185752E-2</v>
      </c>
      <c r="G26">
        <f t="shared" si="0"/>
        <v>104084.33115306968</v>
      </c>
      <c r="H26">
        <f>MAX(D26,DATA!$B$3)</f>
        <v>104104.33115306968</v>
      </c>
      <c r="I26">
        <f>G26*DATA!$B$7*F25*E26</f>
        <v>191.09604990431976</v>
      </c>
      <c r="J26">
        <f>H26*'LIFE TABLE MALE'!D87/1000*F26*E25</f>
        <v>94.855732133932918</v>
      </c>
      <c r="K26">
        <f>0</f>
        <v>0</v>
      </c>
      <c r="L26" s="43">
        <f>DATA!$B$8*1.1*((1+DATA!$B$9+0.01)^A26)*F26*E26</f>
        <v>1.1631885091918037</v>
      </c>
      <c r="M26">
        <f>B25*EXP(RATES!O27)*(DATA!$B$12)</f>
        <v>1192.1968393807574</v>
      </c>
      <c r="N26">
        <f>C25*EXP(RATES!O27)*(DATA!$B$12)</f>
        <v>298.04920984518935</v>
      </c>
      <c r="O26">
        <f t="shared" si="3"/>
        <v>1490.2460492259468</v>
      </c>
      <c r="P26">
        <f t="shared" si="4"/>
        <v>19.659451398818494</v>
      </c>
      <c r="Q26">
        <f>RATES!G27</f>
        <v>0.56320138825489208</v>
      </c>
      <c r="R26" s="46">
        <f t="shared" si="5"/>
        <v>306.77442194626298</v>
      </c>
      <c r="S26">
        <f t="shared" si="6"/>
        <v>172.77578032122733</v>
      </c>
    </row>
    <row r="27" spans="1:19" x14ac:dyDescent="0.2">
      <c r="A27" s="6">
        <v>25</v>
      </c>
      <c r="B27">
        <f>B26*EXP(RATES!O28)*(1-DATA!$B$6)</f>
        <v>83627.029768984285</v>
      </c>
      <c r="C27">
        <f>C26*EXP(RATES!O28)*(1-DATA!$B$6)</f>
        <v>20906.757442246071</v>
      </c>
      <c r="D27">
        <f t="shared" si="1"/>
        <v>104533.78721123036</v>
      </c>
      <c r="E27">
        <f>E26*(1-'LIFE TABLE MALE'!D87/1000)</f>
        <v>0.47242590134255708</v>
      </c>
      <c r="F27">
        <f t="shared" si="2"/>
        <v>1.7197809852207889E-2</v>
      </c>
      <c r="G27">
        <f t="shared" si="0"/>
        <v>104513.78721123036</v>
      </c>
      <c r="H27">
        <f>MAX(D27,DATA!$B$3)</f>
        <v>104533.78721123036</v>
      </c>
      <c r="I27">
        <f>G27*DATA!$B$7*F26*E27</f>
        <v>149.84862486630152</v>
      </c>
      <c r="J27">
        <f>H27*'LIFE TABLE MALE'!D88/1000*F27*E26</f>
        <v>85.637939420221542</v>
      </c>
      <c r="K27">
        <f>0</f>
        <v>0</v>
      </c>
      <c r="L27" s="43">
        <f>DATA!$B$8*1.1*((1+DATA!$B$9+0.01)^A27)*F27*E27</f>
        <v>0.93562140789292769</v>
      </c>
      <c r="M27">
        <f>B26*EXP(RATES!O28)*(DATA!$B$12)</f>
        <v>1197.1149455682821</v>
      </c>
      <c r="N27">
        <f>C26*EXP(RATES!O28)*(DATA!$B$12)</f>
        <v>299.27873639207053</v>
      </c>
      <c r="O27">
        <f t="shared" si="3"/>
        <v>1496.3936819603528</v>
      </c>
      <c r="P27">
        <f t="shared" si="4"/>
        <v>15.568253215000542</v>
      </c>
      <c r="Q27">
        <f>RATES!G28</f>
        <v>0.54854806158178537</v>
      </c>
      <c r="R27" s="46">
        <f t="shared" si="5"/>
        <v>251.99043890941653</v>
      </c>
      <c r="S27">
        <f t="shared" si="6"/>
        <v>138.22886680090375</v>
      </c>
    </row>
    <row r="28" spans="1:19" x14ac:dyDescent="0.2">
      <c r="A28" s="5">
        <v>26</v>
      </c>
      <c r="B28">
        <f>B27*EXP(RATES!O29)*(1-DATA!$B$6)</f>
        <v>84031.033003797333</v>
      </c>
      <c r="C28">
        <f>C27*EXP(RATES!O29)*(1-DATA!$B$6)</f>
        <v>21007.758250949333</v>
      </c>
      <c r="D28">
        <f t="shared" si="1"/>
        <v>105038.79125474667</v>
      </c>
      <c r="E28">
        <f>E27*(1-'LIFE TABLE MALE'!D88/1000)</f>
        <v>0.42866056426106119</v>
      </c>
      <c r="F28">
        <f t="shared" si="2"/>
        <v>1.4618138374376706E-2</v>
      </c>
      <c r="G28">
        <f t="shared" si="0"/>
        <v>105018.79125474667</v>
      </c>
      <c r="H28">
        <f>MAX(D28,DATA!$B$3)</f>
        <v>105038.79125474667</v>
      </c>
      <c r="I28">
        <f>G28*DATA!$B$7*F27*E28</f>
        <v>116.13013971998167</v>
      </c>
      <c r="J28">
        <f>H28*'LIFE TABLE MALE'!D89/1000*F28*E27</f>
        <v>77.618446152913506</v>
      </c>
      <c r="K28">
        <f>0</f>
        <v>0</v>
      </c>
      <c r="L28" s="43">
        <f>DATA!$B$8*1.1*((1+DATA!$B$9+0.01)^A28)*F28*E28</f>
        <v>0.74325207734019194</v>
      </c>
      <c r="M28">
        <f>B27*EXP(RATES!O29)*(DATA!$B$12)</f>
        <v>1202.8982229582439</v>
      </c>
      <c r="N28">
        <f>C27*EXP(RATES!O29)*(DATA!$B$12)</f>
        <v>300.72455573956097</v>
      </c>
      <c r="O28">
        <f t="shared" si="3"/>
        <v>1503.6227786978047</v>
      </c>
      <c r="P28">
        <f t="shared" si="4"/>
        <v>12.216470187651758</v>
      </c>
      <c r="Q28">
        <f>RATES!G29</f>
        <v>0.53390072310461278</v>
      </c>
      <c r="R28" s="46">
        <f t="shared" si="5"/>
        <v>206.70830813788712</v>
      </c>
      <c r="S28">
        <f t="shared" si="6"/>
        <v>110.36171518654905</v>
      </c>
    </row>
    <row r="29" spans="1:19" x14ac:dyDescent="0.2">
      <c r="A29" s="5">
        <v>27</v>
      </c>
      <c r="B29">
        <f>B28*EXP(RATES!O30)*(1-DATA!$B$6)</f>
        <v>84501.26690690004</v>
      </c>
      <c r="C29">
        <f>C28*EXP(RATES!O30)*(1-DATA!$B$6)</f>
        <v>21125.31672672501</v>
      </c>
      <c r="D29">
        <f t="shared" si="1"/>
        <v>105626.58363362505</v>
      </c>
      <c r="E29">
        <f>E28*(1-'LIFE TABLE MALE'!D89/1000)</f>
        <v>0.38279328376033767</v>
      </c>
      <c r="F29">
        <f t="shared" si="2"/>
        <v>1.24254176182202E-2</v>
      </c>
      <c r="G29">
        <f t="shared" si="0"/>
        <v>105606.58363362505</v>
      </c>
      <c r="H29">
        <f>MAX(D29,DATA!$B$3)</f>
        <v>105626.58363362505</v>
      </c>
      <c r="I29">
        <f>G29*DATA!$B$7*F28*E29</f>
        <v>88.641813052802505</v>
      </c>
      <c r="J29">
        <f>H29*'LIFE TABLE MALE'!D90/1000*F29*E28</f>
        <v>68.785785860869595</v>
      </c>
      <c r="K29">
        <f>0</f>
        <v>0</v>
      </c>
      <c r="L29" s="43">
        <f>DATA!$B$8*1.1*((1+DATA!$B$9+0.01)^A29)*F29*E29</f>
        <v>0.58108954298015358</v>
      </c>
      <c r="M29">
        <f>B28*EXP(RATES!O30)*(DATA!$B$12)</f>
        <v>1209.629587624336</v>
      </c>
      <c r="N29">
        <f>C28*EXP(RATES!O30)*(DATA!$B$12)</f>
        <v>302.40739690608399</v>
      </c>
      <c r="O29">
        <f t="shared" si="3"/>
        <v>1512.0369845304199</v>
      </c>
      <c r="P29">
        <f t="shared" si="4"/>
        <v>9.4747555525216089</v>
      </c>
      <c r="Q29">
        <f>RATES!G30</f>
        <v>0.51924921182601969</v>
      </c>
      <c r="R29" s="46">
        <f t="shared" si="5"/>
        <v>167.48344400917387</v>
      </c>
      <c r="S29">
        <f t="shared" si="6"/>
        <v>86.965646295670822</v>
      </c>
    </row>
    <row r="30" spans="1:19" x14ac:dyDescent="0.2">
      <c r="A30" s="5">
        <v>28</v>
      </c>
      <c r="B30">
        <f>B29*EXP(RATES!O31)*(1-DATA!$B$6)</f>
        <v>85020.543140026202</v>
      </c>
      <c r="C30">
        <f>C29*EXP(RATES!O31)*(1-DATA!$B$6)</f>
        <v>21255.135785006551</v>
      </c>
      <c r="D30">
        <f t="shared" si="1"/>
        <v>106275.67892503276</v>
      </c>
      <c r="E30">
        <f>E29*(1-'LIFE TABLE MALE'!D90/1000)</f>
        <v>0.33599119307109643</v>
      </c>
      <c r="F30">
        <f t="shared" si="2"/>
        <v>1.0561604975487169E-2</v>
      </c>
      <c r="G30">
        <f t="shared" si="0"/>
        <v>106255.67892503276</v>
      </c>
      <c r="H30">
        <f>MAX(D30,DATA!$B$3)</f>
        <v>106275.67892503276</v>
      </c>
      <c r="I30">
        <f>G30*DATA!$B$7*F29*E30</f>
        <v>66.539923591364058</v>
      </c>
      <c r="J30">
        <f>H30*'LIFE TABLE MALE'!D91/1000*F30*E29</f>
        <v>60.101020617073736</v>
      </c>
      <c r="K30">
        <f>0</f>
        <v>0</v>
      </c>
      <c r="L30" s="43">
        <f>DATA!$B$8*1.1*((1+DATA!$B$9+0.01)^A30)*F30*E30</f>
        <v>0.44654249554465242</v>
      </c>
      <c r="M30">
        <f>B29*EXP(RATES!O31)*(DATA!$B$12)</f>
        <v>1217.0629897345264</v>
      </c>
      <c r="N30">
        <f>C29*EXP(RATES!O31)*(DATA!$B$12)</f>
        <v>304.26574743363159</v>
      </c>
      <c r="O30">
        <f t="shared" si="3"/>
        <v>1521.3287371681579</v>
      </c>
      <c r="P30">
        <f t="shared" si="4"/>
        <v>7.2359969073387687</v>
      </c>
      <c r="Q30">
        <f>RATES!G31</f>
        <v>0.50472410428806358</v>
      </c>
      <c r="R30" s="46">
        <f t="shared" si="5"/>
        <v>134.32348361132119</v>
      </c>
      <c r="S30">
        <f t="shared" si="6"/>
        <v>67.796299950576483</v>
      </c>
    </row>
    <row r="31" spans="1:19" x14ac:dyDescent="0.2">
      <c r="A31" s="5">
        <v>29</v>
      </c>
      <c r="B31">
        <f>B30*EXP(RATES!O32)*(1-DATA!$B$6)</f>
        <v>85568.006571671765</v>
      </c>
      <c r="C31">
        <f>C30*EXP(RATES!O32)*(1-DATA!$B$6)</f>
        <v>21392.001642917941</v>
      </c>
      <c r="D31">
        <f t="shared" si="1"/>
        <v>106960.0082145897</v>
      </c>
      <c r="E31">
        <f>E30*(1-'LIFE TABLE MALE'!D91/1000)</f>
        <v>0.28899294993893926</v>
      </c>
      <c r="F31">
        <f t="shared" si="2"/>
        <v>8.9773642291640938E-3</v>
      </c>
      <c r="G31">
        <f t="shared" si="0"/>
        <v>106940.0082145897</v>
      </c>
      <c r="H31">
        <f>MAX(D31,DATA!$B$3)</f>
        <v>106960.0082145897</v>
      </c>
      <c r="I31">
        <f>G31*DATA!$B$7*F30*E31</f>
        <v>48.960815212711033</v>
      </c>
      <c r="J31">
        <f>H31*'LIFE TABLE MALE'!D92/1000*F31*E30</f>
        <v>51.630699907842747</v>
      </c>
      <c r="K31">
        <f>0</f>
        <v>0</v>
      </c>
      <c r="L31" s="43">
        <f>DATA!$B$8*1.1*((1+DATA!$B$9+0.01)^A31)*F31*E31</f>
        <v>0.33626239340326958</v>
      </c>
      <c r="M31">
        <f>B30*EXP(RATES!O32)*(DATA!$B$12)</f>
        <v>1224.8998895740335</v>
      </c>
      <c r="N31">
        <f>C30*EXP(RATES!O32)*(DATA!$B$12)</f>
        <v>306.22497239350838</v>
      </c>
      <c r="O31">
        <f t="shared" si="3"/>
        <v>1531.1248619675418</v>
      </c>
      <c r="P31">
        <f t="shared" si="4"/>
        <v>5.4333592645988027</v>
      </c>
      <c r="Q31">
        <f>RATES!G32</f>
        <v>0.49046199601095725</v>
      </c>
      <c r="R31" s="47">
        <f t="shared" si="5"/>
        <v>106.36113677855585</v>
      </c>
      <c r="S31">
        <f t="shared" si="6"/>
        <v>52.166095442404938</v>
      </c>
    </row>
    <row r="32" spans="1:19" x14ac:dyDescent="0.2">
      <c r="A32" s="6">
        <v>30</v>
      </c>
      <c r="B32">
        <f>B31*EXP(RATES!O33)*(1-DATA!$B$6)</f>
        <v>86144.154157072146</v>
      </c>
      <c r="C32">
        <f>C31*EXP(RATES!O33)*(1-DATA!$B$6)</f>
        <v>21536.038539268036</v>
      </c>
      <c r="D32">
        <f t="shared" si="1"/>
        <v>107680.19269634018</v>
      </c>
      <c r="E32">
        <f>E31*(1-'LIFE TABLE MALE'!D92/1000)</f>
        <v>0.24274450939213651</v>
      </c>
      <c r="F32">
        <f t="shared" si="2"/>
        <v>7.6307595947894798E-3</v>
      </c>
      <c r="G32">
        <f t="shared" si="0"/>
        <v>107660.19269634018</v>
      </c>
      <c r="H32">
        <f>MAX(D32,DATA!$B$3)</f>
        <v>107680.19269634018</v>
      </c>
      <c r="I32">
        <f>G32*DATA!$B$7*F31*E32</f>
        <v>35.192058671277763</v>
      </c>
      <c r="J32">
        <f>H32*'LIFE TABLE MALE'!D93/1000*F32*E31</f>
        <v>42.922993727208478</v>
      </c>
      <c r="K32">
        <f>0</f>
        <v>0</v>
      </c>
      <c r="L32" s="43">
        <f>DATA!$B$8*1.1*((1+DATA!$B$9+0.01)^A32)*F32*E32</f>
        <v>0.24728434184794368</v>
      </c>
      <c r="M32">
        <f>B31*EXP(RATES!O33)*(DATA!$B$12)</f>
        <v>1233.1474010214827</v>
      </c>
      <c r="N32">
        <f>C31*EXP(RATES!O33)*(DATA!$B$12)</f>
        <v>308.28685025537067</v>
      </c>
      <c r="O32">
        <f t="shared" si="3"/>
        <v>1541.4342512768533</v>
      </c>
      <c r="P32">
        <f t="shared" si="4"/>
        <v>3.9990892700443572</v>
      </c>
      <c r="Q32">
        <f>RATES!G33</f>
        <v>0.47646370067584165</v>
      </c>
      <c r="R32" s="47">
        <f t="shared" si="5"/>
        <v>82.361426010378551</v>
      </c>
      <c r="S32">
        <f t="shared" si="6"/>
        <v>39.242229829844483</v>
      </c>
    </row>
    <row r="33" spans="1:19" x14ac:dyDescent="0.2">
      <c r="A33" s="5">
        <v>31</v>
      </c>
      <c r="B33">
        <f>B32*EXP(RATES!O34)*(1-DATA!$B$6)</f>
        <v>86775.747166721878</v>
      </c>
      <c r="C33">
        <f>C32*EXP(RATES!O34)*(1-DATA!$B$6)</f>
        <v>21693.936791680469</v>
      </c>
      <c r="D33">
        <f t="shared" si="1"/>
        <v>108469.68395840234</v>
      </c>
      <c r="E33">
        <f>E32*(1-'LIFE TABLE MALE'!D93/1000)</f>
        <v>0.1988663322971663</v>
      </c>
      <c r="F33">
        <f t="shared" si="2"/>
        <v>6.486145655571058E-3</v>
      </c>
      <c r="G33">
        <f t="shared" si="0"/>
        <v>108449.68395840234</v>
      </c>
      <c r="H33">
        <f>MAX(D33,DATA!$B$3)</f>
        <v>108469.68395840234</v>
      </c>
      <c r="I33">
        <f>G33*DATA!$B$7*F32*E33</f>
        <v>24.685878396937127</v>
      </c>
      <c r="J33">
        <f>H33*'LIFE TABLE MALE'!D94/1000*F33*E32</f>
        <v>34.189660255661629</v>
      </c>
      <c r="K33">
        <f>0</f>
        <v>0</v>
      </c>
      <c r="L33" s="43">
        <f>DATA!$B$8*1.1*((1+DATA!$B$9+0.01)^A33)*F33*E33</f>
        <v>0.177363649577301</v>
      </c>
      <c r="M33">
        <f>B32*EXP(RATES!O34)*(DATA!$B$12)</f>
        <v>1242.1886097485749</v>
      </c>
      <c r="N33">
        <f>C32*EXP(RATES!O34)*(DATA!$B$12)</f>
        <v>310.54715243714372</v>
      </c>
      <c r="O33">
        <f t="shared" si="3"/>
        <v>1552.7357621857186</v>
      </c>
      <c r="P33">
        <f t="shared" si="4"/>
        <v>2.8761712615706845</v>
      </c>
      <c r="Q33">
        <f>RATES!G34</f>
        <v>0.46258987582736705</v>
      </c>
      <c r="R33" s="47">
        <f t="shared" si="5"/>
        <v>61.929073563746741</v>
      </c>
      <c r="S33">
        <f t="shared" si="6"/>
        <v>28.647762449957483</v>
      </c>
    </row>
    <row r="34" spans="1:19" x14ac:dyDescent="0.2">
      <c r="A34" s="5">
        <v>32</v>
      </c>
      <c r="B34">
        <f>B33*EXP(RATES!O35)*(1-DATA!$B$6)</f>
        <v>87439.193933082599</v>
      </c>
      <c r="C34">
        <f>C33*EXP(RATES!O35)*(1-DATA!$B$6)</f>
        <v>21859.79848327065</v>
      </c>
      <c r="D34">
        <f t="shared" si="1"/>
        <v>109298.99241635326</v>
      </c>
      <c r="E34">
        <f>E33*(1-'LIFE TABLE MALE'!D94/1000)</f>
        <v>0.1590545553724837</v>
      </c>
      <c r="F34">
        <f t="shared" si="2"/>
        <v>5.5132238072353994E-3</v>
      </c>
      <c r="G34">
        <f t="shared" si="0"/>
        <v>109278.99241635326</v>
      </c>
      <c r="H34">
        <f>MAX(D34,DATA!$B$3)</f>
        <v>109298.99241635326</v>
      </c>
      <c r="I34">
        <f>G34*DATA!$B$7*F33*E34</f>
        <v>16.9106674892694</v>
      </c>
      <c r="J34">
        <f>H34*'LIFE TABLE MALE'!D95/1000*F34*E33</f>
        <v>26.926342284617572</v>
      </c>
      <c r="K34">
        <f>0</f>
        <v>0</v>
      </c>
      <c r="L34" s="43">
        <f>DATA!$B$8*1.1*((1+DATA!$B$9+0.01)^A34)*F34*E34</f>
        <v>0.12419542982880817</v>
      </c>
      <c r="M34">
        <f>B33*EXP(RATES!O35)*(DATA!$B$12)</f>
        <v>1251.6858027230637</v>
      </c>
      <c r="N34">
        <f>C33*EXP(RATES!O35)*(DATA!$B$12)</f>
        <v>312.92145068076593</v>
      </c>
      <c r="O34">
        <f t="shared" si="3"/>
        <v>1564.6072534038296</v>
      </c>
      <c r="P34">
        <f t="shared" si="4"/>
        <v>2.0181493413179741</v>
      </c>
      <c r="Q34">
        <f>RATES!G35</f>
        <v>0.44898020595178956</v>
      </c>
      <c r="R34" s="47">
        <f t="shared" si="5"/>
        <v>45.979354545033758</v>
      </c>
      <c r="S34">
        <f t="shared" si="6"/>
        <v>20.643820073159606</v>
      </c>
    </row>
    <row r="35" spans="1:19" x14ac:dyDescent="0.2">
      <c r="A35" s="5">
        <v>33</v>
      </c>
      <c r="B35">
        <f>B34*EXP(RATES!O36)*(1-DATA!$B$6)</f>
        <v>88135.146395904914</v>
      </c>
      <c r="C35">
        <f>C34*EXP(RATES!O36)*(1-DATA!$B$6)</f>
        <v>22033.786598976229</v>
      </c>
      <c r="D35">
        <f t="shared" si="1"/>
        <v>110168.93299488115</v>
      </c>
      <c r="E35">
        <f>E34*(1-'LIFE TABLE MALE'!D95/1000)</f>
        <v>0.12331571729742245</v>
      </c>
      <c r="F35">
        <f t="shared" si="2"/>
        <v>4.6862402361500894E-3</v>
      </c>
      <c r="G35">
        <f t="shared" si="0"/>
        <v>110148.93299488115</v>
      </c>
      <c r="H35">
        <f>MAX(D35,DATA!$B$3)</f>
        <v>110168.93299488115</v>
      </c>
      <c r="I35">
        <f>G35*DATA!$B$7*F34*E35</f>
        <v>11.232996146352695</v>
      </c>
      <c r="J35">
        <f>H35*'LIFE TABLE MALE'!D96/1000*F35*E34</f>
        <v>20.200584687115001</v>
      </c>
      <c r="K35">
        <f>0</f>
        <v>0</v>
      </c>
      <c r="L35" s="43">
        <f>DATA!$B$8*1.1*((1+DATA!$B$9+0.01)^A35)*F35*E35</f>
        <v>8.4301264072301374E-2</v>
      </c>
      <c r="M35">
        <f>B34*EXP(RATES!O36)*(DATA!$B$12)</f>
        <v>1261.6483124158169</v>
      </c>
      <c r="N35">
        <f>C34*EXP(RATES!O36)*(DATA!$B$12)</f>
        <v>315.41207810395423</v>
      </c>
      <c r="O35">
        <f t="shared" si="3"/>
        <v>1577.0603905197711</v>
      </c>
      <c r="P35">
        <f t="shared" si="4"/>
        <v>1.382929557465326</v>
      </c>
      <c r="Q35">
        <f>RATES!G36</f>
        <v>0.43563530089638008</v>
      </c>
      <c r="R35" s="47">
        <f t="shared" si="5"/>
        <v>32.90081165500532</v>
      </c>
      <c r="S35">
        <f t="shared" si="6"/>
        <v>14.332754985063371</v>
      </c>
    </row>
    <row r="36" spans="1:19" x14ac:dyDescent="0.2">
      <c r="A36" s="5">
        <v>34</v>
      </c>
      <c r="B36">
        <f>B35*EXP(RATES!O37)*(1-DATA!$B$6)</f>
        <v>88864.291917679613</v>
      </c>
      <c r="C36">
        <f>C35*EXP(RATES!O37)*(1-DATA!$B$6)</f>
        <v>22216.072979419903</v>
      </c>
      <c r="D36">
        <f t="shared" si="1"/>
        <v>111080.36489709951</v>
      </c>
      <c r="E36">
        <f>E35*(1-'LIFE TABLE MALE'!D96/1000)</f>
        <v>9.2980118665901043E-2</v>
      </c>
      <c r="F36">
        <f t="shared" si="2"/>
        <v>3.9833042007275761E-3</v>
      </c>
      <c r="G36">
        <f t="shared" si="0"/>
        <v>111060.36489709951</v>
      </c>
      <c r="H36">
        <f>MAX(D36,DATA!$B$3)</f>
        <v>111080.36489709951</v>
      </c>
      <c r="I36">
        <f>G36*DATA!$B$7*F35*E36</f>
        <v>7.2588028285782284</v>
      </c>
      <c r="J36">
        <f>H36*'LIFE TABLE MALE'!D97/1000*F36*E35</f>
        <v>15.038571789879017</v>
      </c>
      <c r="K36">
        <f>0</f>
        <v>0</v>
      </c>
      <c r="L36" s="43">
        <f>DATA!$B$8*1.1*((1+DATA!$B$9+0.01)^A36)*F36*E36</f>
        <v>5.5649581141422266E-2</v>
      </c>
      <c r="M36">
        <f>B35*EXP(RATES!O37)*(DATA!$B$12)</f>
        <v>1272.0859783716919</v>
      </c>
      <c r="N36">
        <f>C35*EXP(RATES!O37)*(DATA!$B$12)</f>
        <v>318.02149459292298</v>
      </c>
      <c r="O36">
        <f t="shared" si="3"/>
        <v>1590.1074729646148</v>
      </c>
      <c r="P36">
        <f t="shared" si="4"/>
        <v>0.91890255831402246</v>
      </c>
      <c r="Q36">
        <f>RATES!G37</f>
        <v>0.42255550600771669</v>
      </c>
      <c r="R36" s="47">
        <f t="shared" si="5"/>
        <v>23.271926757912691</v>
      </c>
      <c r="S36">
        <f t="shared" si="6"/>
        <v>9.8336807869643188</v>
      </c>
    </row>
    <row r="37" spans="1:19" x14ac:dyDescent="0.2">
      <c r="A37" s="6">
        <v>35</v>
      </c>
      <c r="B37">
        <f>B36*EXP(RATES!O38)*(1-DATA!$B$6)</f>
        <v>89596.779479446108</v>
      </c>
      <c r="C37">
        <f>C36*EXP(RATES!O38)*(1-DATA!$B$6)</f>
        <v>22399.194869861527</v>
      </c>
      <c r="D37">
        <f t="shared" si="1"/>
        <v>111995.97434930764</v>
      </c>
      <c r="E37">
        <f>E36*(1-'LIFE TABLE MALE'!D97/1000)</f>
        <v>6.7353135477056972E-2</v>
      </c>
      <c r="F37">
        <f t="shared" si="2"/>
        <v>3.3858085706184394E-3</v>
      </c>
      <c r="G37">
        <f t="shared" si="0"/>
        <v>111975.97434930764</v>
      </c>
      <c r="H37">
        <f>MAX(D37,DATA!$B$3)</f>
        <v>111995.97434930764</v>
      </c>
      <c r="I37">
        <f>G37*DATA!$B$7*F36*E37</f>
        <v>4.506271992464332</v>
      </c>
      <c r="J37">
        <f>H37*'LIFE TABLE MALE'!D98/1000*F37*E36</f>
        <v>10.77338140529301</v>
      </c>
      <c r="K37">
        <f>0</f>
        <v>0</v>
      </c>
      <c r="L37" s="43">
        <f>DATA!$B$8*1.1*((1+DATA!$B$9+0.01)^A37)*F37*E37</f>
        <v>3.5292772149575713E-2</v>
      </c>
      <c r="M37">
        <f>B36*EXP(RATES!O38)*(DATA!$B$12)</f>
        <v>1282.5714853908441</v>
      </c>
      <c r="N37">
        <f>C36*EXP(RATES!O38)*(DATA!$B$12)</f>
        <v>320.64287134771104</v>
      </c>
      <c r="O37">
        <f t="shared" si="3"/>
        <v>1603.2143567385551</v>
      </c>
      <c r="P37">
        <f t="shared" si="4"/>
        <v>0.5937794508148444</v>
      </c>
      <c r="Q37">
        <f>RATES!G38</f>
        <v>0.40988073390848567</v>
      </c>
      <c r="R37" s="47">
        <f t="shared" si="5"/>
        <v>15.908725620721761</v>
      </c>
      <c r="S37">
        <f t="shared" si="6"/>
        <v>6.5206801329701642</v>
      </c>
    </row>
    <row r="38" spans="1:19" x14ac:dyDescent="0.2">
      <c r="A38" s="5">
        <v>36</v>
      </c>
      <c r="B38">
        <f>B37*EXP(RATES!O39)*(1-DATA!$B$6)</f>
        <v>90361.659728555722</v>
      </c>
      <c r="C38">
        <f>C37*EXP(RATES!O39)*(1-DATA!$B$6)</f>
        <v>22590.41493213893</v>
      </c>
      <c r="D38">
        <f t="shared" si="1"/>
        <v>112952.07466069465</v>
      </c>
      <c r="E38">
        <f>E37*(1-'LIFE TABLE MALE'!D98/1000)</f>
        <v>4.6772681765307828E-2</v>
      </c>
      <c r="F38">
        <f t="shared" si="2"/>
        <v>2.8779372850256733E-3</v>
      </c>
      <c r="G38">
        <f t="shared" si="0"/>
        <v>112932.07466069465</v>
      </c>
      <c r="H38">
        <f>MAX(D38,DATA!$B$3)</f>
        <v>112952.07466069465</v>
      </c>
      <c r="I38">
        <f>G38*DATA!$B$7*F37*E38</f>
        <v>2.6826451955111525</v>
      </c>
      <c r="J38">
        <f>H38*'LIFE TABLE MALE'!D99/1000*F38*E37</f>
        <v>7.2815770621131097</v>
      </c>
      <c r="K38">
        <f>0</f>
        <v>0</v>
      </c>
      <c r="L38" s="43">
        <f>DATA!$B$8*1.1*((1+DATA!$B$9+0.01)^A38)*F38*E38</f>
        <v>2.1457364365971527E-2</v>
      </c>
      <c r="M38">
        <f>B37*EXP(RATES!O39)*(DATA!$B$12)</f>
        <v>1293.520691410818</v>
      </c>
      <c r="N38">
        <f>C37*EXP(RATES!O39)*(DATA!$B$12)</f>
        <v>323.3801728527045</v>
      </c>
      <c r="O38">
        <f t="shared" si="3"/>
        <v>1616.9008642635226</v>
      </c>
      <c r="P38">
        <f t="shared" si="4"/>
        <v>0.36872587197553386</v>
      </c>
      <c r="Q38">
        <f>RATES!G39</f>
        <v>0.39747018785099719</v>
      </c>
      <c r="R38" s="48">
        <f t="shared" si="5"/>
        <v>10.354405493965768</v>
      </c>
      <c r="S38">
        <f t="shared" si="6"/>
        <v>4.1155674967719706</v>
      </c>
    </row>
    <row r="39" spans="1:19" x14ac:dyDescent="0.2">
      <c r="A39" s="5">
        <v>37</v>
      </c>
      <c r="B39">
        <f>B38*EXP(RATES!O40)*(1-DATA!$B$6)</f>
        <v>91159.651578764926</v>
      </c>
      <c r="C39">
        <f>C38*EXP(RATES!O40)*(1-DATA!$B$6)</f>
        <v>22789.912894691231</v>
      </c>
      <c r="D39">
        <f t="shared" si="1"/>
        <v>113949.56447345615</v>
      </c>
      <c r="E39">
        <f>E38*(1-'LIFE TABLE MALE'!D99/1000)</f>
        <v>3.1217167791388403E-2</v>
      </c>
      <c r="F39">
        <f t="shared" si="2"/>
        <v>2.4462466922718223E-3</v>
      </c>
      <c r="G39">
        <f t="shared" si="0"/>
        <v>113929.56447345615</v>
      </c>
      <c r="H39">
        <f>MAX(D39,DATA!$B$3)</f>
        <v>113949.56447345615</v>
      </c>
      <c r="I39">
        <f>G39*DATA!$B$7*F38*E39</f>
        <v>1.5353327738864102</v>
      </c>
      <c r="J39">
        <f>H39*'LIFE TABLE MALE'!D100/1000*F39*E38</f>
        <v>4.6489977420102502</v>
      </c>
      <c r="K39">
        <f>0</f>
        <v>0</v>
      </c>
      <c r="L39" s="43">
        <f>DATA!$B$8*1.1*((1+DATA!$B$9+0.01)^A39)*F39*E39</f>
        <v>1.2538158445057722E-2</v>
      </c>
      <c r="M39">
        <f>B38*EXP(RATES!O40)*(DATA!$B$12)</f>
        <v>1304.9438876305819</v>
      </c>
      <c r="N39">
        <f>C38*EXP(RATES!O40)*(DATA!$B$12)</f>
        <v>326.23597190764548</v>
      </c>
      <c r="O39">
        <f t="shared" si="3"/>
        <v>1631.1798595382274</v>
      </c>
      <c r="P39">
        <f t="shared" si="4"/>
        <v>0.21957123650945756</v>
      </c>
      <c r="Q39">
        <f>RATES!G40</f>
        <v>0.38532302185706108</v>
      </c>
      <c r="R39" s="48">
        <f t="shared" si="5"/>
        <v>6.4164399108511763</v>
      </c>
      <c r="S39">
        <f t="shared" si="6"/>
        <v>2.4724020160134268</v>
      </c>
    </row>
    <row r="40" spans="1:19" x14ac:dyDescent="0.2">
      <c r="A40" s="5">
        <v>38</v>
      </c>
      <c r="B40">
        <f>B39*EXP(RATES!O41)*(1-DATA!$B$6)</f>
        <v>91991.509139589645</v>
      </c>
      <c r="C40">
        <f>C39*EXP(RATES!O41)*(1-DATA!$B$6)</f>
        <v>22997.877284897411</v>
      </c>
      <c r="D40">
        <f t="shared" si="1"/>
        <v>114989.38642448705</v>
      </c>
      <c r="E40">
        <f>E39*(1-'LIFE TABLE MALE'!D100/1000)</f>
        <v>2.0085822836336076E-2</v>
      </c>
      <c r="F40">
        <f t="shared" si="2"/>
        <v>2.0793096884310488E-3</v>
      </c>
      <c r="G40">
        <f t="shared" si="0"/>
        <v>114969.38642448705</v>
      </c>
      <c r="H40">
        <f>MAX(D40,DATA!$B$3)</f>
        <v>114989.38642448705</v>
      </c>
      <c r="I40">
        <f>G40*DATA!$B$7*F39*E40</f>
        <v>0.84735101074959729</v>
      </c>
      <c r="J40">
        <f>H40*'LIFE TABLE MALE'!D101/1000*F40*E39</f>
        <v>2.8294670334189189</v>
      </c>
      <c r="K40">
        <f>0</f>
        <v>0</v>
      </c>
      <c r="L40" s="43">
        <f>DATA!$B$8*1.1*((1+DATA!$B$9+0.01)^A40)*F40*E40</f>
        <v>7.0629483961100036E-3</v>
      </c>
      <c r="M40">
        <f>B39*EXP(RATES!O41)*(DATA!$B$12)</f>
        <v>1316.8518690738806</v>
      </c>
      <c r="N40">
        <f>C39*EXP(RATES!O41)*(DATA!$B$12)</f>
        <v>329.21296726847015</v>
      </c>
      <c r="O40">
        <f t="shared" si="3"/>
        <v>1646.0648363423506</v>
      </c>
      <c r="P40">
        <f t="shared" si="4"/>
        <v>0.12570156584200257</v>
      </c>
      <c r="Q40">
        <f>RATES!G41</f>
        <v>0.37343818647922755</v>
      </c>
      <c r="R40" s="48">
        <f t="shared" si="5"/>
        <v>3.8095825584066287</v>
      </c>
      <c r="S40">
        <f t="shared" si="6"/>
        <v>1.4226436018542674</v>
      </c>
    </row>
    <row r="41" spans="1:19" x14ac:dyDescent="0.2">
      <c r="A41" s="5">
        <v>39</v>
      </c>
      <c r="B41">
        <f>B40*EXP(RATES!O42)*(1-DATA!$B$6)</f>
        <v>92822.74661856427</v>
      </c>
      <c r="C41">
        <f>C40*EXP(RATES!O42)*(1-DATA!$B$6)</f>
        <v>23205.686654641067</v>
      </c>
      <c r="D41">
        <f t="shared" si="1"/>
        <v>116028.43327320533</v>
      </c>
      <c r="E41">
        <f>E40*(1-'LIFE TABLE MALE'!D101/1000)</f>
        <v>1.2471630665793342E-2</v>
      </c>
      <c r="F41">
        <f t="shared" si="2"/>
        <v>1.7674132351663914E-3</v>
      </c>
      <c r="G41">
        <f t="shared" si="0"/>
        <v>116008.43327320533</v>
      </c>
      <c r="H41">
        <f>MAX(D41,DATA!$B$3)</f>
        <v>116028.43327320533</v>
      </c>
      <c r="I41">
        <f>G41*DATA!$B$7*F40*E41</f>
        <v>0.45125625927611096</v>
      </c>
      <c r="J41">
        <f>H41*'LIFE TABLE MALE'!D102/1000*F41*E40</f>
        <v>1.6579599434014602</v>
      </c>
      <c r="K41">
        <f>0</f>
        <v>0</v>
      </c>
      <c r="L41" s="43">
        <f>DATA!$B$8*1.1*((1+DATA!$B$9+0.01)^A41)*F41*E41</f>
        <v>3.8395099469986579E-3</v>
      </c>
      <c r="M41">
        <f>B40*EXP(RATES!O42)*(DATA!$B$12)</f>
        <v>1328.7509740898772</v>
      </c>
      <c r="N41">
        <f>C40*EXP(RATES!O42)*(DATA!$B$12)</f>
        <v>332.1877435224693</v>
      </c>
      <c r="O41">
        <f t="shared" si="3"/>
        <v>1660.9387176123464</v>
      </c>
      <c r="P41">
        <f t="shared" si="4"/>
        <v>6.9368517608143193E-2</v>
      </c>
      <c r="Q41">
        <f>RATES!G42</f>
        <v>0.36195193998143993</v>
      </c>
      <c r="R41" s="48">
        <f t="shared" si="5"/>
        <v>2.182424230232713</v>
      </c>
      <c r="S41">
        <f t="shared" si="6"/>
        <v>0.7899326839952312</v>
      </c>
    </row>
    <row r="42" spans="1:19" x14ac:dyDescent="0.2">
      <c r="A42" s="6">
        <v>40</v>
      </c>
      <c r="B42">
        <f>B41*EXP(RATES!O43)*(1-DATA!$B$6)</f>
        <v>93686.981367791916</v>
      </c>
      <c r="C42">
        <f>C41*EXP(RATES!O43)*(1-DATA!$B$6)</f>
        <v>23421.745341947979</v>
      </c>
      <c r="D42">
        <f t="shared" si="1"/>
        <v>117108.72670973989</v>
      </c>
      <c r="E42">
        <f>E41*(1-'LIFE TABLE MALE'!D102/1000)</f>
        <v>7.4516144932450555E-3</v>
      </c>
      <c r="F42">
        <f t="shared" si="2"/>
        <v>1.5023012498914326E-3</v>
      </c>
      <c r="G42">
        <f t="shared" si="0"/>
        <v>117088.72670973989</v>
      </c>
      <c r="H42">
        <f>MAX(D42,DATA!$B$3)</f>
        <v>117108.72670973989</v>
      </c>
      <c r="I42">
        <f>G42*DATA!$B$7*F41*E42</f>
        <v>0.23131022118899602</v>
      </c>
      <c r="J42">
        <f>H42*'LIFE TABLE MALE'!D103/1000*F42*E41</f>
        <v>0.95270151837734907</v>
      </c>
      <c r="K42">
        <f>0</f>
        <v>0</v>
      </c>
      <c r="L42" s="43">
        <f>DATA!$B$8*1.1*((1+DATA!$B$9+0.01)^A42)*F42*E42</f>
        <v>2.0084410304658951E-3</v>
      </c>
      <c r="M42">
        <f>B41*EXP(RATES!O43)*(DATA!$B$12)</f>
        <v>1341.122432667778</v>
      </c>
      <c r="N42">
        <f>C41*EXP(RATES!O43)*(DATA!$B$12)</f>
        <v>335.28060816694449</v>
      </c>
      <c r="O42">
        <f t="shared" si="3"/>
        <v>1676.4030408347226</v>
      </c>
      <c r="P42">
        <f t="shared" si="4"/>
        <v>3.6952156110060225E-2</v>
      </c>
      <c r="Q42">
        <f>RATES!G43</f>
        <v>0.35072355328981947</v>
      </c>
      <c r="R42" s="48">
        <f t="shared" si="5"/>
        <v>1.2229723367068712</v>
      </c>
      <c r="S42">
        <f t="shared" si="6"/>
        <v>0.42892520350498736</v>
      </c>
    </row>
    <row r="43" spans="1:19" x14ac:dyDescent="0.2">
      <c r="A43" s="5">
        <v>41</v>
      </c>
      <c r="B43">
        <f>B42*EXP(RATES!O44)*(1-DATA!$B$6)</f>
        <v>94547.223145914031</v>
      </c>
      <c r="C43">
        <f>C42*EXP(RATES!O44)*(1-DATA!$B$6)</f>
        <v>23636.805786478508</v>
      </c>
      <c r="D43">
        <f t="shared" si="1"/>
        <v>118184.02893239254</v>
      </c>
      <c r="E43">
        <f>E42*(1-'LIFE TABLE MALE'!D103/1000)</f>
        <v>4.2161420347981409E-3</v>
      </c>
      <c r="F43">
        <f t="shared" si="2"/>
        <v>1.2769560624077175E-3</v>
      </c>
      <c r="G43">
        <f t="shared" si="0"/>
        <v>118164.02893239254</v>
      </c>
      <c r="H43">
        <f>MAX(D43,DATA!$B$3)</f>
        <v>118184.02893239254</v>
      </c>
      <c r="I43">
        <f>G43*DATA!$B$7*F42*E43</f>
        <v>0.11226614524850258</v>
      </c>
      <c r="J43">
        <f>H43*'LIFE TABLE MALE'!D104/1000*F43*E42</f>
        <v>0.53405108721024386</v>
      </c>
      <c r="K43">
        <f>0</f>
        <v>0</v>
      </c>
      <c r="L43" s="43">
        <f>DATA!$B$8*1.1*((1+DATA!$B$9+0.01)^A43)*F43*E43</f>
        <v>9.9490150951682616E-4</v>
      </c>
      <c r="M43">
        <f>B42*EXP(RATES!O44)*(DATA!$B$12)</f>
        <v>1353.4367321500988</v>
      </c>
      <c r="N43">
        <f>C42*EXP(RATES!O44)*(DATA!$B$12)</f>
        <v>338.3591830375247</v>
      </c>
      <c r="O43">
        <f t="shared" si="3"/>
        <v>1691.7959151876235</v>
      </c>
      <c r="P43">
        <f t="shared" si="4"/>
        <v>1.8938927403943168E-2</v>
      </c>
      <c r="Q43">
        <f>RATES!G44</f>
        <v>0.33988676611542612</v>
      </c>
      <c r="R43" s="48">
        <f t="shared" si="5"/>
        <v>0.66625106137220635</v>
      </c>
      <c r="S43">
        <f t="shared" si="6"/>
        <v>0.22644991867076952</v>
      </c>
    </row>
    <row r="44" spans="1:19" x14ac:dyDescent="0.2">
      <c r="A44" s="5">
        <v>42</v>
      </c>
      <c r="B44">
        <f>B43*EXP(RATES!O45)*(1-DATA!$B$6)</f>
        <v>95439.467610481792</v>
      </c>
      <c r="C44">
        <f>C43*EXP(RATES!O45)*(1-DATA!$B$6)</f>
        <v>23859.866902620448</v>
      </c>
      <c r="D44">
        <f t="shared" si="1"/>
        <v>119299.33451310224</v>
      </c>
      <c r="E44">
        <f>E43*(1-'LIFE TABLE MALE'!D104/1000)</f>
        <v>2.2139168837298946E-3</v>
      </c>
      <c r="F44">
        <f t="shared" si="2"/>
        <v>1.08541265304656E-3</v>
      </c>
      <c r="G44">
        <f t="shared" si="0"/>
        <v>119279.33451310224</v>
      </c>
      <c r="H44">
        <f>MAX(D44,DATA!$B$3)</f>
        <v>119299.33451310224</v>
      </c>
      <c r="I44">
        <f>G44*DATA!$B$7*F43*E44</f>
        <v>5.0581736291732661E-2</v>
      </c>
      <c r="J44">
        <f>H44*'LIFE TABLE MALE'!D105/1000*F44*E43</f>
        <v>0.27818056406597047</v>
      </c>
      <c r="K44">
        <f>0</f>
        <v>0</v>
      </c>
      <c r="L44" s="43">
        <f>DATA!$B$8*1.1*((1+DATA!$B$9+0.01)^A44)*F44*E44</f>
        <v>4.5738542299579181E-4</v>
      </c>
      <c r="M44">
        <f>B43*EXP(RATES!O45)*(DATA!$B$12)</f>
        <v>1366.2091477983079</v>
      </c>
      <c r="N44">
        <f>C43*EXP(RATES!O45)*(DATA!$B$12)</f>
        <v>341.55228694957697</v>
      </c>
      <c r="O44">
        <f t="shared" si="3"/>
        <v>1707.7614347478848</v>
      </c>
      <c r="P44">
        <f t="shared" si="4"/>
        <v>9.194294053957712E-3</v>
      </c>
      <c r="Q44">
        <f>RATES!G45</f>
        <v>0.32930162970189214</v>
      </c>
      <c r="R44" s="48">
        <f t="shared" si="5"/>
        <v>0.33841397983465665</v>
      </c>
      <c r="S44">
        <f t="shared" si="6"/>
        <v>0.11144027507345571</v>
      </c>
    </row>
    <row r="45" spans="1:19" x14ac:dyDescent="0.2">
      <c r="A45" s="5">
        <v>43</v>
      </c>
      <c r="B45">
        <f>B44*EXP(RATES!O46)*(1-DATA!$B$6)</f>
        <v>96364.465078835521</v>
      </c>
      <c r="C45">
        <f>C44*EXP(RATES!O46)*(1-DATA!$B$6)</f>
        <v>24091.11626970888</v>
      </c>
      <c r="D45">
        <f t="shared" si="1"/>
        <v>120455.58134854439</v>
      </c>
      <c r="E45">
        <f>E44*(1-'LIFE TABLE MALE'!D105/1000)</f>
        <v>1.0858367228099039E-3</v>
      </c>
      <c r="F45">
        <f t="shared" si="2"/>
        <v>9.2260075508957592E-4</v>
      </c>
      <c r="G45">
        <f t="shared" si="0"/>
        <v>120435.58134854439</v>
      </c>
      <c r="H45">
        <f>MAX(D45,DATA!$B$3)</f>
        <v>120455.58134854439</v>
      </c>
      <c r="I45">
        <f>G45*DATA!$B$7*F44*E45</f>
        <v>2.1291461705298567E-2</v>
      </c>
      <c r="J45">
        <f>H45*'LIFE TABLE MALE'!D106/1000*F45*E44</f>
        <v>0.13395052293295742</v>
      </c>
      <c r="K45">
        <f>0</f>
        <v>0</v>
      </c>
      <c r="L45" s="43">
        <f>DATA!$B$8*1.1*((1+DATA!$B$9+0.01)^A45)*F45*E45</f>
        <v>1.9640009017987946E-4</v>
      </c>
      <c r="M45">
        <f>B44*EXP(RATES!O46)*(DATA!$B$12)</f>
        <v>1379.4504203514286</v>
      </c>
      <c r="N45">
        <f>C44*EXP(RATES!O46)*(DATA!$B$12)</f>
        <v>344.86260508785716</v>
      </c>
      <c r="O45">
        <f t="shared" si="3"/>
        <v>1724.3130254392859</v>
      </c>
      <c r="P45">
        <f t="shared" si="4"/>
        <v>4.1435473031556178E-3</v>
      </c>
      <c r="Q45">
        <f>RATES!G46</f>
        <v>0.3189655855815991</v>
      </c>
      <c r="R45" s="48">
        <f t="shared" si="5"/>
        <v>0.15958193203159149</v>
      </c>
      <c r="S45">
        <f t="shared" si="6"/>
        <v>5.0901144398699527E-2</v>
      </c>
    </row>
    <row r="46" spans="1:19" x14ac:dyDescent="0.2">
      <c r="A46" s="5">
        <v>44</v>
      </c>
      <c r="B46">
        <f>B45*EXP(RATES!O47)*(1-DATA!$B$6)</f>
        <v>97281.312696218753</v>
      </c>
      <c r="C46">
        <f>C45*EXP(RATES!O47)*(1-DATA!$B$6)</f>
        <v>24320.328174054688</v>
      </c>
      <c r="D46">
        <f t="shared" si="1"/>
        <v>121601.64087027343</v>
      </c>
      <c r="E46">
        <f>E45*(1-'LIFE TABLE MALE'!D106/1000)</f>
        <v>4.9467420147581884E-4</v>
      </c>
      <c r="F46">
        <f t="shared" si="2"/>
        <v>7.8421064182613946E-4</v>
      </c>
      <c r="G46">
        <f t="shared" si="0"/>
        <v>121581.64087027343</v>
      </c>
      <c r="H46">
        <f>MAX(D46,DATA!$B$3)</f>
        <v>121601.64087027343</v>
      </c>
      <c r="I46">
        <f>G46*DATA!$B$7*F45*E46</f>
        <v>8.3232382528743674E-3</v>
      </c>
      <c r="J46">
        <f>H46*'LIFE TABLE MALE'!D107/1000*F46*E45</f>
        <v>5.9978679684763447E-2</v>
      </c>
      <c r="K46">
        <f>0</f>
        <v>0</v>
      </c>
      <c r="L46" s="43">
        <f>DATA!$B$8*1.1*((1+DATA!$B$9+0.01)^A46)*F46*E46</f>
        <v>7.8334408663071765E-5</v>
      </c>
      <c r="M46">
        <f>B45*EXP(RATES!O47)*(DATA!$B$12)</f>
        <v>1392.5750283712298</v>
      </c>
      <c r="N46">
        <f>C45*EXP(RATES!O47)*(DATA!$B$12)</f>
        <v>348.14375709280745</v>
      </c>
      <c r="O46">
        <f t="shared" si="3"/>
        <v>1740.7187854640372</v>
      </c>
      <c r="P46">
        <f t="shared" si="4"/>
        <v>1.7438412526483214E-3</v>
      </c>
      <c r="Q46">
        <f>RATES!G47</f>
        <v>0.30900832177573956</v>
      </c>
      <c r="R46" s="48">
        <f t="shared" si="5"/>
        <v>7.0124093598949208E-2</v>
      </c>
      <c r="S46">
        <f t="shared" si="6"/>
        <v>2.1668928479056177E-2</v>
      </c>
    </row>
    <row r="47" spans="1:19" x14ac:dyDescent="0.2">
      <c r="A47" s="6">
        <v>45</v>
      </c>
      <c r="B47">
        <f>B46*EXP(RATES!O48)*(1-DATA!$B$6)</f>
        <v>98229.776108477323</v>
      </c>
      <c r="C47">
        <f>C46*EXP(RATES!O48)*(1-DATA!$B$6)</f>
        <v>24557.444027119331</v>
      </c>
      <c r="D47">
        <f t="shared" si="1"/>
        <v>122787.22013559665</v>
      </c>
      <c r="E47">
        <f>E46*(1-'LIFE TABLE MALE'!D107/1000)</f>
        <v>2.0813801883623825E-4</v>
      </c>
      <c r="F47">
        <f t="shared" si="2"/>
        <v>6.6657904555221851E-4</v>
      </c>
      <c r="G47">
        <f t="shared" si="0"/>
        <v>122767.22013559665</v>
      </c>
      <c r="H47">
        <f>MAX(D47,DATA!$B$3)</f>
        <v>122787.22013559665</v>
      </c>
      <c r="I47">
        <f>G47*DATA!$B$7*F46*E47</f>
        <v>3.0057844195118602E-3</v>
      </c>
      <c r="J47">
        <f>H47*'LIFE TABLE MALE'!D108/1000*F47*E46</f>
        <v>2.4844976031231984E-2</v>
      </c>
      <c r="K47">
        <f>0</f>
        <v>0</v>
      </c>
      <c r="L47" s="43">
        <f>DATA!$B$8*1.1*((1+DATA!$B$9+0.01)^A47)*F47*E47</f>
        <v>2.8856315306794332E-5</v>
      </c>
      <c r="M47">
        <f>B46*EXP(RATES!O48)*(DATA!$B$12)</f>
        <v>1406.1522142317817</v>
      </c>
      <c r="N47">
        <f>C46*EXP(RATES!O48)*(DATA!$B$12)</f>
        <v>351.53805355794543</v>
      </c>
      <c r="O47">
        <f t="shared" si="3"/>
        <v>1757.6902677897272</v>
      </c>
      <c r="P47">
        <f t="shared" si="4"/>
        <v>6.8185862895779679E-4</v>
      </c>
      <c r="Q47">
        <f>RATES!G48</f>
        <v>0.29929213083059769</v>
      </c>
      <c r="R47" s="48">
        <f t="shared" si="5"/>
        <v>2.8561475395008435E-2</v>
      </c>
      <c r="S47">
        <f t="shared" si="6"/>
        <v>8.5482248306377618E-3</v>
      </c>
    </row>
    <row r="48" spans="1:19" x14ac:dyDescent="0.2">
      <c r="A48" s="5">
        <v>46</v>
      </c>
      <c r="B48">
        <f>B47*EXP(RATES!O49)*(1-DATA!$B$6)</f>
        <v>99166.189047448002</v>
      </c>
      <c r="C48">
        <f>C47*EXP(RATES!O49)*(1-DATA!$B$6)</f>
        <v>24791.547261862001</v>
      </c>
      <c r="D48">
        <f t="shared" si="1"/>
        <v>123957.73630931</v>
      </c>
      <c r="E48">
        <f>E47*(1-'LIFE TABLE MALE'!D108/1000)</f>
        <v>8.0415959354706781E-5</v>
      </c>
      <c r="F48">
        <f t="shared" si="2"/>
        <v>5.665921887193857E-4</v>
      </c>
      <c r="G48">
        <f t="shared" si="0"/>
        <v>123937.73630931</v>
      </c>
      <c r="H48">
        <f>MAX(D48,DATA!$B$3)</f>
        <v>123957.73630931</v>
      </c>
      <c r="I48">
        <f>G48*DATA!$B$7*F47*E48</f>
        <v>9.9652620423495639E-4</v>
      </c>
      <c r="J48">
        <f>H48*'LIFE TABLE MALE'!D109/1000*F48*E47</f>
        <v>9.4624166749576518E-3</v>
      </c>
      <c r="K48">
        <f>0</f>
        <v>0</v>
      </c>
      <c r="L48" s="43">
        <f>DATA!$B$8*1.1*((1+DATA!$B$9+0.01)^A48)*F48*E48</f>
        <v>9.7608548860116103E-6</v>
      </c>
      <c r="M48">
        <f>B47*EXP(RATES!O49)*(DATA!$B$12)</f>
        <v>1419.5568984297261</v>
      </c>
      <c r="N48">
        <f>C47*EXP(RATES!O49)*(DATA!$B$12)</f>
        <v>354.88922460743152</v>
      </c>
      <c r="O48">
        <f t="shared" si="3"/>
        <v>1774.4461230371576</v>
      </c>
      <c r="P48">
        <f t="shared" si="4"/>
        <v>2.4618743930710153E-4</v>
      </c>
      <c r="Q48">
        <f>RATES!G49</f>
        <v>0.28994370460990543</v>
      </c>
      <c r="R48" s="48">
        <f t="shared" si="5"/>
        <v>1.0714891173385721E-2</v>
      </c>
      <c r="S48">
        <f t="shared" si="6"/>
        <v>3.1067152413034324E-3</v>
      </c>
    </row>
    <row r="49" spans="1:21" x14ac:dyDescent="0.2">
      <c r="A49" s="5">
        <v>47</v>
      </c>
      <c r="B49">
        <f>B48*EXP(RATES!O50)*(1-DATA!$B$6)</f>
        <v>100132.91784628085</v>
      </c>
      <c r="C49">
        <f>C48*EXP(RATES!O50)*(1-DATA!$B$6)</f>
        <v>25033.229461570212</v>
      </c>
      <c r="D49">
        <f t="shared" si="1"/>
        <v>125166.14730785106</v>
      </c>
      <c r="E49">
        <f>E48*(1-'LIFE TABLE MALE'!D109/1000)</f>
        <v>2.836260995277507E-5</v>
      </c>
      <c r="F49">
        <f t="shared" si="2"/>
        <v>4.8160336041147783E-4</v>
      </c>
      <c r="G49">
        <f t="shared" si="0"/>
        <v>125146.14730785106</v>
      </c>
      <c r="H49">
        <f>MAX(D49,DATA!$B$3)</f>
        <v>125166.14730785106</v>
      </c>
      <c r="I49">
        <f>G49*DATA!$B$7*F48*E49</f>
        <v>3.0166541226957509E-4</v>
      </c>
      <c r="J49">
        <f>H49*'LIFE TABLE MALE'!D110/1000*F49*E48</f>
        <v>3.2958608559742878E-3</v>
      </c>
      <c r="K49">
        <f>0</f>
        <v>0</v>
      </c>
      <c r="L49" s="43">
        <f>DATA!$B$8*1.1*((1+DATA!$B$9+0.01)^A49)*F49*E49</f>
        <v>3.014032644145409E-6</v>
      </c>
      <c r="M49">
        <f>B48*EXP(RATES!O50)*(DATA!$B$12)</f>
        <v>1433.3955519917506</v>
      </c>
      <c r="N49">
        <f>C48*EXP(RATES!O50)*(DATA!$B$12)</f>
        <v>358.34888799793765</v>
      </c>
      <c r="O49">
        <f t="shared" si="3"/>
        <v>1791.7444399896883</v>
      </c>
      <c r="P49">
        <f t="shared" si="4"/>
        <v>8.1637349423747347E-5</v>
      </c>
      <c r="Q49">
        <f>RATES!G50</f>
        <v>0.28082727798558355</v>
      </c>
      <c r="R49" s="48">
        <f t="shared" si="5"/>
        <v>3.6821776503117559E-3</v>
      </c>
      <c r="S49">
        <f t="shared" si="6"/>
        <v>1.0340559265964023E-3</v>
      </c>
    </row>
    <row r="50" spans="1:21" x14ac:dyDescent="0.2">
      <c r="A50" s="5">
        <v>48</v>
      </c>
      <c r="B50">
        <f>B49*EXP(RATES!O51)*(1-DATA!$B$6)</f>
        <v>101130.66967745037</v>
      </c>
      <c r="C50">
        <f>C49*EXP(RATES!O51)*(1-DATA!$B$6)</f>
        <v>25282.667419362591</v>
      </c>
      <c r="D50">
        <f t="shared" si="1"/>
        <v>126413.33709681296</v>
      </c>
      <c r="E50">
        <f>E49*(1-'LIFE TABLE MALE'!D110/1000)</f>
        <v>9.0786411414904827E-6</v>
      </c>
      <c r="F50">
        <f t="shared" si="2"/>
        <v>4.0936285634975616E-4</v>
      </c>
      <c r="G50">
        <f t="shared" si="0"/>
        <v>126393.33709681296</v>
      </c>
      <c r="H50">
        <f>MAX(D50,DATA!$B$3)</f>
        <v>126413.33709681296</v>
      </c>
      <c r="I50">
        <f>G50*DATA!$B$7*F49*E50</f>
        <v>8.2894515553433938E-5</v>
      </c>
      <c r="J50">
        <f>H50*'LIFE TABLE MALE'!D111/1000*F50*E49</f>
        <v>1.04382214931666E-3</v>
      </c>
      <c r="K50">
        <f>0</f>
        <v>0</v>
      </c>
      <c r="L50" s="43">
        <f>DATA!$B$8*1.1*((1+DATA!$B$9+0.01)^A50)*F50*E50</f>
        <v>8.4465383720286331E-7</v>
      </c>
      <c r="M50">
        <f>B49*EXP(RATES!O51)*(DATA!$B$12)</f>
        <v>1447.678298041212</v>
      </c>
      <c r="N50">
        <f>C49*EXP(RATES!O51)*(DATA!$B$12)</f>
        <v>361.91957451030299</v>
      </c>
      <c r="O50">
        <f t="shared" si="3"/>
        <v>1809.5978725515149</v>
      </c>
      <c r="P50">
        <f t="shared" si="4"/>
        <v>2.4718253285318635E-5</v>
      </c>
      <c r="Q50">
        <f>RATES!G51</f>
        <v>0.27193939918145021</v>
      </c>
      <c r="R50" s="48">
        <f t="shared" si="5"/>
        <v>1.1522795719926154E-3</v>
      </c>
      <c r="S50">
        <f t="shared" si="6"/>
        <v>3.1335021449673044E-4</v>
      </c>
    </row>
    <row r="51" spans="1:21" x14ac:dyDescent="0.2">
      <c r="A51" s="5">
        <v>49</v>
      </c>
      <c r="B51">
        <f>B50*EXP(RATES!O52)*(1-DATA!$B$6)</f>
        <v>102111.47643077932</v>
      </c>
      <c r="C51">
        <f>C50*EXP(RATES!O52)*(1-DATA!$B$6)</f>
        <v>25527.869107694831</v>
      </c>
      <c r="D51">
        <f t="shared" si="1"/>
        <v>127639.34553847415</v>
      </c>
      <c r="E51">
        <f>E50*(1-'LIFE TABLE MALE'!D111/1000)</f>
        <v>2.622101305262309E-6</v>
      </c>
      <c r="F51">
        <f t="shared" si="2"/>
        <v>3.4795842789729273E-4</v>
      </c>
      <c r="G51">
        <f t="shared" si="0"/>
        <v>127619.34553847415</v>
      </c>
      <c r="H51">
        <f>MAX(D51,DATA!$B$3)</f>
        <v>127639.34553847415</v>
      </c>
      <c r="I51">
        <f>G51*DATA!$B$7*F50*E51</f>
        <v>2.054781624113085E-5</v>
      </c>
      <c r="J51">
        <f>H51*'LIFE TABLE MALE'!D112/1000*F51*E50</f>
        <v>2.9872358452963306E-4</v>
      </c>
      <c r="K51">
        <f>0</f>
        <v>0</v>
      </c>
      <c r="L51" s="43">
        <f>DATA!$B$8*1.1*((1+DATA!$B$9+0.01)^A51)*F51*E51</f>
        <v>2.1358144810893611E-7</v>
      </c>
      <c r="M51">
        <f>B50*EXP(RATES!O52)*(DATA!$B$12)</f>
        <v>1461.7184765142235</v>
      </c>
      <c r="N51">
        <f>C50*EXP(RATES!O52)*(DATA!$B$12)</f>
        <v>365.42961912855588</v>
      </c>
      <c r="O51">
        <f t="shared" si="3"/>
        <v>1827.1480956427795</v>
      </c>
      <c r="P51">
        <f t="shared" si="4"/>
        <v>6.7905200150000999E-6</v>
      </c>
      <c r="Q51">
        <f>RATES!G52</f>
        <v>0.26340215020802832</v>
      </c>
      <c r="R51" s="48">
        <f t="shared" si="5"/>
        <v>3.2627550223387293E-4</v>
      </c>
      <c r="S51">
        <f t="shared" si="6"/>
        <v>8.5941668848606474E-5</v>
      </c>
    </row>
    <row r="52" spans="1:21" x14ac:dyDescent="0.2">
      <c r="A52" s="6">
        <v>50</v>
      </c>
      <c r="B52">
        <f>B51*EXP(RATES!O53)*(1-DATA!$B$6)</f>
        <v>103171.99920404634</v>
      </c>
      <c r="C52">
        <f>C51*EXP(RATES!O53)*(1-DATA!$B$6)</f>
        <v>25792.999801011585</v>
      </c>
      <c r="D52">
        <f t="shared" si="1"/>
        <v>128964.99900505792</v>
      </c>
      <c r="E52">
        <f>E51*(1-'LIFE TABLE MALE'!D112/1000)</f>
        <v>6.794887101443695E-7</v>
      </c>
      <c r="F52">
        <f t="shared" si="2"/>
        <v>2.957646637126988E-4</v>
      </c>
      <c r="G52">
        <f t="shared" si="0"/>
        <v>128944.99900505792</v>
      </c>
      <c r="H52">
        <f>MAX(D52,DATA!$B$3)</f>
        <v>128964.99900505792</v>
      </c>
      <c r="I52">
        <f>G52*DATA!$B$7*F51*E52</f>
        <v>4.5730438676062351E-6</v>
      </c>
      <c r="J52">
        <f>H52*'LIFE TABLE MALE'!D113/1000*F52*E51</f>
        <v>7.6886452854437105E-5</v>
      </c>
      <c r="K52">
        <f>E52*D52*F52</f>
        <v>2.5917934624765713E-5</v>
      </c>
      <c r="L52" s="43">
        <f>DATA!$B$8*1.1*((1+DATA!$B$9+0.01)^A52)*F52*E52</f>
        <v>4.845654616275465E-8</v>
      </c>
      <c r="M52">
        <f>B51*EXP(RATES!O53)*(DATA!$B$12)</f>
        <v>1476.8997841070029</v>
      </c>
      <c r="N52">
        <f>C51*EXP(RATES!O53)*(DATA!$B$12)</f>
        <v>369.22494602675073</v>
      </c>
      <c r="O52">
        <f t="shared" si="3"/>
        <v>1846.1247301337537</v>
      </c>
      <c r="P52">
        <f t="shared" si="4"/>
        <v>1.684371431306005E-6</v>
      </c>
      <c r="Q52">
        <f>RATES!G53</f>
        <v>0.25495931300893881</v>
      </c>
      <c r="R52" s="48">
        <f t="shared" si="5"/>
        <v>1.0911025932427781E-4</v>
      </c>
      <c r="S52">
        <f t="shared" si="6"/>
        <v>2.7818676759545031E-5</v>
      </c>
    </row>
    <row r="56" spans="1:21" x14ac:dyDescent="0.2">
      <c r="P56" s="54" t="s">
        <v>56</v>
      </c>
      <c r="Q56" s="49">
        <f>SUM(S3:S52)</f>
        <v>95424.010097848091</v>
      </c>
      <c r="T56" s="58" t="s">
        <v>59</v>
      </c>
    </row>
    <row r="57" spans="1:21" x14ac:dyDescent="0.2">
      <c r="P57" s="56" t="s">
        <v>57</v>
      </c>
      <c r="Q57" s="50">
        <f>DATA!B2-Q56</f>
        <v>4575.9899021519086</v>
      </c>
      <c r="T57" s="54" t="s">
        <v>60</v>
      </c>
      <c r="U57" s="49">
        <f>SUM(J3:J52)</f>
        <v>7686.0559406708144</v>
      </c>
    </row>
    <row r="58" spans="1:21" x14ac:dyDescent="0.2">
      <c r="T58" s="55" t="s">
        <v>61</v>
      </c>
      <c r="U58" s="52">
        <f>SUM(I3:I52)</f>
        <v>93701.234085836681</v>
      </c>
    </row>
    <row r="59" spans="1:21" x14ac:dyDescent="0.2">
      <c r="P59" s="57" t="s">
        <v>58</v>
      </c>
      <c r="Q59" s="51">
        <f>SUMPRODUCT(R3:R52,A3:A52)/SUM(R3:R52)</f>
        <v>6.2218310583827208</v>
      </c>
      <c r="T59" s="55" t="s">
        <v>47</v>
      </c>
      <c r="U59" s="53">
        <f>SUM(L3:L52)</f>
        <v>345.29392170639869</v>
      </c>
    </row>
    <row r="60" spans="1:21" x14ac:dyDescent="0.2">
      <c r="T60" s="56" t="s">
        <v>48</v>
      </c>
      <c r="U60" s="50">
        <f>SUM(P3:P52)</f>
        <v>9060.5621893028583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BB-96EE-D94F-A3A8-8C1C357C1081}">
  <dimension ref="A1:U60"/>
  <sheetViews>
    <sheetView topLeftCell="B32" workbookViewId="0">
      <selection activeCell="E8" sqref="E8"/>
    </sheetView>
  </sheetViews>
  <sheetFormatPr baseColWidth="10" defaultRowHeight="16" x14ac:dyDescent="0.2"/>
  <cols>
    <col min="5" max="5" width="15.83203125" customWidth="1"/>
    <col min="6" max="6" width="18.6640625" customWidth="1"/>
    <col min="7" max="7" width="13.1640625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[1]DATA!B2*0.8</f>
        <v>80000</v>
      </c>
      <c r="C2">
        <f>[1]DATA!B2*0.2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MAX(D2,[1]DATA!$B$3)</f>
        <v>100000</v>
      </c>
      <c r="M2">
        <f>B2</f>
        <v>80000</v>
      </c>
      <c r="N2">
        <f>C2</f>
        <v>20000</v>
      </c>
      <c r="Q2">
        <f>[1]RATES!G3</f>
        <v>1</v>
      </c>
    </row>
    <row r="3" spans="1:20" x14ac:dyDescent="0.2">
      <c r="A3" s="5">
        <v>1</v>
      </c>
      <c r="B3">
        <f>B2*EXP([1]RATES!O4)*(1-[1]DATA!$B$6)</f>
        <v>80989.353600000002</v>
      </c>
      <c r="C3">
        <f>C2*EXP([1]RATES!O4)*(1-[1]DATA!$B$6)</f>
        <v>20247.338400000001</v>
      </c>
      <c r="D3">
        <f>B3+C3</f>
        <v>101236.69200000001</v>
      </c>
      <c r="E3">
        <f>E2*(1-'[1]LIFE TABLE MALE'!D63/1000*1.15)</f>
        <v>0.99256194949999998</v>
      </c>
      <c r="F3">
        <f>F2*(1-0.15)</f>
        <v>0.85</v>
      </c>
      <c r="G3">
        <f>D3-20</f>
        <v>101216.69200000001</v>
      </c>
      <c r="H3">
        <f>MAX(D3,[1]DATA!$B$3)</f>
        <v>101236.69200000001</v>
      </c>
      <c r="I3">
        <f>G3*[1]DATA!$B$7*F2*E3</f>
        <v>15069.575570019158</v>
      </c>
      <c r="J3">
        <f>H3*'[1]LIFE TABLE MALE'!D64/1000*F3*E2*1.15</f>
        <v>702.63368095827173</v>
      </c>
      <c r="K3">
        <f>0</f>
        <v>0</v>
      </c>
      <c r="L3" s="43">
        <f>[1]DATA!$B$8*((1+[1]DATA!$B$9)^A3)*F3*E3</f>
        <v>43.027560510824998</v>
      </c>
      <c r="M3">
        <f>B2*EXP([1]RATES!O4)*([1]DATA!$B$12)</f>
        <v>1159.3568</v>
      </c>
      <c r="N3">
        <f>C2*EXP([1]RATES!O4)*([1]DATA!$B$12)</f>
        <v>289.83920000000001</v>
      </c>
      <c r="O3">
        <f>M3+N3</f>
        <v>1449.1959999999999</v>
      </c>
      <c r="P3">
        <f>O3*E2*F2</f>
        <v>1449.1959999999999</v>
      </c>
      <c r="Q3">
        <f>[1]RATES!G4</f>
        <v>0.96605290105686192</v>
      </c>
      <c r="R3" s="43">
        <f>P3+L3+K3+J3+I3</f>
        <v>17264.432811488256</v>
      </c>
      <c r="S3">
        <f>R3*Q3</f>
        <v>16678.355402639503</v>
      </c>
    </row>
    <row r="4" spans="1:20" x14ac:dyDescent="0.2">
      <c r="A4" s="5">
        <v>2</v>
      </c>
      <c r="B4">
        <f>B3*EXP([1]RATES!O5)*(1-[1]DATA!$B$6)</f>
        <v>81233.889418663224</v>
      </c>
      <c r="C4">
        <f>C3*EXP([1]RATES!O5)*(1-[1]DATA!$B$6)</f>
        <v>20308.472354665806</v>
      </c>
      <c r="D4">
        <f>B4+C4</f>
        <v>101542.36177332903</v>
      </c>
      <c r="E4">
        <f>E3*(1-'[1]LIFE TABLE MALE'!D64/1000*1.15)</f>
        <v>0.98445738440630959</v>
      </c>
      <c r="F4">
        <f>F3*(1-0.15)</f>
        <v>0.72249999999999992</v>
      </c>
      <c r="G4">
        <f>D4-20</f>
        <v>101522.36177332903</v>
      </c>
      <c r="H4">
        <f>MAX(D4,[1]DATA!$B$3)</f>
        <v>101542.36177332903</v>
      </c>
      <c r="I4">
        <f>G4*[1]DATA!$B$7*F3*E4</f>
        <v>12742.915938090631</v>
      </c>
      <c r="J4">
        <f>H4*'[1]LIFE TABLE MALE'!D65/1000*F4*E3*1.15</f>
        <v>654.44795346441992</v>
      </c>
      <c r="K4">
        <f>0</f>
        <v>0</v>
      </c>
      <c r="L4" s="43">
        <f>[1]DATA!$B$8*((1+[1]DATA!$B$9)^A4)*F4*E4</f>
        <v>37.000289341349713</v>
      </c>
      <c r="M4">
        <f>B3*EXP([1]RATES!O5)*([1]DATA!$B$12)</f>
        <v>1162.8573127416005</v>
      </c>
      <c r="N4">
        <f>C3*EXP([1]RATES!O5)*([1]DATA!$B$12)</f>
        <v>290.71432818540012</v>
      </c>
      <c r="O4">
        <f>M4+N4</f>
        <v>1453.5716409270005</v>
      </c>
      <c r="P4">
        <f>O4*E3*F3</f>
        <v>1226.345916407955</v>
      </c>
      <c r="Q4">
        <f>[1]RATES!G5</f>
        <v>0.94195563634332236</v>
      </c>
      <c r="R4" s="43">
        <f>P4+L4+K4+J4+I4</f>
        <v>14660.710097304356</v>
      </c>
      <c r="S4">
        <f>R4*Q4</f>
        <v>13809.738508951295</v>
      </c>
    </row>
    <row r="5" spans="1:20" x14ac:dyDescent="0.2">
      <c r="A5" s="5">
        <v>3</v>
      </c>
      <c r="B5">
        <f>B4*EXP([1]RATES!O6)*(1-[1]DATA!$B$6)</f>
        <v>81258.802918728528</v>
      </c>
      <c r="C5">
        <f>C4*EXP([1]RATES!O6)*(1-[1]DATA!$B$6)</f>
        <v>20314.700729682132</v>
      </c>
      <c r="D5">
        <f>B5+C5</f>
        <v>101573.50364841067</v>
      </c>
      <c r="E5">
        <f>E4*(1-'[1]LIFE TABLE MALE'!D65/1000*1.15)</f>
        <v>0.97560970656570478</v>
      </c>
      <c r="F5">
        <f>F4*(1-0.15)</f>
        <v>0.61412499999999992</v>
      </c>
      <c r="G5">
        <f>D5-20</f>
        <v>101553.50364841067</v>
      </c>
      <c r="H5">
        <f>MAX(D5,[1]DATA!$B$3)</f>
        <v>101573.50364841067</v>
      </c>
      <c r="I5">
        <f>G5*[1]DATA!$B$7*F4*E5</f>
        <v>10737.424779636354</v>
      </c>
      <c r="J5">
        <f>H5*'[1]LIFE TABLE MALE'!D66/1000*F5*E4*1.15</f>
        <v>611.91911940717171</v>
      </c>
      <c r="K5">
        <f>0</f>
        <v>0</v>
      </c>
      <c r="L5" s="43">
        <f>[1]DATA!$B$8*((1+[1]DATA!$B$9)^A5)*F5*E5</f>
        <v>31.790942922554251</v>
      </c>
      <c r="M5">
        <f>B4*EXP([1]RATES!O6)*([1]DATA!$B$12)</f>
        <v>1163.2139477118603</v>
      </c>
      <c r="N5">
        <f>C4*EXP([1]RATES!O6)*([1]DATA!$B$12)</f>
        <v>290.80348692796508</v>
      </c>
      <c r="O5">
        <f>M5+N5</f>
        <v>1454.0174346398253</v>
      </c>
      <c r="P5">
        <f>O5*E4*F4</f>
        <v>1034.1996499238867</v>
      </c>
      <c r="Q5">
        <f>[1]RATES!G6</f>
        <v>0.92095016751412107</v>
      </c>
      <c r="R5" s="43">
        <f>P5+L5+K5+J5+I5</f>
        <v>12415.334491889967</v>
      </c>
      <c r="S5">
        <f>R5*Q5</f>
        <v>11433.904380049911</v>
      </c>
    </row>
    <row r="6" spans="1:20" x14ac:dyDescent="0.2">
      <c r="A6" s="5">
        <v>4</v>
      </c>
      <c r="B6">
        <f>B5*EXP([1]RATES!O7)*(1-[1]DATA!$B$6)</f>
        <v>81219.666893987174</v>
      </c>
      <c r="C6">
        <f>C5*EXP([1]RATES!O7)*(1-[1]DATA!$B$6)</f>
        <v>20304.916723496794</v>
      </c>
      <c r="D6">
        <f>B6+C6</f>
        <v>101524.58361748396</v>
      </c>
      <c r="E6">
        <f>E5*(1-'[1]LIFE TABLE MALE'!D66/1000*1.15)</f>
        <v>0.96588814559585523</v>
      </c>
      <c r="F6">
        <f>F5*(1-0.15)</f>
        <v>0.52200624999999989</v>
      </c>
      <c r="G6">
        <f>D6-20</f>
        <v>101504.58361748396</v>
      </c>
      <c r="H6">
        <f>MAX(D6,[1]DATA!$B$3)</f>
        <v>101524.58361748396</v>
      </c>
      <c r="I6">
        <f>G6*[1]DATA!$B$7*F5*E6</f>
        <v>9031.5133079511561</v>
      </c>
      <c r="J6">
        <f>H6*'[1]LIFE TABLE MALE'!D67/1000*F6*E5*1.15</f>
        <v>573.94421332618356</v>
      </c>
      <c r="K6">
        <f>0</f>
        <v>0</v>
      </c>
      <c r="L6" s="43">
        <f>[1]DATA!$B$8*((1+[1]DATA!$B$9)^A6)*F6*E6</f>
        <v>27.28809574619661</v>
      </c>
      <c r="M6">
        <f>B5*EXP([1]RATES!O7)*([1]DATA!$B$12)</f>
        <v>1162.6537183188348</v>
      </c>
      <c r="N6">
        <f>C5*EXP([1]RATES!O7)*([1]DATA!$B$12)</f>
        <v>290.66342957970869</v>
      </c>
      <c r="O6">
        <f>M6+N6</f>
        <v>1453.3171478985435</v>
      </c>
      <c r="P6">
        <f>O6*E5*F5</f>
        <v>870.74960794136371</v>
      </c>
      <c r="Q6">
        <f>[1]RATES!G7</f>
        <v>0.90112326459071324</v>
      </c>
      <c r="R6" s="43">
        <f>P6+L6+K6+J6+I6</f>
        <v>10503.4952249649</v>
      </c>
      <c r="S6">
        <f>R6*Q6</f>
        <v>9464.9439067333387</v>
      </c>
    </row>
    <row r="7" spans="1:20" x14ac:dyDescent="0.2">
      <c r="A7" s="6">
        <v>5</v>
      </c>
      <c r="B7">
        <f>B6*EXP([1]RATES!O8)*(1-[1]DATA!$B$6)</f>
        <v>81178.572400251767</v>
      </c>
      <c r="C7">
        <f>C6*EXP([1]RATES!O8)*(1-[1]DATA!$B$6)</f>
        <v>20294.643100062942</v>
      </c>
      <c r="D7">
        <f>B7+C7</f>
        <v>101473.21550031471</v>
      </c>
      <c r="E7">
        <f>E6*(1-'[1]LIFE TABLE MALE'!D67/1000*1.15)</f>
        <v>0.95516620281741316</v>
      </c>
      <c r="F7">
        <f>F6*(1-0.15)</f>
        <v>0.44370531249999989</v>
      </c>
      <c r="G7">
        <f>D7-20</f>
        <v>101453.21550031471</v>
      </c>
      <c r="H7">
        <f>MAX(D7,[1]DATA!$B$3)</f>
        <v>101473.21550031471</v>
      </c>
      <c r="I7">
        <f>G7*[1]DATA!$B$7*F6*E7</f>
        <v>7587.7274967419453</v>
      </c>
      <c r="J7">
        <f>H7*'[1]LIFE TABLE MALE'!D68/1000*F7*E6*1.15</f>
        <v>539.88869843158875</v>
      </c>
      <c r="K7">
        <f>0</f>
        <v>0</v>
      </c>
      <c r="L7" s="43">
        <f>[1]DATA!$B$8*((1+[1]DATA!$B$9)^A7)*F7*E7</f>
        <v>23.396152251358483</v>
      </c>
      <c r="M7">
        <f>B6*EXP([1]RATES!O8)*([1]DATA!$B$12)</f>
        <v>1162.0654535823362</v>
      </c>
      <c r="N7">
        <f>C6*EXP([1]RATES!O8)*([1]DATA!$B$12)</f>
        <v>290.51636339558405</v>
      </c>
      <c r="O7">
        <f>M7+N7</f>
        <v>1452.5818169779202</v>
      </c>
      <c r="P7">
        <f>O7*E6*F6</f>
        <v>732.39124197636045</v>
      </c>
      <c r="Q7">
        <f>[1]RATES!G8</f>
        <v>0.88174468672828554</v>
      </c>
      <c r="R7" s="43">
        <f>P7+L7+K7+J7+I7</f>
        <v>8883.4035894012522</v>
      </c>
      <c r="S7">
        <f>R7*Q7</f>
        <v>7832.8939150175347</v>
      </c>
    </row>
    <row r="8" spans="1:20" x14ac:dyDescent="0.2">
      <c r="A8" s="5">
        <v>6</v>
      </c>
      <c r="B8">
        <f>B7*EXP([1]RATES!O9)*(1-[1]DATA!$B$6)</f>
        <v>81192.731414463822</v>
      </c>
      <c r="C8">
        <f>C7*EXP([1]RATES!O9)*(1-[1]DATA!$B$6)</f>
        <v>20298.182853615956</v>
      </c>
      <c r="D8">
        <f>B8+C8</f>
        <v>101490.91426807978</v>
      </c>
      <c r="E8">
        <f>E7*(1-'[1]LIFE TABLE MALE'!D68/1000*1.15)</f>
        <v>0.94330823420498111</v>
      </c>
      <c r="F8">
        <f>F7*(1-0.15)</f>
        <v>0.37714951562499988</v>
      </c>
      <c r="G8">
        <f>D8-20</f>
        <v>101470.91426807978</v>
      </c>
      <c r="H8">
        <f>MAX(D8,[1]DATA!$B$3)</f>
        <v>101490.91426807978</v>
      </c>
      <c r="I8">
        <f>G8*[1]DATA!$B$7*F7*E8</f>
        <v>6370.6109906844622</v>
      </c>
      <c r="J8">
        <f>H8*'[1]LIFE TABLE MALE'!D69/1000*F8*E7*1.15</f>
        <v>493.11826812528886</v>
      </c>
      <c r="K8">
        <f>0</f>
        <v>0</v>
      </c>
      <c r="L8" s="43">
        <f>[1]DATA!$B$8*((1+[1]DATA!$B$9)^A8)*F8*E8</f>
        <v>20.032641296365799</v>
      </c>
      <c r="M8">
        <f>B7*EXP([1]RATES!O9)*([1]DATA!$B$12)</f>
        <v>1162.2681388573553</v>
      </c>
      <c r="N8">
        <f>C7*EXP([1]RATES!O9)*([1]DATA!$B$12)</f>
        <v>290.56703471433883</v>
      </c>
      <c r="O8">
        <f>M8+N8</f>
        <v>1452.8351735716942</v>
      </c>
      <c r="P8">
        <f>O8*E7*F7</f>
        <v>615.72944332508041</v>
      </c>
      <c r="Q8">
        <f>[1]RATES!G9</f>
        <v>0.86219592102620646</v>
      </c>
      <c r="R8" s="43">
        <f>P8+L8+K8+J8+I8</f>
        <v>7499.4913434311975</v>
      </c>
      <c r="S8">
        <f>R8*Q8</f>
        <v>6466.0308460777242</v>
      </c>
    </row>
    <row r="9" spans="1:20" x14ac:dyDescent="0.2">
      <c r="A9" s="5">
        <v>7</v>
      </c>
      <c r="B9">
        <f>B8*EXP([1]RATES!O10)*(1-[1]DATA!$B$6)</f>
        <v>81254.382012178379</v>
      </c>
      <c r="C9">
        <f>C8*EXP([1]RATES!O10)*(1-[1]DATA!$B$6)</f>
        <v>20313.595503044595</v>
      </c>
      <c r="D9">
        <f>B9+C9</f>
        <v>101567.97751522297</v>
      </c>
      <c r="E9">
        <f>E8*(1-'[1]LIFE TABLE MALE'!D69/1000*1.15)</f>
        <v>0.93058536533944969</v>
      </c>
      <c r="F9">
        <f>F8*(1-0.15)</f>
        <v>0.32057708828124987</v>
      </c>
      <c r="G9">
        <f>D9-20</f>
        <v>101547.97751522297</v>
      </c>
      <c r="H9">
        <f>MAX(D9,[1]DATA!$B$3)</f>
        <v>101567.97751522297</v>
      </c>
      <c r="I9">
        <f>G9*[1]DATA!$B$7*F8*E9</f>
        <v>5346.0413052147742</v>
      </c>
      <c r="J9">
        <f>H9*'[1]LIFE TABLE MALE'!D70/1000*F9*E8*1.15</f>
        <v>452.04411547365572</v>
      </c>
      <c r="K9">
        <f>0</f>
        <v>0</v>
      </c>
      <c r="L9" s="43">
        <f>[1]DATA!$B$8*((1+[1]DATA!$B$9)^A9)*F9*E9</f>
        <v>17.134045075014178</v>
      </c>
      <c r="M9">
        <f>B8*EXP([1]RATES!O10)*([1]DATA!$B$12)</f>
        <v>1163.1506627510198</v>
      </c>
      <c r="N9">
        <f>C8*EXP([1]RATES!O10)*([1]DATA!$B$12)</f>
        <v>290.78766568775495</v>
      </c>
      <c r="O9">
        <f>M9+N9</f>
        <v>1453.9383284387748</v>
      </c>
      <c r="P9">
        <f>O9*E8*F8</f>
        <v>517.26508543389355</v>
      </c>
      <c r="Q9">
        <f>[1]RATES!G10</f>
        <v>0.84258782390013232</v>
      </c>
      <c r="R9" s="43">
        <f>P9+L9+K9+J9+I9</f>
        <v>6332.4845511973381</v>
      </c>
      <c r="S9">
        <f>R9*Q9</f>
        <v>5335.6743778745713</v>
      </c>
    </row>
    <row r="10" spans="1:20" x14ac:dyDescent="0.2">
      <c r="A10" s="5">
        <v>8</v>
      </c>
      <c r="B10">
        <f>B9*EXP([1]RATES!O11)*(1-[1]DATA!$B$6)</f>
        <v>81365.273383019157</v>
      </c>
      <c r="C10">
        <f>C9*EXP([1]RATES!O11)*(1-[1]DATA!$B$6)</f>
        <v>20341.318345754789</v>
      </c>
      <c r="D10">
        <f>B10+C10</f>
        <v>101706.59172877394</v>
      </c>
      <c r="E10">
        <f>E9*(1-'[1]LIFE TABLE MALE'!D70/1000*1.15)</f>
        <v>0.9168893533183835</v>
      </c>
      <c r="F10">
        <f>F9*(1-0.15)</f>
        <v>0.2724905250390624</v>
      </c>
      <c r="G10">
        <f>D10-20</f>
        <v>101686.59172877394</v>
      </c>
      <c r="H10">
        <f>MAX(D10,[1]DATA!$B$3)</f>
        <v>101706.59172877394</v>
      </c>
      <c r="I10">
        <f>G10*[1]DATA!$B$7*F9*E10</f>
        <v>4483.3677143754658</v>
      </c>
      <c r="J10">
        <f>H10*'[1]LIFE TABLE MALE'!D71/1000*F10*E9*1.15</f>
        <v>414.48237829300979</v>
      </c>
      <c r="K10">
        <f>0</f>
        <v>0</v>
      </c>
      <c r="L10" s="43">
        <f>[1]DATA!$B$8*((1+[1]DATA!$B$9)^A10)*F10*E10</f>
        <v>14.63658347662841</v>
      </c>
      <c r="M10">
        <f>B9*EXP([1]RATES!O11)*([1]DATA!$B$12)</f>
        <v>1164.7380647875952</v>
      </c>
      <c r="N10">
        <f>C9*EXP([1]RATES!O11)*([1]DATA!$B$12)</f>
        <v>291.18451619689881</v>
      </c>
      <c r="O10">
        <f>M10+N10</f>
        <v>1455.9225809844941</v>
      </c>
      <c r="P10">
        <f>O10*E9*F9</f>
        <v>434.33715298928655</v>
      </c>
      <c r="Q10">
        <f>[1]RATES!G11</f>
        <v>0.82292780659029441</v>
      </c>
      <c r="R10" s="43">
        <f>P10+L10+K10+J10+I10</f>
        <v>5346.8238291343905</v>
      </c>
      <c r="S10">
        <f>R10*Q10</f>
        <v>4400.050005934283</v>
      </c>
    </row>
    <row r="11" spans="1:20" x14ac:dyDescent="0.2">
      <c r="A11" s="5">
        <v>9</v>
      </c>
      <c r="B11">
        <f>B10*EXP([1]RATES!O12)*(1-[1]DATA!$B$6)</f>
        <v>81523.24029763104</v>
      </c>
      <c r="C11">
        <f>C10*EXP([1]RATES!O12)*(1-[1]DATA!$B$6)</f>
        <v>20380.81007440776</v>
      </c>
      <c r="D11">
        <f>B11+C11</f>
        <v>101904.05037203879</v>
      </c>
      <c r="E11">
        <f>E10*(1-'[1]LIFE TABLE MALE'!D71/1000*1.15)</f>
        <v>0.90215380584309302</v>
      </c>
      <c r="F11">
        <f>F10*(1-0.15)</f>
        <v>0.23161694628320303</v>
      </c>
      <c r="G11">
        <f>D11-20</f>
        <v>101884.05037203879</v>
      </c>
      <c r="H11">
        <f>MAX(D11,[1]DATA!$B$3)</f>
        <v>101904.05037203879</v>
      </c>
      <c r="I11">
        <f>G11*[1]DATA!$B$7*F10*E11</f>
        <v>3756.8984164625977</v>
      </c>
      <c r="J11">
        <f>H11*'[1]LIFE TABLE MALE'!D72/1000*F11*E10*1.15</f>
        <v>389.73525397107403</v>
      </c>
      <c r="K11">
        <f>0</f>
        <v>0</v>
      </c>
      <c r="L11" s="43">
        <f>[1]DATA!$B$8*((1+[1]DATA!$B$9)^A11)*F11*E11</f>
        <v>12.485975177534558</v>
      </c>
      <c r="M11">
        <f>B10*EXP([1]RATES!O12)*([1]DATA!$B$12)</f>
        <v>1166.9993498638389</v>
      </c>
      <c r="N11">
        <f>C10*EXP([1]RATES!O12)*([1]DATA!$B$12)</f>
        <v>291.74983746595973</v>
      </c>
      <c r="O11">
        <f>M11+N11</f>
        <v>1458.7491873297986</v>
      </c>
      <c r="P11">
        <f>O11*E10*F10</f>
        <v>364.45923786403188</v>
      </c>
      <c r="Q11">
        <f>[1]RATES!G12</f>
        <v>0.80326389514893892</v>
      </c>
      <c r="R11" s="43">
        <f>P11+L11+K11+J11+I11</f>
        <v>4523.5788834752384</v>
      </c>
      <c r="S11">
        <f>R11*Q11</f>
        <v>3633.6275939538082</v>
      </c>
    </row>
    <row r="12" spans="1:20" x14ac:dyDescent="0.2">
      <c r="A12" s="6">
        <v>10</v>
      </c>
      <c r="B12">
        <f>B11*EXP([1]RATES!O13)*(1-[1]DATA!$B$6)</f>
        <v>81742.119978905175</v>
      </c>
      <c r="C12">
        <f>C11*EXP([1]RATES!O13)*(1-[1]DATA!$B$6)</f>
        <v>20435.529994726294</v>
      </c>
      <c r="D12">
        <f>B12+C12</f>
        <v>102177.64997363147</v>
      </c>
      <c r="E12">
        <f>E11*(1-'[1]LIFE TABLE MALE'!D72/1000*1.15)</f>
        <v>0.88590686607982083</v>
      </c>
      <c r="F12">
        <f>F11*(1-0.15)</f>
        <v>0.19687440434072256</v>
      </c>
      <c r="G12">
        <f>D12-20</f>
        <v>102157.64997363147</v>
      </c>
      <c r="H12">
        <f>MAX(D12,[1]DATA!$B$3)</f>
        <v>102177.64997363147</v>
      </c>
      <c r="I12">
        <f>G12*[1]DATA!$B$7*F11*E12</f>
        <v>3144.2752124728336</v>
      </c>
      <c r="J12">
        <f>H12*'[1]LIFE TABLE MALE'!D73/1000*F12*E11*1.15</f>
        <v>364.67457517290302</v>
      </c>
      <c r="K12">
        <f>0</f>
        <v>0</v>
      </c>
      <c r="L12" s="43">
        <f>[1]DATA!$B$8*((1+[1]DATA!$B$9)^A12)*F12*E12</f>
        <v>10.630386299780469</v>
      </c>
      <c r="M12">
        <f>B11*EXP([1]RATES!O13)*([1]DATA!$B$12)</f>
        <v>1170.1325968350434</v>
      </c>
      <c r="N12">
        <f>C11*EXP([1]RATES!O13)*([1]DATA!$B$12)</f>
        <v>292.53314920876085</v>
      </c>
      <c r="O12">
        <f>M12+N12</f>
        <v>1462.6657460438041</v>
      </c>
      <c r="P12">
        <f>O12*E11*F11</f>
        <v>305.63001858820297</v>
      </c>
      <c r="Q12">
        <f>[1]RATES!G13</f>
        <v>0.78348852098697186</v>
      </c>
      <c r="R12" s="43">
        <f>P12+L12+K12+J12+I12</f>
        <v>3825.2101925337201</v>
      </c>
      <c r="S12">
        <f>R12*Q12</f>
        <v>2997.0082762125344</v>
      </c>
    </row>
    <row r="13" spans="1:20" x14ac:dyDescent="0.2">
      <c r="A13" s="5">
        <v>11</v>
      </c>
      <c r="B13">
        <f>B12*EXP([1]RATES!O14)*(1-[1]DATA!$B$6)</f>
        <v>82068.023997806304</v>
      </c>
      <c r="C13">
        <f>C12*EXP([1]RATES!O14)*(1-[1]DATA!$B$6)</f>
        <v>20517.005999451576</v>
      </c>
      <c r="D13">
        <f>B13+C13</f>
        <v>102585.02999725788</v>
      </c>
      <c r="E13">
        <f>E12*(1-'[1]LIFE TABLE MALE'!D73/1000*1.15)</f>
        <v>0.86810490690827646</v>
      </c>
      <c r="F13">
        <f>F12*(1-0.15)</f>
        <v>0.16734324368961417</v>
      </c>
      <c r="G13">
        <f>D13-20</f>
        <v>102565.02999725788</v>
      </c>
      <c r="H13">
        <f>MAX(D13,[1]DATA!$B$3)</f>
        <v>102585.02999725788</v>
      </c>
      <c r="I13">
        <f>G13*[1]DATA!$B$7*F12*E13</f>
        <v>2629.3720289316711</v>
      </c>
      <c r="J13">
        <f>H13*'[1]LIFE TABLE MALE'!D74/1000*F13*E12*1.15</f>
        <v>345.19920238532205</v>
      </c>
      <c r="K13">
        <f>0</f>
        <v>0</v>
      </c>
      <c r="L13" s="43">
        <f>[1]DATA!$B$8*((1+[1]DATA!$B$9)^A13)*F13*E13</f>
        <v>9.031341981640594</v>
      </c>
      <c r="M13">
        <f>B12*EXP([1]RATES!O14)*([1]DATA!$B$12)</f>
        <v>1174.7978895391495</v>
      </c>
      <c r="N13">
        <f>C12*EXP([1]RATES!O14)*([1]DATA!$B$12)</f>
        <v>293.69947238478738</v>
      </c>
      <c r="O13">
        <f>M13+N13</f>
        <v>1468.497361923937</v>
      </c>
      <c r="P13">
        <f>O13*E12*F12</f>
        <v>256.12412955142361</v>
      </c>
      <c r="Q13">
        <f>[1]RATES!G14</f>
        <v>0.76320887666583526</v>
      </c>
      <c r="R13" s="43">
        <f>P13+L13+K13+J13+I13</f>
        <v>3239.7267028500573</v>
      </c>
      <c r="S13">
        <f>R13*Q13</f>
        <v>2472.5881775865023</v>
      </c>
    </row>
    <row r="14" spans="1:20" x14ac:dyDescent="0.2">
      <c r="A14" s="5">
        <v>12</v>
      </c>
      <c r="B14">
        <f>B13*EXP([1]RATES!O15)*(1-[1]DATA!$B$6)</f>
        <v>82258.656528029838</v>
      </c>
      <c r="C14">
        <f>C13*EXP([1]RATES!O15)*(1-[1]DATA!$B$6)</f>
        <v>20564.66413200746</v>
      </c>
      <c r="D14">
        <f>B14+C14</f>
        <v>102823.32066003729</v>
      </c>
      <c r="E14">
        <f>E13*(1-'[1]LIFE TABLE MALE'!D74/1000*1.15)</f>
        <v>0.84840057318457185</v>
      </c>
      <c r="F14">
        <f>F13*(1-0.15)</f>
        <v>0.14224175713617204</v>
      </c>
      <c r="G14">
        <f>D14-20</f>
        <v>102803.32066003729</v>
      </c>
      <c r="H14">
        <f>MAX(D14,[1]DATA!$B$3)</f>
        <v>102823.32066003729</v>
      </c>
      <c r="I14">
        <f>G14*[1]DATA!$B$7*F13*E14</f>
        <v>2189.3113987556976</v>
      </c>
      <c r="J14">
        <f>H14*'[1]LIFE TABLE MALE'!D75/1000*F14*E13*1.15</f>
        <v>317.16408006365754</v>
      </c>
      <c r="K14">
        <f>0</f>
        <v>0</v>
      </c>
      <c r="L14" s="43">
        <f>[1]DATA!$B$8*((1+[1]DATA!$B$9)^A14)*F14*E14</f>
        <v>7.6524434213452235</v>
      </c>
      <c r="M14">
        <f>B13*EXP([1]RATES!O15)*([1]DATA!$B$12)</f>
        <v>1177.5267805648443</v>
      </c>
      <c r="N14">
        <f>C13*EXP([1]RATES!O15)*([1]DATA!$B$12)</f>
        <v>294.38169514121108</v>
      </c>
      <c r="O14">
        <f>M14+N14</f>
        <v>1471.9084757060555</v>
      </c>
      <c r="P14">
        <f>O14*E13*F13</f>
        <v>213.82633885913239</v>
      </c>
      <c r="Q14">
        <f>[1]RATES!G15</f>
        <v>0.74468847430975171</v>
      </c>
      <c r="R14" s="46">
        <f>P14+L14+K14+J14+I14</f>
        <v>2727.9542610998328</v>
      </c>
      <c r="S14">
        <f>R14*Q14</f>
        <v>2031.4760966852207</v>
      </c>
    </row>
    <row r="15" spans="1:20" x14ac:dyDescent="0.2">
      <c r="A15" s="5">
        <v>13</v>
      </c>
      <c r="B15">
        <f>B14*EXP([1]RATES!O16)*(1-[1]DATA!$B$6)</f>
        <v>82502.039008492662</v>
      </c>
      <c r="C15">
        <f>C14*EXP([1]RATES!O16)*(1-[1]DATA!$B$6)</f>
        <v>20625.509752123166</v>
      </c>
      <c r="D15">
        <f>B15+C15</f>
        <v>103127.54876061583</v>
      </c>
      <c r="E15">
        <f>E14*(1-'[1]LIFE TABLE MALE'!D75/1000*1.15)</f>
        <v>0.82720749674820093</v>
      </c>
      <c r="F15">
        <f>F14*(1-0.15)</f>
        <v>0.12090549356574623</v>
      </c>
      <c r="G15">
        <f>D15-20</f>
        <v>103107.54876061583</v>
      </c>
      <c r="H15">
        <f>MAX(D15,[1]DATA!$B$3)</f>
        <v>103127.54876061583</v>
      </c>
      <c r="I15">
        <f>G15*[1]DATA!$B$7*F14*E15</f>
        <v>1819.7984530372989</v>
      </c>
      <c r="J15">
        <f>H15*'[1]LIFE TABLE MALE'!D76/1000*F15*E14*1.15</f>
        <v>291.00429490278788</v>
      </c>
      <c r="K15">
        <f>0</f>
        <v>0</v>
      </c>
      <c r="L15" s="43">
        <f>[1]DATA!$B$8*((1+[1]DATA!$B$9)^A15)*F15*E15</f>
        <v>6.4689341929868469</v>
      </c>
      <c r="M15">
        <f>B14*EXP([1]RATES!O16)*([1]DATA!$B$12)</f>
        <v>1181.0107833526558</v>
      </c>
      <c r="N15">
        <f>C14*EXP([1]RATES!O16)*([1]DATA!$B$12)</f>
        <v>295.25269583816396</v>
      </c>
      <c r="O15">
        <f>M15+N15</f>
        <v>1476.2634791908199</v>
      </c>
      <c r="P15">
        <f>O15*E14*F14</f>
        <v>178.15250684752405</v>
      </c>
      <c r="Q15">
        <f>[1]RATES!G16</f>
        <v>0.72615681422166556</v>
      </c>
      <c r="R15" s="46">
        <f>P15+L15+K15+J15+I15</f>
        <v>2295.4241889805976</v>
      </c>
      <c r="S15">
        <f>R15*Q15</f>
        <v>1666.8379163575012</v>
      </c>
    </row>
    <row r="16" spans="1:20" x14ac:dyDescent="0.2">
      <c r="A16" s="5">
        <v>14</v>
      </c>
      <c r="B16">
        <f>B15*EXP([1]RATES!O17)*(1-[1]DATA!$B$6)</f>
        <v>82776.822411940768</v>
      </c>
      <c r="C16">
        <f>C15*EXP([1]RATES!O17)*(1-[1]DATA!$B$6)</f>
        <v>20694.205602985192</v>
      </c>
      <c r="D16">
        <f>B16+C16</f>
        <v>103471.02801492596</v>
      </c>
      <c r="E16">
        <f>E15*(1-'[1]LIFE TABLE MALE'!D76/1000*1.15)</f>
        <v>0.80445169310037157</v>
      </c>
      <c r="F16">
        <f>F15*(1-0.15)</f>
        <v>0.10276966953088429</v>
      </c>
      <c r="G16">
        <f>D16-20</f>
        <v>103451.02801492596</v>
      </c>
      <c r="H16">
        <f>MAX(D16,[1]DATA!$B$3)</f>
        <v>103471.02801492596</v>
      </c>
      <c r="I16">
        <f>G16*[1]DATA!$B$7*F15*E16</f>
        <v>1509.2878436862848</v>
      </c>
      <c r="J16">
        <f>H16*'[1]LIFE TABLE MALE'!D77/1000*F16*E15*1.15</f>
        <v>262.79470895423469</v>
      </c>
      <c r="K16">
        <f>0</f>
        <v>0</v>
      </c>
      <c r="L16" s="43">
        <f>[1]DATA!$B$8*((1+[1]DATA!$B$9)^A16)*F16*E16</f>
        <v>5.4542788699493832</v>
      </c>
      <c r="M16">
        <f>B15*EXP([1]RATES!O17)*([1]DATA!$B$12)</f>
        <v>1184.9442881054915</v>
      </c>
      <c r="N16">
        <f>C15*EXP([1]RATES!O17)*([1]DATA!$B$12)</f>
        <v>296.23607202637288</v>
      </c>
      <c r="O16">
        <f>M16+N16</f>
        <v>1481.1803601318643</v>
      </c>
      <c r="P16">
        <f>O16*E15*F15</f>
        <v>148.13866985632799</v>
      </c>
      <c r="Q16">
        <f>[1]RATES!G17</f>
        <v>0.70782386801134656</v>
      </c>
      <c r="R16" s="46">
        <f>P16+L16+K16+J16+I16</f>
        <v>1925.6755013667969</v>
      </c>
      <c r="S16">
        <f>R16*Q16</f>
        <v>1363.0390819121353</v>
      </c>
    </row>
    <row r="17" spans="1:19" x14ac:dyDescent="0.2">
      <c r="A17" s="6">
        <v>15</v>
      </c>
      <c r="B17">
        <f>B16*EXP([1]RATES!O18)*(1-[1]DATA!$B$6)</f>
        <v>82966.673538954565</v>
      </c>
      <c r="C17">
        <f>C16*EXP([1]RATES!O18)*(1-[1]DATA!$B$6)</f>
        <v>20741.668384738641</v>
      </c>
      <c r="D17">
        <f>B17+C17</f>
        <v>103708.34192369321</v>
      </c>
      <c r="E17">
        <f>E16*(1-'[1]LIFE TABLE MALE'!D77/1000*1.15)</f>
        <v>0.78041811674819805</v>
      </c>
      <c r="F17">
        <f>F16*(1-0.15)</f>
        <v>8.7354219101251643E-2</v>
      </c>
      <c r="G17">
        <f>D17-20</f>
        <v>103688.34192369321</v>
      </c>
      <c r="H17">
        <f>MAX(D17,[1]DATA!$B$3)</f>
        <v>103708.34192369321</v>
      </c>
      <c r="I17">
        <f>G17*[1]DATA!$B$7*F16*E17</f>
        <v>1247.4222649968287</v>
      </c>
      <c r="J17">
        <f>H17*'[1]LIFE TABLE MALE'!D78/1000*F17*E16*1.15</f>
        <v>244.91200809072492</v>
      </c>
      <c r="K17">
        <f>0</f>
        <v>0</v>
      </c>
      <c r="L17" s="43">
        <f>[1]DATA!$B$8*((1+[1]DATA!$B$9)^A17)*F17*E17</f>
        <v>4.5875816729812113</v>
      </c>
      <c r="M17">
        <f>B16*EXP([1]RATES!O18)*([1]DATA!$B$12)</f>
        <v>1187.6619934001676</v>
      </c>
      <c r="N17">
        <f>C16*EXP([1]RATES!O18)*([1]DATA!$B$12)</f>
        <v>296.9154983500419</v>
      </c>
      <c r="O17">
        <f>M17+N17</f>
        <v>1484.5774917502094</v>
      </c>
      <c r="P17">
        <f>O17*E16*F16</f>
        <v>122.73482333674805</v>
      </c>
      <c r="Q17">
        <f>[1]RATES!G18</f>
        <v>0.6906676758678868</v>
      </c>
      <c r="R17" s="46">
        <f>P17+L17+K17+J17+I17</f>
        <v>1619.656678097283</v>
      </c>
      <c r="S17">
        <f>R17*Q17</f>
        <v>1118.6445135653526</v>
      </c>
    </row>
    <row r="18" spans="1:19" x14ac:dyDescent="0.2">
      <c r="A18" s="5">
        <v>16</v>
      </c>
      <c r="B18">
        <f>B17*EXP([1]RATES!O19)*(1-[1]DATA!$B$6)</f>
        <v>83012.664280582845</v>
      </c>
      <c r="C18">
        <f>C17*EXP([1]RATES!O19)*(1-[1]DATA!$B$6)</f>
        <v>20753.166070145711</v>
      </c>
      <c r="D18">
        <f>B18+C18</f>
        <v>103765.83035072856</v>
      </c>
      <c r="E18">
        <f>E17*(1-'[1]LIFE TABLE MALE'!D78/1000*1.15)</f>
        <v>0.75419164461557286</v>
      </c>
      <c r="F18">
        <f>F17*(1-0.15)</f>
        <v>7.4251086236063898E-2</v>
      </c>
      <c r="G18">
        <f>D18-20</f>
        <v>103745.83035072856</v>
      </c>
      <c r="H18">
        <f>MAX(D18,[1]DATA!$B$3)</f>
        <v>103765.83035072856</v>
      </c>
      <c r="I18">
        <f>G18*[1]DATA!$B$7*F17*E18</f>
        <v>1025.2446518770064</v>
      </c>
      <c r="J18">
        <f>H18*'[1]LIFE TABLE MALE'!D79/1000*F18*E17*1.15</f>
        <v>227.28696685423958</v>
      </c>
      <c r="K18">
        <f>0</f>
        <v>0</v>
      </c>
      <c r="L18" s="43">
        <f>[1]DATA!$B$8*((1+[1]DATA!$B$9)^A18)*F18*E18</f>
        <v>3.8437690071507564</v>
      </c>
      <c r="M18">
        <f>B17*EXP([1]RATES!O19)*([1]DATA!$B$12)</f>
        <v>1188.3203475748055</v>
      </c>
      <c r="N18">
        <f>C17*EXP([1]RATES!O19)*([1]DATA!$B$12)</f>
        <v>297.08008689370138</v>
      </c>
      <c r="O18">
        <f>M18+N18</f>
        <v>1485.4004344685068</v>
      </c>
      <c r="P18">
        <f>O18*E17*F17</f>
        <v>101.26392925910289</v>
      </c>
      <c r="Q18">
        <f>[1]RATES!G19</f>
        <v>0.67509876092267374</v>
      </c>
      <c r="R18" s="46">
        <f>P18+L18+K18+J18+I18</f>
        <v>1357.6393169974997</v>
      </c>
      <c r="S18">
        <f>R18*Q18</f>
        <v>916.54062068491714</v>
      </c>
    </row>
    <row r="19" spans="1:19" x14ac:dyDescent="0.2">
      <c r="A19" s="5">
        <v>17</v>
      </c>
      <c r="B19">
        <f>B18*EXP([1]RATES!O20)*(1-[1]DATA!$B$6)</f>
        <v>82929.076023361471</v>
      </c>
      <c r="C19">
        <f>C18*EXP([1]RATES!O20)*(1-[1]DATA!$B$6)</f>
        <v>20732.269005840368</v>
      </c>
      <c r="D19">
        <f>B19+C19</f>
        <v>103661.34502920184</v>
      </c>
      <c r="E19">
        <f>E18*(1-'[1]LIFE TABLE MALE'!D79/1000*1.15)</f>
        <v>0.725683317725905</v>
      </c>
      <c r="F19">
        <f>F18*(1-0.15)</f>
        <v>6.3113423300654309E-2</v>
      </c>
      <c r="G19">
        <f>D19-20</f>
        <v>103641.34502920184</v>
      </c>
      <c r="H19">
        <f>MAX(D19,[1]DATA!$B$3)</f>
        <v>103661.34502920184</v>
      </c>
      <c r="I19">
        <f>G19*[1]DATA!$B$7*F18*E19</f>
        <v>837.6724850879632</v>
      </c>
      <c r="J19">
        <f>H19*'[1]LIFE TABLE MALE'!D80/1000*F19*E18*1.15</f>
        <v>213.05983617933535</v>
      </c>
      <c r="K19">
        <f>0</f>
        <v>0</v>
      </c>
      <c r="L19" s="43">
        <f>[1]DATA!$B$8*((1+[1]DATA!$B$9)^A19)*F19*E19</f>
        <v>3.2065779432471295</v>
      </c>
      <c r="M19">
        <f>B18*EXP([1]RATES!O20)*([1]DATA!$B$12)</f>
        <v>1187.1237876554812</v>
      </c>
      <c r="N19">
        <f>C18*EXP([1]RATES!O20)*([1]DATA!$B$12)</f>
        <v>296.78094691387031</v>
      </c>
      <c r="O19">
        <f>M19+N19</f>
        <v>1483.9047345693516</v>
      </c>
      <c r="P19">
        <f>O19*E18*F18</f>
        <v>83.097995661682091</v>
      </c>
      <c r="Q19">
        <f>[1]RATES!G20</f>
        <v>0.66091208289531467</v>
      </c>
      <c r="R19" s="46">
        <f>P19+L19+K19+J19+I19</f>
        <v>1137.0368948722278</v>
      </c>
      <c r="S19">
        <f>R19*Q19</f>
        <v>751.48142251882496</v>
      </c>
    </row>
    <row r="20" spans="1:19" x14ac:dyDescent="0.2">
      <c r="A20" s="5">
        <v>18</v>
      </c>
      <c r="B20">
        <f>B19*EXP([1]RATES!O21)*(1-[1]DATA!$B$6)</f>
        <v>82813.18390319946</v>
      </c>
      <c r="C20">
        <f>C19*EXP([1]RATES!O21)*(1-[1]DATA!$B$6)</f>
        <v>20703.295975799865</v>
      </c>
      <c r="D20">
        <f>B20+C20</f>
        <v>103516.47987899932</v>
      </c>
      <c r="E20">
        <f>E19*(1-'[1]LIFE TABLE MALE'!D80/1000*1.15)</f>
        <v>0.69434840894522332</v>
      </c>
      <c r="F20">
        <f>F19*(1-0.15)</f>
        <v>5.3646409805556163E-2</v>
      </c>
      <c r="G20">
        <f>D20-20</f>
        <v>103496.47987899932</v>
      </c>
      <c r="H20">
        <f>MAX(D20,[1]DATA!$B$3)</f>
        <v>103516.47987899932</v>
      </c>
      <c r="I20">
        <f>G20*[1]DATA!$B$7*F19*E20</f>
        <v>680.32435674702685</v>
      </c>
      <c r="J20">
        <f>H20*'[1]LIFE TABLE MALE'!D81/1000*F20*E19*1.15</f>
        <v>192.32901364772428</v>
      </c>
      <c r="K20">
        <f>0</f>
        <v>0</v>
      </c>
      <c r="L20" s="43">
        <f>[1]DATA!$B$8*((1+[1]DATA!$B$9)^A20)*F20*E20</f>
        <v>2.660058597083002</v>
      </c>
      <c r="M20">
        <f>B19*EXP([1]RATES!O21)*([1]DATA!$B$12)</f>
        <v>1185.464800250299</v>
      </c>
      <c r="N20">
        <f>C19*EXP([1]RATES!O21)*([1]DATA!$B$12)</f>
        <v>296.36620006257476</v>
      </c>
      <c r="O20">
        <f>M20+N20</f>
        <v>1481.8310003128738</v>
      </c>
      <c r="P20">
        <f>O20*E19*F19</f>
        <v>67.868390923095731</v>
      </c>
      <c r="Q20">
        <f>[1]RATES!G21</f>
        <v>0.64727657622441381</v>
      </c>
      <c r="R20" s="46">
        <f>P20+L20+K20+J20+I20</f>
        <v>943.18181991492986</v>
      </c>
      <c r="S20">
        <f>R20*Q20</f>
        <v>610.49949915164746</v>
      </c>
    </row>
    <row r="21" spans="1:19" x14ac:dyDescent="0.2">
      <c r="A21" s="5">
        <v>19</v>
      </c>
      <c r="B21">
        <f>B20*EXP([1]RATES!O22)*(1-[1]DATA!$B$6)</f>
        <v>82680.449851873433</v>
      </c>
      <c r="C21">
        <f>C20*EXP([1]RATES!O22)*(1-[1]DATA!$B$6)</f>
        <v>20670.112462968358</v>
      </c>
      <c r="D21">
        <f>B21+C21</f>
        <v>103350.56231484179</v>
      </c>
      <c r="E21">
        <f>E20*(1-'[1]LIFE TABLE MALE'!D81/1000*1.15)</f>
        <v>0.66121051135321196</v>
      </c>
      <c r="F21">
        <f>F20*(1-0.15)</f>
        <v>4.5599448334722736E-2</v>
      </c>
      <c r="G21">
        <f>D21-20</f>
        <v>103330.56231484179</v>
      </c>
      <c r="H21">
        <f>MAX(D21,[1]DATA!$B$3)</f>
        <v>103350.56231484179</v>
      </c>
      <c r="I21">
        <f>G21*[1]DATA!$B$7*F20*E21</f>
        <v>549.79459207035018</v>
      </c>
      <c r="J21">
        <f>H21*'[1]LIFE TABLE MALE'!D82/1000*F21*E20*1.15</f>
        <v>177.02842438398915</v>
      </c>
      <c r="K21">
        <f>0</f>
        <v>0</v>
      </c>
      <c r="L21" s="43">
        <f>[1]DATA!$B$8*((1+[1]DATA!$B$9)^A21)*F21*E21</f>
        <v>2.1962036317340523</v>
      </c>
      <c r="M21">
        <f>B20*EXP([1]RATES!O22)*([1]DATA!$B$12)</f>
        <v>1183.5647218059592</v>
      </c>
      <c r="N21">
        <f>C20*EXP([1]RATES!O22)*([1]DATA!$B$12)</f>
        <v>295.89118045148979</v>
      </c>
      <c r="O21">
        <f>M21+N21</f>
        <v>1479.455902257449</v>
      </c>
      <c r="P21">
        <f>O21*E20*F20</f>
        <v>55.108695695627262</v>
      </c>
      <c r="Q21">
        <f>[1]RATES!G22</f>
        <v>0.63405275958074025</v>
      </c>
      <c r="R21" s="46">
        <f>P21+L21+K21+J21+I21</f>
        <v>784.12791578170061</v>
      </c>
      <c r="S21">
        <f>R21*Q21</f>
        <v>497.17846886568157</v>
      </c>
    </row>
    <row r="22" spans="1:19" x14ac:dyDescent="0.2">
      <c r="A22" s="6">
        <v>20</v>
      </c>
      <c r="B22">
        <f>B21*EXP([1]RATES!O23)*(1-[1]DATA!$B$6)</f>
        <v>82630.136364810009</v>
      </c>
      <c r="C22">
        <f>C21*EXP([1]RATES!O23)*(1-[1]DATA!$B$6)</f>
        <v>20657.534091202502</v>
      </c>
      <c r="D22">
        <f>B22+C22</f>
        <v>103287.67045601251</v>
      </c>
      <c r="E22">
        <f>E21*(1-'[1]LIFE TABLE MALE'!D82/1000*1.15)</f>
        <v>0.62543936354302176</v>
      </c>
      <c r="F22">
        <f>F21*(1-0.15)</f>
        <v>3.8759531084514326E-2</v>
      </c>
      <c r="G22">
        <f>D22-20</f>
        <v>103267.67045601251</v>
      </c>
      <c r="H22">
        <f>MAX(D22,[1]DATA!$B$3)</f>
        <v>103287.67045601251</v>
      </c>
      <c r="I22">
        <f>G22*[1]DATA!$B$7*F21*E22</f>
        <v>441.77429140261245</v>
      </c>
      <c r="J22">
        <f>H22*'[1]LIFE TABLE MALE'!D83/1000*F22*E21*1.15</f>
        <v>160.64117242296587</v>
      </c>
      <c r="K22">
        <f>0</f>
        <v>0</v>
      </c>
      <c r="L22" s="43">
        <f>[1]DATA!$B$8*((1+[1]DATA!$B$9)^A22)*F22*E22</f>
        <v>1.8010972577959841</v>
      </c>
      <c r="M22">
        <f>B21*EXP([1]RATES!O23)*([1]DATA!$B$12)</f>
        <v>1182.8444878398161</v>
      </c>
      <c r="N22">
        <f>C21*EXP([1]RATES!O23)*([1]DATA!$B$12)</f>
        <v>295.71112195995403</v>
      </c>
      <c r="O22">
        <f>M22+N22</f>
        <v>1478.5556097997701</v>
      </c>
      <c r="P22">
        <f>O22*E21*F21</f>
        <v>44.579685565269088</v>
      </c>
      <c r="Q22">
        <f>[1]RATES!G23</f>
        <v>0.62048117992903407</v>
      </c>
      <c r="R22" s="46">
        <f>P22+L22+K22+J22+I22</f>
        <v>648.79624664864332</v>
      </c>
      <c r="S22">
        <f>R22*Q22</f>
        <v>402.56586065407885</v>
      </c>
    </row>
    <row r="23" spans="1:19" x14ac:dyDescent="0.2">
      <c r="A23" s="5">
        <v>21</v>
      </c>
      <c r="B23">
        <f>B22*EXP([1]RATES!O24)*(1-[1]DATA!$B$6)</f>
        <v>82662.12593342422</v>
      </c>
      <c r="C23">
        <f>C22*EXP([1]RATES!O24)*(1-[1]DATA!$B$6)</f>
        <v>20665.531483356055</v>
      </c>
      <c r="D23">
        <f>B23+C23</f>
        <v>103327.65741678028</v>
      </c>
      <c r="E23">
        <f>E22*(1-'[1]LIFE TABLE MALE'!D83/1000*1.15)</f>
        <v>0.58748380991591287</v>
      </c>
      <c r="F23">
        <f>F22*(1-0.15)</f>
        <v>3.2945601421837174E-2</v>
      </c>
      <c r="G23">
        <f>D23-20</f>
        <v>103307.65741678028</v>
      </c>
      <c r="H23">
        <f>MAX(D23,[1]DATA!$B$3)</f>
        <v>103327.65741678028</v>
      </c>
      <c r="I23">
        <f>G23*[1]DATA!$B$7*F22*E23</f>
        <v>352.8565549850785</v>
      </c>
      <c r="J23">
        <f>H23*'[1]LIFE TABLE MALE'!D84/1000*F23*E22*1.15</f>
        <v>144.34095604627498</v>
      </c>
      <c r="K23">
        <f>0</f>
        <v>0</v>
      </c>
      <c r="L23" s="43">
        <f>[1]DATA!$B$8*((1+[1]DATA!$B$9)^A23)*F23*E23</f>
        <v>1.4667866683830575</v>
      </c>
      <c r="M23">
        <f>B22*EXP([1]RATES!O24)*([1]DATA!$B$12)</f>
        <v>1183.3024162248867</v>
      </c>
      <c r="N23">
        <f>C22*EXP([1]RATES!O24)*([1]DATA!$B$12)</f>
        <v>295.82560405622166</v>
      </c>
      <c r="O23">
        <f>M23+N23</f>
        <v>1479.1280202811083</v>
      </c>
      <c r="P23">
        <f>O23*E22*F22</f>
        <v>35.856631647494929</v>
      </c>
      <c r="Q23">
        <f>[1]RATES!G24</f>
        <v>0.60659575547952316</v>
      </c>
      <c r="R23" s="46">
        <f>P23+L23+K23+J23+I23</f>
        <v>534.52092934723146</v>
      </c>
      <c r="S23">
        <f>R23*Q23</f>
        <v>324.2381269570007</v>
      </c>
    </row>
    <row r="24" spans="1:19" x14ac:dyDescent="0.2">
      <c r="A24" s="5">
        <v>22</v>
      </c>
      <c r="B24">
        <f>B23*EXP([1]RATES!O25)*(1-[1]DATA!$B$6)</f>
        <v>82791.080503122896</v>
      </c>
      <c r="C24">
        <f>C23*EXP([1]RATES!O25)*(1-[1]DATA!$B$6)</f>
        <v>20697.770125780724</v>
      </c>
      <c r="D24">
        <f>B24+C24</f>
        <v>103488.85062890362</v>
      </c>
      <c r="E24">
        <f>E23*(1-'[1]LIFE TABLE MALE'!D84/1000*1.15)</f>
        <v>0.54765601651665829</v>
      </c>
      <c r="F24">
        <f>F23*(1-0.15)</f>
        <v>2.8003761208561597E-2</v>
      </c>
      <c r="G24">
        <f>D24-20</f>
        <v>103468.85062890362</v>
      </c>
      <c r="H24">
        <f>MAX(D24,[1]DATA!$B$3)</f>
        <v>103488.85062890362</v>
      </c>
      <c r="I24">
        <f>G24*[1]DATA!$B$7*F23*E24</f>
        <v>280.03104883907315</v>
      </c>
      <c r="J24">
        <f>H24*'[1]LIFE TABLE MALE'!D85/1000*F24*E23*1.15</f>
        <v>128.70923857211324</v>
      </c>
      <c r="K24">
        <f>0</f>
        <v>0</v>
      </c>
      <c r="L24" s="43">
        <f>[1]DATA!$B$8*((1+[1]DATA!$B$9)^A24)*F24*E24</f>
        <v>1.1854903195531441</v>
      </c>
      <c r="M24">
        <f>B23*EXP([1]RATES!O25)*([1]DATA!$B$12)</f>
        <v>1185.148391660246</v>
      </c>
      <c r="N24">
        <f>C23*EXP([1]RATES!O25)*([1]DATA!$B$12)</f>
        <v>296.28709791506151</v>
      </c>
      <c r="O24">
        <f>M24+N24</f>
        <v>1481.4354895753077</v>
      </c>
      <c r="P24">
        <f>O24*E23*F23</f>
        <v>28.673194927457409</v>
      </c>
      <c r="Q24">
        <f>[1]RATES!G25</f>
        <v>0.59232660750473398</v>
      </c>
      <c r="R24" s="46">
        <f>P24+L24+K24+J24+I24</f>
        <v>438.59897265819694</v>
      </c>
      <c r="S24">
        <f>R24*Q24</f>
        <v>259.79384152969135</v>
      </c>
    </row>
    <row r="25" spans="1:19" x14ac:dyDescent="0.2">
      <c r="A25" s="5">
        <v>23</v>
      </c>
      <c r="B25">
        <f>B24*EXP([1]RATES!O26)*(1-[1]DATA!$B$6)</f>
        <v>82994.7603613877</v>
      </c>
      <c r="C25">
        <f>C24*EXP([1]RATES!O26)*(1-[1]DATA!$B$6)</f>
        <v>20748.690090346925</v>
      </c>
      <c r="D25">
        <f>B25+C25</f>
        <v>103743.45045173462</v>
      </c>
      <c r="E25">
        <f>E24*(1-'[1]LIFE TABLE MALE'!D85/1000*1.15)</f>
        <v>0.50625492871180244</v>
      </c>
      <c r="F25">
        <f>F24*(1-0.15)</f>
        <v>2.3803197027277356E-2</v>
      </c>
      <c r="G25">
        <f>D25-20</f>
        <v>103723.45045173462</v>
      </c>
      <c r="H25">
        <f>MAX(D25,[1]DATA!$B$3)</f>
        <v>103743.45045173462</v>
      </c>
      <c r="I25">
        <f>G25*[1]DATA!$B$7*F24*E25</f>
        <v>220.57375910542487</v>
      </c>
      <c r="J25">
        <f>H25*'[1]LIFE TABLE MALE'!D86/1000*F25*E24*1.15</f>
        <v>112.26513782513305</v>
      </c>
      <c r="K25">
        <f>0</f>
        <v>0</v>
      </c>
      <c r="L25" s="43">
        <f>[1]DATA!$B$8*((1+[1]DATA!$B$9)^A25)*F25*E25</f>
        <v>0.95012011067467461</v>
      </c>
      <c r="M25">
        <f>B24*EXP([1]RATES!O26)*([1]DATA!$B$12)</f>
        <v>1188.0640542529939</v>
      </c>
      <c r="N25">
        <f>C24*EXP([1]RATES!O26)*([1]DATA!$B$12)</f>
        <v>297.01601356324846</v>
      </c>
      <c r="O25">
        <f>M25+N25</f>
        <v>1485.0800678162423</v>
      </c>
      <c r="P25">
        <f>O25*E24*F24</f>
        <v>22.775823996106194</v>
      </c>
      <c r="Q25">
        <f>[1]RATES!G26</f>
        <v>0.57787375637469385</v>
      </c>
      <c r="R25" s="46">
        <f>P25+L25+K25+J25+I25</f>
        <v>356.56484103733879</v>
      </c>
      <c r="S25">
        <f>R25*Q25</f>
        <v>206.04946408139256</v>
      </c>
    </row>
    <row r="26" spans="1:19" x14ac:dyDescent="0.2">
      <c r="A26" s="5">
        <v>24</v>
      </c>
      <c r="B26">
        <f>B25*EXP([1]RATES!O27)*(1-[1]DATA!$B$6)</f>
        <v>83283.464922455751</v>
      </c>
      <c r="C26">
        <f>C25*EXP([1]RATES!O27)*(1-[1]DATA!$B$6)</f>
        <v>20820.866230613938</v>
      </c>
      <c r="D26">
        <f>B26+C26</f>
        <v>104104.33115306968</v>
      </c>
      <c r="E26">
        <f>E25*(1-'[1]LIFE TABLE MALE'!D86/1000*1.15)</f>
        <v>0.46422967583814589</v>
      </c>
      <c r="F26">
        <f>F25*(1-0.15)</f>
        <v>2.0232717473185752E-2</v>
      </c>
      <c r="G26">
        <f>D26-20</f>
        <v>104084.33115306968</v>
      </c>
      <c r="H26">
        <f>MAX(D26,[1]DATA!$B$3)</f>
        <v>104104.33115306968</v>
      </c>
      <c r="I26">
        <f>G26*[1]DATA!$B$7*F25*E26</f>
        <v>172.52212765142627</v>
      </c>
      <c r="J26">
        <f>H26*'[1]LIFE TABLE MALE'!D87/1000*F26*E25*1.15</f>
        <v>99.644323074719154</v>
      </c>
      <c r="K26">
        <f>0</f>
        <v>0</v>
      </c>
      <c r="L26" s="43">
        <f>[1]DATA!$B$8*((1+[1]DATA!$B$9)^A26)*F26*E26</f>
        <v>0.75537262714214803</v>
      </c>
      <c r="M26">
        <f>B25*EXP([1]RATES!O27)*([1]DATA!$B$12)</f>
        <v>1192.1968393807574</v>
      </c>
      <c r="N26">
        <f>C25*EXP([1]RATES!O27)*([1]DATA!$B$12)</f>
        <v>298.04920984518935</v>
      </c>
      <c r="O26">
        <f>M26+N26</f>
        <v>1490.2460492259468</v>
      </c>
      <c r="P26">
        <f>O26*E25*F25</f>
        <v>17.958188875801213</v>
      </c>
      <c r="Q26">
        <f>[1]RATES!G27</f>
        <v>0.56320138825489208</v>
      </c>
      <c r="R26" s="46">
        <f>P26+L26+K26+J26+I26</f>
        <v>290.88001222908878</v>
      </c>
      <c r="S26">
        <f>R26*Q26</f>
        <v>163.82402670302278</v>
      </c>
    </row>
    <row r="27" spans="1:19" x14ac:dyDescent="0.2">
      <c r="A27" s="6">
        <v>25</v>
      </c>
      <c r="B27">
        <f>B26*EXP([1]RATES!O28)*(1-[1]DATA!$B$6)</f>
        <v>83627.029768984285</v>
      </c>
      <c r="C27">
        <f>C26*EXP([1]RATES!O28)*(1-[1]DATA!$B$6)</f>
        <v>20906.757442246071</v>
      </c>
      <c r="D27">
        <f>B27+C27</f>
        <v>104533.78721123036</v>
      </c>
      <c r="E27">
        <f>E26*(1-'[1]LIFE TABLE MALE'!D87/1000*1.15)</f>
        <v>0.42084931295524924</v>
      </c>
      <c r="F27">
        <f>F26*(1-0.15)</f>
        <v>1.7197809852207889E-2</v>
      </c>
      <c r="G27">
        <f>D27-20</f>
        <v>104513.78721123036</v>
      </c>
      <c r="H27">
        <f>MAX(D27,[1]DATA!$B$3)</f>
        <v>104533.78721123036</v>
      </c>
      <c r="I27">
        <f>G27*[1]DATA!$B$7*F26*E27</f>
        <v>133.489062820339</v>
      </c>
      <c r="J27">
        <f>H27*'[1]LIFE TABLE MALE'!D88/1000*F27*E26*1.15</f>
        <v>88.911337792888531</v>
      </c>
      <c r="K27">
        <f>0</f>
        <v>0</v>
      </c>
      <c r="L27" s="43">
        <f>[1]DATA!$B$8*((1+[1]DATA!$B$9)^A27)*F27*E27</f>
        <v>0.59370958966883969</v>
      </c>
      <c r="M27">
        <f>B26*EXP([1]RATES!O28)*([1]DATA!$B$12)</f>
        <v>1197.1149455682821</v>
      </c>
      <c r="N27">
        <f>C26*EXP([1]RATES!O28)*([1]DATA!$B$12)</f>
        <v>299.27873639207053</v>
      </c>
      <c r="O27">
        <f>M27+N27</f>
        <v>1496.3936819603528</v>
      </c>
      <c r="P27">
        <f>O27*E26*F26</f>
        <v>14.055069007511372</v>
      </c>
      <c r="Q27">
        <f>[1]RATES!G28</f>
        <v>0.54854806158178537</v>
      </c>
      <c r="R27" s="46">
        <f>P27+L27+K27+J27+I27</f>
        <v>237.04917921040774</v>
      </c>
      <c r="S27">
        <f>R27*Q27</f>
        <v>130.03286775542242</v>
      </c>
    </row>
    <row r="28" spans="1:19" x14ac:dyDescent="0.2">
      <c r="A28" s="5">
        <v>26</v>
      </c>
      <c r="B28">
        <f>B27*EXP([1]RATES!O29)*(1-[1]DATA!$B$6)</f>
        <v>84031.033003797333</v>
      </c>
      <c r="C28">
        <f>C27*EXP([1]RATES!O29)*(1-[1]DATA!$B$6)</f>
        <v>21007.758250949333</v>
      </c>
      <c r="D28">
        <f>B28+C28</f>
        <v>105038.79125474667</v>
      </c>
      <c r="E28">
        <f>E27*(1-'[1]LIFE TABLE MALE'!D88/1000*1.15)</f>
        <v>0.37601391382046701</v>
      </c>
      <c r="F28">
        <f>F27*(1-0.15)</f>
        <v>1.4618138374376706E-2</v>
      </c>
      <c r="G28">
        <f>D28-20</f>
        <v>105018.79125474667</v>
      </c>
      <c r="H28">
        <f>MAX(D28,[1]DATA!$B$3)</f>
        <v>105038.79125474667</v>
      </c>
      <c r="I28">
        <f>G28*[1]DATA!$B$7*F27*E28</f>
        <v>101.86742609248829</v>
      </c>
      <c r="J28">
        <f>H28*'[1]LIFE TABLE MALE'!D89/1000*F28*E27*1.15</f>
        <v>79.516216383921261</v>
      </c>
      <c r="K28">
        <f>0</f>
        <v>0</v>
      </c>
      <c r="L28" s="43">
        <f>[1]DATA!$B$8*((1+[1]DATA!$B$9)^A28)*F28*E28</f>
        <v>0.45990746018472572</v>
      </c>
      <c r="M28">
        <f>B27*EXP([1]RATES!O29)*([1]DATA!$B$12)</f>
        <v>1202.8982229582439</v>
      </c>
      <c r="N28">
        <f>C27*EXP([1]RATES!O29)*([1]DATA!$B$12)</f>
        <v>300.72455573956097</v>
      </c>
      <c r="O28">
        <f>M28+N28</f>
        <v>1503.6227786978047</v>
      </c>
      <c r="P28">
        <f>O28*E27*F27</f>
        <v>10.882750227286044</v>
      </c>
      <c r="Q28">
        <f>[1]RATES!G29</f>
        <v>0.53390072310461278</v>
      </c>
      <c r="R28" s="46">
        <f>P28+L28+K28+J28+I28</f>
        <v>192.7263001638803</v>
      </c>
      <c r="S28">
        <f>R28*Q28</f>
        <v>102.89671101877234</v>
      </c>
    </row>
    <row r="29" spans="1:19" x14ac:dyDescent="0.2">
      <c r="A29" s="5">
        <v>27</v>
      </c>
      <c r="B29">
        <f>B28*EXP([1]RATES!O30)*(1-[1]DATA!$B$6)</f>
        <v>84501.26690690004</v>
      </c>
      <c r="C29">
        <f>C28*EXP([1]RATES!O30)*(1-[1]DATA!$B$6)</f>
        <v>21125.31672672501</v>
      </c>
      <c r="D29">
        <f>B29+C29</f>
        <v>105626.58363362505</v>
      </c>
      <c r="E29">
        <f>E28*(1-'[1]LIFE TABLE MALE'!D89/1000*1.15)</f>
        <v>0.32974479634245729</v>
      </c>
      <c r="F29">
        <f>F28*(1-0.15)</f>
        <v>1.24254176182202E-2</v>
      </c>
      <c r="G29">
        <f>D29-20</f>
        <v>105606.58363362505</v>
      </c>
      <c r="H29">
        <f>MAX(D29,[1]DATA!$B$3)</f>
        <v>105626.58363362505</v>
      </c>
      <c r="I29">
        <f>G29*[1]DATA!$B$7*F28*E29</f>
        <v>76.357600387844258</v>
      </c>
      <c r="J29">
        <f>H29*'[1]LIFE TABLE MALE'!D90/1000*F29*E28*1.15</f>
        <v>69.388408732093708</v>
      </c>
      <c r="K29">
        <f>0</f>
        <v>0</v>
      </c>
      <c r="L29" s="43">
        <f>[1]DATA!$B$8*((1+[1]DATA!$B$9)^A29)*F29*E29</f>
        <v>0.34967419755917228</v>
      </c>
      <c r="M29">
        <f>B28*EXP([1]RATES!O30)*([1]DATA!$B$12)</f>
        <v>1209.629587624336</v>
      </c>
      <c r="N29">
        <f>C28*EXP([1]RATES!O30)*([1]DATA!$B$12)</f>
        <v>302.40739690608399</v>
      </c>
      <c r="O29">
        <f>M29+N29</f>
        <v>1512.0369845304199</v>
      </c>
      <c r="P29">
        <f>O29*E28*F28</f>
        <v>8.3110979054890315</v>
      </c>
      <c r="Q29">
        <f>[1]RATES!G30</f>
        <v>0.51924921182601969</v>
      </c>
      <c r="R29" s="46">
        <f>P29+L29+K29+J29+I29</f>
        <v>154.40678122298618</v>
      </c>
      <c r="S29">
        <f>R29*Q29</f>
        <v>80.175599450628226</v>
      </c>
    </row>
    <row r="30" spans="1:19" x14ac:dyDescent="0.2">
      <c r="A30" s="5">
        <v>28</v>
      </c>
      <c r="B30">
        <f>B29*EXP([1]RATES!O31)*(1-[1]DATA!$B$6)</f>
        <v>85020.543140026202</v>
      </c>
      <c r="C30">
        <f>C29*EXP([1]RATES!O31)*(1-[1]DATA!$B$6)</f>
        <v>21255.135785006551</v>
      </c>
      <c r="D30">
        <f>B30+C30</f>
        <v>106275.67892503276</v>
      </c>
      <c r="E30">
        <f>E29*(1-'[1]LIFE TABLE MALE'!D90/1000*1.15)</f>
        <v>0.28338124061914055</v>
      </c>
      <c r="F30">
        <f>F29*(1-0.15)</f>
        <v>1.0561604975487169E-2</v>
      </c>
      <c r="G30">
        <f>D30-20</f>
        <v>106255.67892503276</v>
      </c>
      <c r="H30">
        <f>MAX(D30,[1]DATA!$B$3)</f>
        <v>106275.67892503276</v>
      </c>
      <c r="I30">
        <f>G30*[1]DATA!$B$7*F29*E30</f>
        <v>56.121012951769728</v>
      </c>
      <c r="J30">
        <f>H30*'[1]LIFE TABLE MALE'!D91/1000*F30*E29*1.15</f>
        <v>59.53787485498939</v>
      </c>
      <c r="K30">
        <f>0</f>
        <v>0</v>
      </c>
      <c r="L30" s="43">
        <f>[1]DATA!$B$8*((1+[1]DATA!$B$9)^A30)*F30*E30</f>
        <v>0.26054085315923964</v>
      </c>
      <c r="M30">
        <f>B29*EXP([1]RATES!O31)*([1]DATA!$B$12)</f>
        <v>1217.0629897345264</v>
      </c>
      <c r="N30">
        <f>C29*EXP([1]RATES!O31)*([1]DATA!$B$12)</f>
        <v>304.26574743363159</v>
      </c>
      <c r="O30">
        <f>M30+N30</f>
        <v>1521.3287371681579</v>
      </c>
      <c r="P30">
        <f>O30*E29*F29</f>
        <v>6.2332136632756061</v>
      </c>
      <c r="Q30">
        <f>[1]RATES!G31</f>
        <v>0.50472410428806358</v>
      </c>
      <c r="R30" s="46">
        <f>P30+L30+K30+J30+I30</f>
        <v>122.15264232319396</v>
      </c>
      <c r="S30">
        <f>R30*Q30</f>
        <v>61.653382982994273</v>
      </c>
    </row>
    <row r="31" spans="1:19" x14ac:dyDescent="0.2">
      <c r="A31" s="5">
        <v>29</v>
      </c>
      <c r="B31">
        <f>B30*EXP([1]RATES!O32)*(1-[1]DATA!$B$6)</f>
        <v>85568.006571671765</v>
      </c>
      <c r="C31">
        <f>C30*EXP([1]RATES!O32)*(1-[1]DATA!$B$6)</f>
        <v>21392.001642917941</v>
      </c>
      <c r="D31">
        <f>B31+C31</f>
        <v>106960.0082145897</v>
      </c>
      <c r="E31">
        <f>E30*(1-'[1]LIFE TABLE MALE'!D91/1000*1.15)</f>
        <v>0.23779616628260467</v>
      </c>
      <c r="F31">
        <f>F30*(1-0.15)</f>
        <v>8.9773642291640938E-3</v>
      </c>
      <c r="G31">
        <f>D31-20</f>
        <v>106940.0082145897</v>
      </c>
      <c r="H31">
        <f>MAX(D31,[1]DATA!$B$3)</f>
        <v>106960.0082145897</v>
      </c>
      <c r="I31">
        <f>G31*[1]DATA!$B$7*F30*E31</f>
        <v>40.287121738138161</v>
      </c>
      <c r="J31">
        <f>H31*'[1]LIFE TABLE MALE'!D92/1000*F31*E30*1.15</f>
        <v>50.078239876503226</v>
      </c>
      <c r="K31">
        <f>0</f>
        <v>0</v>
      </c>
      <c r="L31" s="43">
        <f>[1]DATA!$B$8*((1+[1]DATA!$B$9)^A31)*F31*E31</f>
        <v>0.18955213475111624</v>
      </c>
      <c r="M31">
        <f>B30*EXP([1]RATES!O32)*([1]DATA!$B$12)</f>
        <v>1224.8998895740335</v>
      </c>
      <c r="N31">
        <f>C30*EXP([1]RATES!O32)*([1]DATA!$B$12)</f>
        <v>306.22497239350838</v>
      </c>
      <c r="O31">
        <f>M31+N31</f>
        <v>1531.1248619675418</v>
      </c>
      <c r="P31">
        <f>O31*E30*F30</f>
        <v>4.5825965706360154</v>
      </c>
      <c r="Q31">
        <f>[1]RATES!G32</f>
        <v>0.49046199601095725</v>
      </c>
      <c r="R31" s="47">
        <f>P31+L31+K31+J31+I31</f>
        <v>95.137510320028525</v>
      </c>
      <c r="S31">
        <f>R31*Q31</f>
        <v>46.661333207074236</v>
      </c>
    </row>
    <row r="32" spans="1:19" x14ac:dyDescent="0.2">
      <c r="A32" s="6">
        <v>30</v>
      </c>
      <c r="B32">
        <f>B31*EXP([1]RATES!O33)*(1-[1]DATA!$B$6)</f>
        <v>86144.154157072146</v>
      </c>
      <c r="C32">
        <f>C31*EXP([1]RATES!O33)*(1-[1]DATA!$B$6)</f>
        <v>21536.038539268036</v>
      </c>
      <c r="D32">
        <f>B32+C32</f>
        <v>107680.19269634018</v>
      </c>
      <c r="E32">
        <f>E31*(1-'[1]LIFE TABLE MALE'!D92/1000*1.15)</f>
        <v>0.19403261724087995</v>
      </c>
      <c r="F32">
        <f>F31*(1-0.15)</f>
        <v>7.6307595947894798E-3</v>
      </c>
      <c r="G32">
        <f>D32-20</f>
        <v>107660.19269634018</v>
      </c>
      <c r="H32">
        <f>MAX(D32,[1]DATA!$B$3)</f>
        <v>107680.19269634018</v>
      </c>
      <c r="I32">
        <f>G32*[1]DATA!$B$7*F31*E32</f>
        <v>28.13001730577486</v>
      </c>
      <c r="J32">
        <f>H32*'[1]LIFE TABLE MALE'!D93/1000*F32*E31*1.15</f>
        <v>40.616775804523684</v>
      </c>
      <c r="K32">
        <f>0</f>
        <v>0</v>
      </c>
      <c r="L32" s="43">
        <f>[1]DATA!$B$8*((1+[1]DATA!$B$9)^A32)*F32*E32</f>
        <v>0.13409657031987007</v>
      </c>
      <c r="M32">
        <f>B31*EXP([1]RATES!O33)*([1]DATA!$B$12)</f>
        <v>1233.1474010214827</v>
      </c>
      <c r="N32">
        <f>C31*EXP([1]RATES!O33)*([1]DATA!$B$12)</f>
        <v>308.28685025537067</v>
      </c>
      <c r="O32">
        <f>M32+N32</f>
        <v>1541.4342512768533</v>
      </c>
      <c r="P32">
        <f>O32*E31*F31</f>
        <v>3.2906273223598577</v>
      </c>
      <c r="Q32">
        <f>[1]RATES!G33</f>
        <v>0.47646370067584165</v>
      </c>
      <c r="R32" s="47">
        <f>P32+L32+K32+J32+I32</f>
        <v>72.171517002978277</v>
      </c>
      <c r="S32">
        <f>R32*Q32</f>
        <v>34.387108074628458</v>
      </c>
    </row>
    <row r="33" spans="1:19" x14ac:dyDescent="0.2">
      <c r="A33" s="5">
        <v>31</v>
      </c>
      <c r="B33">
        <f>B32*EXP([1]RATES!O34)*(1-[1]DATA!$B$6)</f>
        <v>86775.747166721878</v>
      </c>
      <c r="C33">
        <f>C32*EXP([1]RATES!O34)*(1-[1]DATA!$B$6)</f>
        <v>21693.936791680469</v>
      </c>
      <c r="D33">
        <f>B33+C33</f>
        <v>108469.68395840234</v>
      </c>
      <c r="E33">
        <f>E32*(1-'[1]LIFE TABLE MALE'!D93/1000*1.15)</f>
        <v>0.15369857550606225</v>
      </c>
      <c r="F33">
        <f>F32*(1-0.15)</f>
        <v>6.486145655571058E-3</v>
      </c>
      <c r="G33">
        <f>D33-20</f>
        <v>108449.68395840234</v>
      </c>
      <c r="H33">
        <f>MAX(D33,[1]DATA!$B$3)</f>
        <v>108469.68395840234</v>
      </c>
      <c r="I33">
        <f>G33*[1]DATA!$B$7*F32*E33</f>
        <v>19.079068341520252</v>
      </c>
      <c r="J33">
        <f>H33*'[1]LIFE TABLE MALE'!D94/1000*F33*E32*1.15</f>
        <v>31.428087376245429</v>
      </c>
      <c r="K33">
        <f>0</f>
        <v>0</v>
      </c>
      <c r="L33" s="43">
        <f>[1]DATA!$B$8*((1+[1]DATA!$B$9)^A33)*F33*E33</f>
        <v>9.2094112824958926E-2</v>
      </c>
      <c r="M33">
        <f>B32*EXP([1]RATES!O34)*([1]DATA!$B$12)</f>
        <v>1242.1886097485749</v>
      </c>
      <c r="N33">
        <f>C32*EXP([1]RATES!O34)*([1]DATA!$B$12)</f>
        <v>310.54715243714372</v>
      </c>
      <c r="O33">
        <f>M33+N33</f>
        <v>1552.7357621857186</v>
      </c>
      <c r="P33">
        <f>O33*E32*F32</f>
        <v>2.2990058103190267</v>
      </c>
      <c r="Q33">
        <f>[1]RATES!G34</f>
        <v>0.46258987582736705</v>
      </c>
      <c r="R33" s="47">
        <f>P33+L33+K33+J33+I33</f>
        <v>52.898255640909667</v>
      </c>
      <c r="S33">
        <f>R33*Q33</f>
        <v>24.470197508412721</v>
      </c>
    </row>
    <row r="34" spans="1:19" x14ac:dyDescent="0.2">
      <c r="A34" s="5">
        <v>32</v>
      </c>
      <c r="B34">
        <f>B33*EXP([1]RATES!O35)*(1-[1]DATA!$B$6)</f>
        <v>87439.193933082599</v>
      </c>
      <c r="C34">
        <f>C33*EXP([1]RATES!O35)*(1-[1]DATA!$B$6)</f>
        <v>21859.79848327065</v>
      </c>
      <c r="D34">
        <f>B34+C34</f>
        <v>109298.99241635326</v>
      </c>
      <c r="E34">
        <f>E33*(1-'[1]LIFE TABLE MALE'!D94/1000*1.15)</f>
        <v>0.11831367485114917</v>
      </c>
      <c r="F34">
        <f>F33*(1-0.15)</f>
        <v>5.5132238072353994E-3</v>
      </c>
      <c r="G34">
        <f>D34-20</f>
        <v>109278.99241635326</v>
      </c>
      <c r="H34">
        <f>MAX(D34,[1]DATA!$B$3)</f>
        <v>109298.99241635326</v>
      </c>
      <c r="I34">
        <f>G34*[1]DATA!$B$7*F33*E34</f>
        <v>12.579100360601487</v>
      </c>
      <c r="J34">
        <f>H34*'[1]LIFE TABLE MALE'!D95/1000*F34*E33*1.15</f>
        <v>23.93226377571375</v>
      </c>
      <c r="K34">
        <f>0</f>
        <v>0</v>
      </c>
      <c r="L34" s="43">
        <f>[1]DATA!$B$8*((1+[1]DATA!$B$9)^A34)*F34*E34</f>
        <v>6.1463327366239384E-2</v>
      </c>
      <c r="M34">
        <f>B33*EXP([1]RATES!O35)*([1]DATA!$B$12)</f>
        <v>1251.6858027230637</v>
      </c>
      <c r="N34">
        <f>C33*EXP([1]RATES!O35)*([1]DATA!$B$12)</f>
        <v>312.92145068076593</v>
      </c>
      <c r="O34">
        <f>M34+N34</f>
        <v>1564.6072534038296</v>
      </c>
      <c r="P34">
        <f>O34*E33*F33</f>
        <v>1.5597747257467292</v>
      </c>
      <c r="Q34">
        <f>[1]RATES!G35</f>
        <v>0.44898020595178956</v>
      </c>
      <c r="R34" s="47">
        <f>P34+L34+K34+J34+I34</f>
        <v>38.132602189428205</v>
      </c>
      <c r="S34">
        <f>R34*Q34</f>
        <v>17.120783584487135</v>
      </c>
    </row>
    <row r="35" spans="1:19" x14ac:dyDescent="0.2">
      <c r="A35" s="5">
        <v>33</v>
      </c>
      <c r="B35">
        <f>B34*EXP([1]RATES!O36)*(1-[1]DATA!$B$6)</f>
        <v>88135.146395904914</v>
      </c>
      <c r="C35">
        <f>C34*EXP([1]RATES!O36)*(1-[1]DATA!$B$6)</f>
        <v>22033.786598976229</v>
      </c>
      <c r="D35">
        <f>B35+C35</f>
        <v>110168.93299488115</v>
      </c>
      <c r="E35">
        <f>E34*(1-'[1]LIFE TABLE MALE'!D95/1000*1.15)</f>
        <v>8.774144605632711E-2</v>
      </c>
      <c r="F35">
        <f>F34*(1-0.15)</f>
        <v>4.6862402361500894E-3</v>
      </c>
      <c r="G35">
        <f>D35-20</f>
        <v>110148.93299488115</v>
      </c>
      <c r="H35">
        <f>MAX(D35,[1]DATA!$B$3)</f>
        <v>110168.93299488115</v>
      </c>
      <c r="I35">
        <f>G35*[1]DATA!$B$7*F34*E35</f>
        <v>7.9924874705873066</v>
      </c>
      <c r="J35">
        <f>H35*'[1]LIFE TABLE MALE'!D96/1000*F35*E34*1.15</f>
        <v>17.280273509356402</v>
      </c>
      <c r="K35">
        <f>0</f>
        <v>0</v>
      </c>
      <c r="L35" s="43">
        <f>[1]DATA!$B$8*((1+[1]DATA!$B$9)^A35)*F35*E35</f>
        <v>3.9518914663337977E-2</v>
      </c>
      <c r="M35">
        <f>B34*EXP([1]RATES!O36)*([1]DATA!$B$12)</f>
        <v>1261.6483124158169</v>
      </c>
      <c r="N35">
        <f>C34*EXP([1]RATES!O36)*([1]DATA!$B$12)</f>
        <v>315.41207810395423</v>
      </c>
      <c r="O35">
        <f>M35+N35</f>
        <v>1577.0603905197711</v>
      </c>
      <c r="P35">
        <f>O35*E34*F34</f>
        <v>1.0287003576906182</v>
      </c>
      <c r="Q35">
        <f>[1]RATES!G36</f>
        <v>0.43563530089638008</v>
      </c>
      <c r="R35" s="47">
        <f>P35+L35+K35+J35+I35</f>
        <v>26.340980252297665</v>
      </c>
      <c r="S35">
        <f>R35*Q35</f>
        <v>11.475060858115299</v>
      </c>
    </row>
    <row r="36" spans="1:19" x14ac:dyDescent="0.2">
      <c r="A36" s="5">
        <v>34</v>
      </c>
      <c r="B36">
        <f>B35*EXP([1]RATES!O37)*(1-[1]DATA!$B$6)</f>
        <v>88864.291917679613</v>
      </c>
      <c r="C36">
        <f>C35*EXP([1]RATES!O37)*(1-[1]DATA!$B$6)</f>
        <v>22216.072979419903</v>
      </c>
      <c r="D36">
        <f>B36+C36</f>
        <v>111080.36489709951</v>
      </c>
      <c r="E36">
        <f>E35*(1-'[1]LIFE TABLE MALE'!D96/1000*1.15)</f>
        <v>6.2919446463456805E-2</v>
      </c>
      <c r="F36">
        <f>F35*(1-0.15)</f>
        <v>3.9833042007275761E-3</v>
      </c>
      <c r="G36">
        <f>D36-20</f>
        <v>111060.36489709951</v>
      </c>
      <c r="H36">
        <f>MAX(D36,[1]DATA!$B$3)</f>
        <v>111080.36489709951</v>
      </c>
      <c r="I36">
        <f>G36*[1]DATA!$B$7*F35*E36</f>
        <v>4.9120162730982972</v>
      </c>
      <c r="J36">
        <f>H36*'[1]LIFE TABLE MALE'!D97/1000*F36*E35*1.15</f>
        <v>12.305259816361385</v>
      </c>
      <c r="K36">
        <f>0</f>
        <v>0</v>
      </c>
      <c r="L36" s="43">
        <f>[1]DATA!$B$8*((1+[1]DATA!$B$9)^A36)*F36*E36</f>
        <v>2.4569946553587692E-2</v>
      </c>
      <c r="M36">
        <f>B35*EXP([1]RATES!O37)*([1]DATA!$B$12)</f>
        <v>1272.0859783716919</v>
      </c>
      <c r="N36">
        <f>C35*EXP([1]RATES!O37)*([1]DATA!$B$12)</f>
        <v>318.02149459292298</v>
      </c>
      <c r="O36">
        <f>M36+N36</f>
        <v>1590.1074729646148</v>
      </c>
      <c r="P36">
        <f>O36*E35*F35</f>
        <v>0.65381640733493118</v>
      </c>
      <c r="Q36">
        <f>[1]RATES!G37</f>
        <v>0.42255550600771669</v>
      </c>
      <c r="R36" s="47">
        <f>P36+L36+K36+J36+I36</f>
        <v>17.895662443348201</v>
      </c>
      <c r="S36">
        <f>R36*Q36</f>
        <v>7.5619106990922909</v>
      </c>
    </row>
    <row r="37" spans="1:19" x14ac:dyDescent="0.2">
      <c r="A37" s="6">
        <v>35</v>
      </c>
      <c r="B37">
        <f>B36*EXP([1]RATES!O38)*(1-[1]DATA!$B$6)</f>
        <v>89596.779479446108</v>
      </c>
      <c r="C37">
        <f>C36*EXP([1]RATES!O38)*(1-[1]DATA!$B$6)</f>
        <v>22399.194869861527</v>
      </c>
      <c r="D37">
        <f>B37+C37</f>
        <v>111995.97434930764</v>
      </c>
      <c r="E37">
        <f>E36*(1-'[1]LIFE TABLE MALE'!D97/1000*1.15)</f>
        <v>4.2976463351670623E-2</v>
      </c>
      <c r="F37">
        <f>F36*(1-0.15)</f>
        <v>3.3858085706184394E-3</v>
      </c>
      <c r="G37">
        <f>D37-20</f>
        <v>111975.97434930764</v>
      </c>
      <c r="H37">
        <f>MAX(D37,[1]DATA!$B$3)</f>
        <v>111995.97434930764</v>
      </c>
      <c r="I37">
        <f>G37*[1]DATA!$B$7*F36*E37</f>
        <v>2.8753469569768177</v>
      </c>
      <c r="J37">
        <f>H37*'[1]LIFE TABLE MALE'!D98/1000*F37*E36*1.15</f>
        <v>8.3838726485807982</v>
      </c>
      <c r="K37">
        <f>0</f>
        <v>0</v>
      </c>
      <c r="L37" s="43">
        <f>[1]DATA!$B$8*((1+[1]DATA!$B$9)^A37)*F37*E37</f>
        <v>1.4550204235060782E-2</v>
      </c>
      <c r="M37">
        <f>B36*EXP([1]RATES!O38)*([1]DATA!$B$12)</f>
        <v>1282.5714853908441</v>
      </c>
      <c r="N37">
        <f>C36*EXP([1]RATES!O38)*([1]DATA!$B$12)</f>
        <v>320.64287134771104</v>
      </c>
      <c r="O37">
        <f>M37+N37</f>
        <v>1603.2143567385551</v>
      </c>
      <c r="P37">
        <f>O37*E36*F36</f>
        <v>0.4018092781843981</v>
      </c>
      <c r="Q37">
        <f>[1]RATES!G38</f>
        <v>0.40988073390848567</v>
      </c>
      <c r="R37" s="47">
        <f>P37+L37+K37+J37+I37</f>
        <v>11.675579087977075</v>
      </c>
      <c r="S37">
        <f>R37*Q37</f>
        <v>4.7855949253866115</v>
      </c>
    </row>
    <row r="38" spans="1:19" x14ac:dyDescent="0.2">
      <c r="A38" s="5">
        <v>36</v>
      </c>
      <c r="B38">
        <f>B37*EXP([1]RATES!O39)*(1-[1]DATA!$B$6)</f>
        <v>90361.659728555722</v>
      </c>
      <c r="C38">
        <f>C37*EXP([1]RATES!O39)*(1-[1]DATA!$B$6)</f>
        <v>22590.41493213893</v>
      </c>
      <c r="D38">
        <f>B38+C38</f>
        <v>112952.07466069465</v>
      </c>
      <c r="E38">
        <f>E37*(1-'[1]LIFE TABLE MALE'!D98/1000*1.15)</f>
        <v>2.7874770242583214E-2</v>
      </c>
      <c r="F38">
        <f>F37*(1-0.15)</f>
        <v>2.8779372850256733E-3</v>
      </c>
      <c r="G38">
        <f>D38-20</f>
        <v>112932.07466069465</v>
      </c>
      <c r="H38">
        <f>MAX(D38,[1]DATA!$B$3)</f>
        <v>112952.07466069465</v>
      </c>
      <c r="I38">
        <f>G38*[1]DATA!$B$7*F37*E38</f>
        <v>1.5987562749225859</v>
      </c>
      <c r="J38">
        <f>H38*'[1]LIFE TABLE MALE'!D99/1000*F38*E37*1.15</f>
        <v>5.3431349805191717</v>
      </c>
      <c r="K38">
        <f>0</f>
        <v>0</v>
      </c>
      <c r="L38" s="43">
        <f>[1]DATA!$B$8*((1+[1]DATA!$B$9)^A38)*F38*E38</f>
        <v>8.1821758657267159E-3</v>
      </c>
      <c r="M38">
        <f>B37*EXP([1]RATES!O39)*([1]DATA!$B$12)</f>
        <v>1293.520691410818</v>
      </c>
      <c r="N38">
        <f>C37*EXP([1]RATES!O39)*([1]DATA!$B$12)</f>
        <v>323.3801728527045</v>
      </c>
      <c r="O38">
        <f>M38+N38</f>
        <v>1616.9008642635226</v>
      </c>
      <c r="P38">
        <f>O38*E37*F37</f>
        <v>0.23527537079795274</v>
      </c>
      <c r="Q38">
        <f>[1]RATES!G39</f>
        <v>0.39747018785099719</v>
      </c>
      <c r="R38" s="48">
        <f>P38+L38+K38+J38+I38</f>
        <v>7.1853488021054375</v>
      </c>
      <c r="S38">
        <f>R38*Q38</f>
        <v>2.8559619381477859</v>
      </c>
    </row>
    <row r="39" spans="1:19" x14ac:dyDescent="0.2">
      <c r="A39" s="5">
        <v>37</v>
      </c>
      <c r="B39">
        <f>B38*EXP([1]RATES!O40)*(1-[1]DATA!$B$6)</f>
        <v>91159.651578764926</v>
      </c>
      <c r="C39">
        <f>C38*EXP([1]RATES!O40)*(1-[1]DATA!$B$6)</f>
        <v>22789.912894691231</v>
      </c>
      <c r="D39">
        <f>B39+C39</f>
        <v>113949.56447345615</v>
      </c>
      <c r="E39">
        <f>E38*(1-'[1]LIFE TABLE MALE'!D99/1000*1.15)</f>
        <v>1.7213689545209198E-2</v>
      </c>
      <c r="F39">
        <f>F38*(1-0.15)</f>
        <v>2.4462466922718223E-3</v>
      </c>
      <c r="G39">
        <f>D39-20</f>
        <v>113929.56447345615</v>
      </c>
      <c r="H39">
        <f>MAX(D39,[1]DATA!$B$3)</f>
        <v>113949.56447345615</v>
      </c>
      <c r="I39">
        <f>G39*[1]DATA!$B$7*F38*E39</f>
        <v>0.84660920858926203</v>
      </c>
      <c r="J39">
        <f>H39*'[1]LIFE TABLE MALE'!D100/1000*F39*E38*1.15</f>
        <v>3.1862232371478956</v>
      </c>
      <c r="K39">
        <f>0</f>
        <v>0</v>
      </c>
      <c r="L39" s="43">
        <f>[1]DATA!$B$8*((1+[1]DATA!$B$9)^A39)*F39*E39</f>
        <v>4.3807712572462723E-3</v>
      </c>
      <c r="M39">
        <f>B38*EXP([1]RATES!O40)*([1]DATA!$B$12)</f>
        <v>1304.9438876305819</v>
      </c>
      <c r="N39">
        <f>C38*EXP([1]RATES!O40)*([1]DATA!$B$12)</f>
        <v>326.23597190764548</v>
      </c>
      <c r="O39">
        <f>M39+N39</f>
        <v>1631.1798595382274</v>
      </c>
      <c r="P39">
        <f>O39*E38*F38</f>
        <v>0.13085625066982401</v>
      </c>
      <c r="Q39">
        <f>[1]RATES!G40</f>
        <v>0.38532302185706108</v>
      </c>
      <c r="R39" s="48">
        <f>P39+L39+K39+J39+I39</f>
        <v>4.1680694676642283</v>
      </c>
      <c r="S39">
        <f>R39*Q39</f>
        <v>1.6060531225905323</v>
      </c>
    </row>
    <row r="40" spans="1:19" x14ac:dyDescent="0.2">
      <c r="A40" s="5">
        <v>38</v>
      </c>
      <c r="B40">
        <f>B39*EXP([1]RATES!O41)*(1-[1]DATA!$B$6)</f>
        <v>91991.509139589645</v>
      </c>
      <c r="C40">
        <f>C39*EXP([1]RATES!O41)*(1-[1]DATA!$B$6)</f>
        <v>22997.877284897411</v>
      </c>
      <c r="D40">
        <f>B40+C40</f>
        <v>114989.38642448705</v>
      </c>
      <c r="E40">
        <f>E39*(1-'[1]LIFE TABLE MALE'!D100/1000*1.15)</f>
        <v>1.0154969638555035E-2</v>
      </c>
      <c r="F40">
        <f>F39*(1-0.15)</f>
        <v>2.0793096884310488E-3</v>
      </c>
      <c r="G40">
        <f>D40-20</f>
        <v>114969.38642448705</v>
      </c>
      <c r="H40">
        <f>MAX(D40,[1]DATA!$B$3)</f>
        <v>114989.38642448705</v>
      </c>
      <c r="I40">
        <f>G40*[1]DATA!$B$7*F39*E40</f>
        <v>0.42840285197550393</v>
      </c>
      <c r="J40">
        <f>H40*'[1]LIFE TABLE MALE'!D101/1000*F40*E39*1.15</f>
        <v>1.7942499630245214</v>
      </c>
      <c r="K40">
        <f>0</f>
        <v>0</v>
      </c>
      <c r="L40" s="43">
        <f>[1]DATA!$B$8*((1+[1]DATA!$B$9)^A40)*F40*E40</f>
        <v>2.2406516236834219E-3</v>
      </c>
      <c r="M40">
        <f>B39*EXP([1]RATES!O41)*([1]DATA!$B$12)</f>
        <v>1316.8518690738806</v>
      </c>
      <c r="N40">
        <f>C39*EXP([1]RATES!O41)*([1]DATA!$B$12)</f>
        <v>329.21296726847015</v>
      </c>
      <c r="O40">
        <f>M40+N40</f>
        <v>1646.0648363423506</v>
      </c>
      <c r="P40">
        <f>O40*E39*F39</f>
        <v>6.9314030799033921E-2</v>
      </c>
      <c r="Q40">
        <f>[1]RATES!G41</f>
        <v>0.37343818647922755</v>
      </c>
      <c r="R40" s="48">
        <f>P40+L40+K40+J40+I40</f>
        <v>2.2942074974227427</v>
      </c>
      <c r="S40">
        <f>R40*Q40</f>
        <v>0.85674468724459618</v>
      </c>
    </row>
    <row r="41" spans="1:19" x14ac:dyDescent="0.2">
      <c r="A41" s="5">
        <v>39</v>
      </c>
      <c r="B41">
        <f>B40*EXP([1]RATES!O42)*(1-[1]DATA!$B$6)</f>
        <v>92822.74661856427</v>
      </c>
      <c r="C41">
        <f>C40*EXP([1]RATES!O42)*(1-[1]DATA!$B$6)</f>
        <v>23205.686654641067</v>
      </c>
      <c r="D41">
        <f>B41+C41</f>
        <v>116028.43327320533</v>
      </c>
      <c r="E41">
        <f>E40*(1-'[1]LIFE TABLE MALE'!D101/1000*1.15)</f>
        <v>5.7279578807781801E-3</v>
      </c>
      <c r="F41">
        <f>F40*(1-0.15)</f>
        <v>1.7674132351663914E-3</v>
      </c>
      <c r="G41">
        <f>D41-20</f>
        <v>116008.43327320533</v>
      </c>
      <c r="H41">
        <f>MAX(D41,[1]DATA!$B$3)</f>
        <v>116028.43327320533</v>
      </c>
      <c r="I41">
        <f>G41*[1]DATA!$B$7*F40*E41</f>
        <v>0.20725251699928043</v>
      </c>
      <c r="J41">
        <f>H41*'[1]LIFE TABLE MALE'!D102/1000*F41*E40*1.15</f>
        <v>0.96396413420678562</v>
      </c>
      <c r="K41">
        <f>0</f>
        <v>0</v>
      </c>
      <c r="L41" s="43">
        <f>[1]DATA!$B$8*((1+[1]DATA!$B$9)^A41)*F41*E41</f>
        <v>1.0957579285079061E-3</v>
      </c>
      <c r="M41">
        <f>B40*EXP([1]RATES!O42)*([1]DATA!$B$12)</f>
        <v>1328.7509740898772</v>
      </c>
      <c r="N41">
        <f>C40*EXP([1]RATES!O42)*([1]DATA!$B$12)</f>
        <v>332.1877435224693</v>
      </c>
      <c r="O41">
        <f>M41+N41</f>
        <v>1660.9387176123464</v>
      </c>
      <c r="P41">
        <f>O41*E40*F40</f>
        <v>3.5071263742698776E-2</v>
      </c>
      <c r="Q41">
        <f>[1]RATES!G42</f>
        <v>0.36195193998143993</v>
      </c>
      <c r="R41" s="48">
        <f>P41+L41+K41+J41+I41</f>
        <v>1.2073836728772729</v>
      </c>
      <c r="S41">
        <f>R41*Q41</f>
        <v>0.43701486269984519</v>
      </c>
    </row>
    <row r="42" spans="1:19" x14ac:dyDescent="0.2">
      <c r="A42" s="6">
        <v>40</v>
      </c>
      <c r="B42">
        <f>B41*EXP([1]RATES!O43)*(1-[1]DATA!$B$6)</f>
        <v>93686.981367791916</v>
      </c>
      <c r="C42">
        <f>C41*EXP([1]RATES!O43)*(1-[1]DATA!$B$6)</f>
        <v>23421.745341947979</v>
      </c>
      <c r="D42">
        <f>B42+C42</f>
        <v>117108.72670973989</v>
      </c>
      <c r="E42">
        <f>E41*(1-'[1]LIFE TABLE MALE'!D102/1000*1.15)</f>
        <v>3.0765317551268178E-3</v>
      </c>
      <c r="F42">
        <f>F41*(1-0.15)</f>
        <v>1.5023012498914326E-3</v>
      </c>
      <c r="G42">
        <f>D42-20</f>
        <v>117088.72670973989</v>
      </c>
      <c r="H42">
        <f>MAX(D42,[1]DATA!$B$3)</f>
        <v>117108.72670973989</v>
      </c>
      <c r="I42">
        <f>G42*[1]DATA!$B$7*F41*E42</f>
        <v>9.5500544401277768E-2</v>
      </c>
      <c r="J42">
        <f>H42*'[1]LIFE TABLE MALE'!D103/1000*F42*E41*1.15</f>
        <v>0.50318915496464511</v>
      </c>
      <c r="K42">
        <f>0</f>
        <v>0</v>
      </c>
      <c r="L42" s="43">
        <f>[1]DATA!$B$8*((1+[1]DATA!$B$9)^A42)*F42*E42</f>
        <v>5.1026444213522488E-4</v>
      </c>
      <c r="M42">
        <f>B41*EXP([1]RATES!O43)*([1]DATA!$B$12)</f>
        <v>1341.122432667778</v>
      </c>
      <c r="N42">
        <f>C41*EXP([1]RATES!O43)*([1]DATA!$B$12)</f>
        <v>335.28060816694449</v>
      </c>
      <c r="O42">
        <f>M42+N42</f>
        <v>1676.4030408347226</v>
      </c>
      <c r="P42">
        <f>O42*E41*F41</f>
        <v>1.6971348773412463E-2</v>
      </c>
      <c r="Q42">
        <f>[1]RATES!G43</f>
        <v>0.35072355328981947</v>
      </c>
      <c r="R42" s="48">
        <f>P42+L42+K42+J42+I42</f>
        <v>0.61617131258147051</v>
      </c>
      <c r="S42">
        <f>R42*Q42</f>
        <v>0.21610579218382539</v>
      </c>
    </row>
    <row r="43" spans="1:19" x14ac:dyDescent="0.2">
      <c r="A43" s="5">
        <v>41</v>
      </c>
      <c r="B43">
        <f>B42*EXP([1]RATES!O44)*(1-[1]DATA!$B$6)</f>
        <v>94547.223145914031</v>
      </c>
      <c r="C43">
        <f>C42*EXP([1]RATES!O44)*(1-[1]DATA!$B$6)</f>
        <v>23636.805786478508</v>
      </c>
      <c r="D43">
        <f>B43+C43</f>
        <v>118184.02893239254</v>
      </c>
      <c r="E43">
        <f>E42*(1-'[1]LIFE TABLE MALE'!D103/1000*1.15)</f>
        <v>1.5403359634880245E-3</v>
      </c>
      <c r="F43">
        <f>F42*(1-0.15)</f>
        <v>1.2769560624077175E-3</v>
      </c>
      <c r="G43">
        <f>D43-20</f>
        <v>118164.02893239254</v>
      </c>
      <c r="H43">
        <f>MAX(D43,[1]DATA!$B$3)</f>
        <v>118184.02893239254</v>
      </c>
      <c r="I43">
        <f>G43*[1]DATA!$B$7*F42*E43</f>
        <v>4.1015596623921159E-2</v>
      </c>
      <c r="J43">
        <f>H43*'[1]LIFE TABLE MALE'!D104/1000*F43*E42*1.15</f>
        <v>0.25356637808819699</v>
      </c>
      <c r="K43">
        <f>0</f>
        <v>0</v>
      </c>
      <c r="L43" s="43">
        <f>[1]DATA!$B$8*((1+[1]DATA!$B$9)^A43)*F43*E43</f>
        <v>2.2149730998772535E-4</v>
      </c>
      <c r="M43">
        <f>B42*EXP([1]RATES!O44)*([1]DATA!$B$12)</f>
        <v>1353.4367321500988</v>
      </c>
      <c r="N43">
        <f>C42*EXP([1]RATES!O44)*([1]DATA!$B$12)</f>
        <v>338.3591830375247</v>
      </c>
      <c r="O43">
        <f>M43+N43</f>
        <v>1691.7959151876235</v>
      </c>
      <c r="P43">
        <f>O43*E42*F42</f>
        <v>7.8192734767870004E-3</v>
      </c>
      <c r="Q43">
        <f>[1]RATES!G44</f>
        <v>0.33988676611542612</v>
      </c>
      <c r="R43" s="48">
        <f>P43+L43+K43+J43+I43</f>
        <v>0.3026227454988929</v>
      </c>
      <c r="S43">
        <f>R43*Q43</f>
        <v>0.10285746632059033</v>
      </c>
    </row>
    <row r="44" spans="1:19" x14ac:dyDescent="0.2">
      <c r="A44" s="5">
        <v>42</v>
      </c>
      <c r="B44">
        <f>B43*EXP([1]RATES!O45)*(1-[1]DATA!$B$6)</f>
        <v>95439.467610481792</v>
      </c>
      <c r="C44">
        <f>C43*EXP([1]RATES!O45)*(1-[1]DATA!$B$6)</f>
        <v>23859.866902620448</v>
      </c>
      <c r="D44">
        <f>B44+C44</f>
        <v>119299.33451310224</v>
      </c>
      <c r="E44">
        <f>E43*(1-'[1]LIFE TABLE MALE'!D104/1000*1.15)</f>
        <v>6.9911327957551022E-4</v>
      </c>
      <c r="F44">
        <f>F43*(1-0.15)</f>
        <v>1.08541265304656E-3</v>
      </c>
      <c r="G44">
        <f>D44-20</f>
        <v>119279.33451310224</v>
      </c>
      <c r="H44">
        <f>MAX(D44,[1]DATA!$B$3)</f>
        <v>119299.33451310224</v>
      </c>
      <c r="I44">
        <f>G44*[1]DATA!$B$7*F43*E44</f>
        <v>1.597276022664415E-2</v>
      </c>
      <c r="J44">
        <f>H44*'[1]LIFE TABLE MALE'!D105/1000*F44*E43*1.15</f>
        <v>0.11687586712764078</v>
      </c>
      <c r="K44">
        <f>0</f>
        <v>0</v>
      </c>
      <c r="L44" s="43">
        <f>[1]DATA!$B$8*((1+[1]DATA!$B$9)^A44)*F44*E44</f>
        <v>8.716048735361524E-5</v>
      </c>
      <c r="M44">
        <f>B43*EXP([1]RATES!O45)*([1]DATA!$B$12)</f>
        <v>1366.2091477983079</v>
      </c>
      <c r="N44">
        <f>C43*EXP([1]RATES!O45)*([1]DATA!$B$12)</f>
        <v>341.55228694957697</v>
      </c>
      <c r="O44">
        <f>M44+N44</f>
        <v>1707.7614347478848</v>
      </c>
      <c r="P44">
        <f>O44*E43*F43</f>
        <v>3.3590665763406206E-3</v>
      </c>
      <c r="Q44">
        <f>[1]RATES!G45</f>
        <v>0.32930162970189214</v>
      </c>
      <c r="R44" s="48">
        <f>P44+L44+K44+J44+I44</f>
        <v>0.13629485441797917</v>
      </c>
      <c r="S44">
        <f>R44*Q44</f>
        <v>4.4882117679822676E-2</v>
      </c>
    </row>
    <row r="45" spans="1:19" x14ac:dyDescent="0.2">
      <c r="A45" s="5">
        <v>43</v>
      </c>
      <c r="B45">
        <f>B44*EXP([1]RATES!O46)*(1-[1]DATA!$B$6)</f>
        <v>96364.465078835521</v>
      </c>
      <c r="C45">
        <f>C44*EXP([1]RATES!O46)*(1-[1]DATA!$B$6)</f>
        <v>24091.11626970888</v>
      </c>
      <c r="D45">
        <f>B45+C45</f>
        <v>120455.58134854439</v>
      </c>
      <c r="E45">
        <f>E44*(1-'[1]LIFE TABLE MALE'!D105/1000*1.15)</f>
        <v>2.8945282631785219E-4</v>
      </c>
      <c r="F45">
        <f>F44*(1-0.15)</f>
        <v>9.2260075508957592E-4</v>
      </c>
      <c r="G45">
        <f>D45-20</f>
        <v>120435.58134854439</v>
      </c>
      <c r="H45">
        <f>MAX(D45,[1]DATA!$B$3)</f>
        <v>120455.58134854439</v>
      </c>
      <c r="I45">
        <f>G45*[1]DATA!$B$7*F44*E45</f>
        <v>5.6756910478113513E-3</v>
      </c>
      <c r="J45">
        <f>H45*'[1]LIFE TABLE MALE'!D106/1000*F45*E44*1.15</f>
        <v>4.8643911877737228E-2</v>
      </c>
      <c r="K45">
        <f>0</f>
        <v>0</v>
      </c>
      <c r="L45" s="43">
        <f>[1]DATA!$B$8*((1+[1]DATA!$B$9)^A45)*F45*E45</f>
        <v>3.1287365117418986E-5</v>
      </c>
      <c r="M45">
        <f>B44*EXP([1]RATES!O46)*([1]DATA!$B$12)</f>
        <v>1379.4504203514286</v>
      </c>
      <c r="N45">
        <f>C44*EXP([1]RATES!O46)*([1]DATA!$B$12)</f>
        <v>344.86260508785716</v>
      </c>
      <c r="O45">
        <f>M45+N45</f>
        <v>1724.3130254392859</v>
      </c>
      <c r="P45">
        <f>O45*E44*F44</f>
        <v>1.3084542448156358E-3</v>
      </c>
      <c r="Q45">
        <f>[1]RATES!G46</f>
        <v>0.3189655855815991</v>
      </c>
      <c r="R45" s="48">
        <f>P45+L45+K45+J45+I45</f>
        <v>5.5659344535481631E-2</v>
      </c>
      <c r="S45">
        <f>R45*Q45</f>
        <v>1.7753415422847876E-2</v>
      </c>
    </row>
    <row r="46" spans="1:19" x14ac:dyDescent="0.2">
      <c r="A46" s="5">
        <v>44</v>
      </c>
      <c r="B46">
        <f>B45*EXP([1]RATES!O47)*(1-[1]DATA!$B$6)</f>
        <v>97281.312696218753</v>
      </c>
      <c r="C46">
        <f>C45*EXP([1]RATES!O47)*(1-[1]DATA!$B$6)</f>
        <v>24320.328174054688</v>
      </c>
      <c r="D46">
        <f>B46+C46</f>
        <v>121601.64087027343</v>
      </c>
      <c r="E46">
        <f>E45*(1-'[1]LIFE TABLE MALE'!D106/1000*1.15)</f>
        <v>1.0822787060248959E-4</v>
      </c>
      <c r="F46">
        <f>F45*(1-0.15)</f>
        <v>7.8421064182613946E-4</v>
      </c>
      <c r="G46">
        <f>D46-20</f>
        <v>121581.64087027343</v>
      </c>
      <c r="H46">
        <f>MAX(D46,[1]DATA!$B$3)</f>
        <v>121601.64087027343</v>
      </c>
      <c r="I46">
        <f>G46*[1]DATA!$B$7*F45*E46</f>
        <v>1.8210093632097623E-3</v>
      </c>
      <c r="J46">
        <f>H46*'[1]LIFE TABLE MALE'!D107/1000*F46*E45*1.15</f>
        <v>1.8386878696585014E-2</v>
      </c>
      <c r="K46">
        <f>0</f>
        <v>0</v>
      </c>
      <c r="L46" s="43">
        <f>[1]DATA!$B$8*((1+[1]DATA!$B$9)^A46)*F46*E46</f>
        <v>1.0142602539461974E-5</v>
      </c>
      <c r="M46">
        <f>B45*EXP([1]RATES!O47)*([1]DATA!$B$12)</f>
        <v>1392.5750283712298</v>
      </c>
      <c r="N46">
        <f>C45*EXP([1]RATES!O47)*([1]DATA!$B$12)</f>
        <v>348.14375709280745</v>
      </c>
      <c r="O46">
        <f>M46+N46</f>
        <v>1740.7187854640372</v>
      </c>
      <c r="P46">
        <f>O46*E45*F45</f>
        <v>4.6485790047928597E-4</v>
      </c>
      <c r="Q46">
        <f>[1]RATES!G47</f>
        <v>0.30900832177573956</v>
      </c>
      <c r="R46" s="48">
        <f>P46+L46+K46+J46+I46</f>
        <v>2.0682888562813525E-2</v>
      </c>
      <c r="S46">
        <f>R46*Q46</f>
        <v>6.3911846842696456E-3</v>
      </c>
    </row>
    <row r="47" spans="1:19" x14ac:dyDescent="0.2">
      <c r="A47" s="6">
        <v>45</v>
      </c>
      <c r="B47">
        <f>B46*EXP([1]RATES!O48)*(1-[1]DATA!$B$6)</f>
        <v>98229.776108477323</v>
      </c>
      <c r="C47">
        <f>C46*EXP([1]RATES!O48)*(1-[1]DATA!$B$6)</f>
        <v>24557.444027119331</v>
      </c>
      <c r="D47">
        <f>B47+C47</f>
        <v>122787.22013559665</v>
      </c>
      <c r="E47">
        <f>E46*(1-'[1]LIFE TABLE MALE'!D107/1000*1.15)</f>
        <v>3.6134195763781965E-5</v>
      </c>
      <c r="F47">
        <f>F46*(1-0.15)</f>
        <v>6.6657904555221851E-4</v>
      </c>
      <c r="G47">
        <f>D47-20</f>
        <v>122767.22013559665</v>
      </c>
      <c r="H47">
        <f>MAX(D47,[1]DATA!$B$3)</f>
        <v>122787.22013559665</v>
      </c>
      <c r="I47">
        <f>G47*[1]DATA!$B$7*F46*E47</f>
        <v>5.2182490851814174E-4</v>
      </c>
      <c r="J47">
        <f>H47*'[1]LIFE TABLE MALE'!D108/1000*F47*E46*1.15</f>
        <v>6.2510975293620773E-3</v>
      </c>
      <c r="K47">
        <f>0</f>
        <v>0</v>
      </c>
      <c r="L47" s="43">
        <f>[1]DATA!$B$8*((1+[1]DATA!$B$9)^A47)*F47*E47</f>
        <v>2.9359441098319701E-6</v>
      </c>
      <c r="M47">
        <f>B46*EXP([1]RATES!O48)*([1]DATA!$B$12)</f>
        <v>1406.1522142317817</v>
      </c>
      <c r="N47">
        <f>C46*EXP([1]RATES!O48)*([1]DATA!$B$12)</f>
        <v>351.53805355794543</v>
      </c>
      <c r="O47">
        <f>M47+N47</f>
        <v>1757.6902677897272</v>
      </c>
      <c r="P47">
        <f>O47*E46*F46</f>
        <v>1.4918123331249318E-4</v>
      </c>
      <c r="Q47">
        <f>[1]RATES!G48</f>
        <v>0.29929213083059769</v>
      </c>
      <c r="R47" s="48">
        <f>P47+L47+K47+J47+I47</f>
        <v>6.9250396153025442E-3</v>
      </c>
      <c r="S47">
        <f>R47*Q47</f>
        <v>2.072609862550201E-3</v>
      </c>
    </row>
    <row r="48" spans="1:19" x14ac:dyDescent="0.2">
      <c r="A48" s="5">
        <v>46</v>
      </c>
      <c r="B48">
        <f>B47*EXP([1]RATES!O49)*(1-[1]DATA!$B$6)</f>
        <v>99166.189047448002</v>
      </c>
      <c r="C48">
        <f>C47*EXP([1]RATES!O49)*(1-[1]DATA!$B$6)</f>
        <v>24791.547261862001</v>
      </c>
      <c r="D48">
        <f>B48+C48</f>
        <v>123957.73630931</v>
      </c>
      <c r="E48">
        <f>E47*(1-'[1]LIFE TABLE MALE'!D108/1000*1.15)</f>
        <v>1.0634750657918075E-5</v>
      </c>
      <c r="F48">
        <f>F47*(1-0.15)</f>
        <v>5.665921887193857E-4</v>
      </c>
      <c r="G48">
        <f>D48-20</f>
        <v>123937.73630931</v>
      </c>
      <c r="H48">
        <f>MAX(D48,[1]DATA!$B$3)</f>
        <v>123957.73630931</v>
      </c>
      <c r="I48">
        <f>G48*[1]DATA!$B$7*F47*E48</f>
        <v>1.317873689645911E-4</v>
      </c>
      <c r="J48">
        <f>H48*'[1]LIFE TABLE MALE'!D109/1000*F48*E47*1.15</f>
        <v>1.8891519252927768E-3</v>
      </c>
      <c r="K48">
        <f>0</f>
        <v>0</v>
      </c>
      <c r="L48" s="43">
        <f>[1]DATA!$B$8*((1+[1]DATA!$B$9)^A48)*F48*E48</f>
        <v>7.4916210306649391E-7</v>
      </c>
      <c r="M48">
        <f>B47*EXP([1]RATES!O49)*([1]DATA!$B$12)</f>
        <v>1419.5568984297261</v>
      </c>
      <c r="N48">
        <f>C47*EXP([1]RATES!O49)*([1]DATA!$B$12)</f>
        <v>354.88922460743152</v>
      </c>
      <c r="O48">
        <f>M48+N48</f>
        <v>1774.4461230371576</v>
      </c>
      <c r="P48">
        <f>O48*E47*F47</f>
        <v>4.2739837614703873E-5</v>
      </c>
      <c r="Q48">
        <f>[1]RATES!G49</f>
        <v>0.28994370460990543</v>
      </c>
      <c r="R48" s="48">
        <f>P48+L48+K48+J48+I48</f>
        <v>2.0644282939751382E-3</v>
      </c>
      <c r="S48">
        <f>R48*Q48</f>
        <v>5.9856798745665848E-4</v>
      </c>
    </row>
    <row r="49" spans="1:21" x14ac:dyDescent="0.2">
      <c r="A49" s="5">
        <v>47</v>
      </c>
      <c r="B49">
        <f>B48*EXP([1]RATES!O50)*(1-[1]DATA!$B$6)</f>
        <v>100132.91784628085</v>
      </c>
      <c r="C49">
        <f>C48*EXP([1]RATES!O50)*(1-[1]DATA!$B$6)</f>
        <v>25033.229461570212</v>
      </c>
      <c r="D49">
        <f>B49+C49</f>
        <v>125166.14730785106</v>
      </c>
      <c r="E49">
        <f>E48*(1-'[1]LIFE TABLE MALE'!D109/1000*1.15)</f>
        <v>2.7182803990623433E-6</v>
      </c>
      <c r="F49">
        <f>F48*(1-0.15)</f>
        <v>4.8160336041147783E-4</v>
      </c>
      <c r="G49">
        <f>D49-20</f>
        <v>125146.14730785106</v>
      </c>
      <c r="H49">
        <f>MAX(D49,[1]DATA!$B$3)</f>
        <v>125166.14730785106</v>
      </c>
      <c r="I49">
        <f>G49*[1]DATA!$B$7*F48*E49</f>
        <v>2.8911696723707717E-5</v>
      </c>
      <c r="J49">
        <f>H49*'[1]LIFE TABLE MALE'!D110/1000*F49*E48*1.15</f>
        <v>5.0124698493809084E-4</v>
      </c>
      <c r="K49">
        <f>0</f>
        <v>0</v>
      </c>
      <c r="L49" s="43">
        <f>[1]DATA!$B$8*((1+[1]DATA!$B$9)^A49)*F49*E49</f>
        <v>1.6602054654913564E-7</v>
      </c>
      <c r="M49">
        <f>B48*EXP([1]RATES!O50)*([1]DATA!$B$12)</f>
        <v>1433.3955519917506</v>
      </c>
      <c r="N49">
        <f>C48*EXP([1]RATES!O50)*([1]DATA!$B$12)</f>
        <v>358.34888799793765</v>
      </c>
      <c r="O49">
        <f>M49+N49</f>
        <v>1791.7444399896883</v>
      </c>
      <c r="P49">
        <f>O49*E48*F48</f>
        <v>1.0796275546068818E-5</v>
      </c>
      <c r="Q49">
        <f>[1]RATES!G50</f>
        <v>0.28082727798558355</v>
      </c>
      <c r="R49" s="48">
        <f>P49+L49+K49+J49+I49</f>
        <v>5.4112097775441657E-4</v>
      </c>
      <c r="S49">
        <f>R49*Q49</f>
        <v>1.519615312436703E-4</v>
      </c>
    </row>
    <row r="50" spans="1:21" x14ac:dyDescent="0.2">
      <c r="A50" s="5">
        <v>48</v>
      </c>
      <c r="B50">
        <f>B49*EXP([1]RATES!O51)*(1-[1]DATA!$B$6)</f>
        <v>101130.66967745037</v>
      </c>
      <c r="C50">
        <f>C49*EXP([1]RATES!O51)*(1-[1]DATA!$B$6)</f>
        <v>25282.667419362591</v>
      </c>
      <c r="D50">
        <f>B50+C50</f>
        <v>126413.33709681296</v>
      </c>
      <c r="E50">
        <f>E49*(1-'[1]LIFE TABLE MALE'!D110/1000*1.15)</f>
        <v>5.9287234593911668E-7</v>
      </c>
      <c r="F50">
        <f>F49*(1-0.15)</f>
        <v>4.0936285634975616E-4</v>
      </c>
      <c r="G50">
        <f>D50-20</f>
        <v>126393.33709681296</v>
      </c>
      <c r="H50">
        <f>MAX(D50,[1]DATA!$B$3)</f>
        <v>126413.33709681296</v>
      </c>
      <c r="I50">
        <f>G50*[1]DATA!$B$7*F49*E50</f>
        <v>5.4133504271964722E-6</v>
      </c>
      <c r="J50">
        <f>H50*'[1]LIFE TABLE MALE'!D111/1000*F50*E49*1.15</f>
        <v>1.15046234719472E-4</v>
      </c>
      <c r="K50">
        <f>0</f>
        <v>0</v>
      </c>
      <c r="L50" s="43">
        <f>[1]DATA!$B$8*((1+[1]DATA!$B$9)^A50)*F50*E50</f>
        <v>3.139408838967781E-8</v>
      </c>
      <c r="M50">
        <f>B49*EXP([1]RATES!O51)*([1]DATA!$B$12)</f>
        <v>1447.678298041212</v>
      </c>
      <c r="N50">
        <f>C49*EXP([1]RATES!O51)*([1]DATA!$B$12)</f>
        <v>361.91957451030299</v>
      </c>
      <c r="O50">
        <f>M50+N50</f>
        <v>1809.5978725515149</v>
      </c>
      <c r="P50">
        <f>O50*E49*F49</f>
        <v>2.3690042459567747E-6</v>
      </c>
      <c r="Q50">
        <f>[1]RATES!G51</f>
        <v>0.27193939918145021</v>
      </c>
      <c r="R50" s="48">
        <f>P50+L50+K50+J50+I50</f>
        <v>1.2285998348101493E-4</v>
      </c>
      <c r="S50">
        <f>R50*Q50</f>
        <v>3.3410470091270097E-5</v>
      </c>
    </row>
    <row r="51" spans="1:21" x14ac:dyDescent="0.2">
      <c r="A51" s="5">
        <v>49</v>
      </c>
      <c r="B51">
        <f>B50*EXP([1]RATES!O52)*(1-[1]DATA!$B$6)</f>
        <v>102111.47643077932</v>
      </c>
      <c r="C51">
        <f>C50*EXP([1]RATES!O52)*(1-[1]DATA!$B$6)</f>
        <v>25527.869107694831</v>
      </c>
      <c r="D51">
        <f>B51+C51</f>
        <v>127639.34553847415</v>
      </c>
      <c r="E51">
        <f>E50*(1-'[1]LIFE TABLE MALE'!D111/1000*1.15)</f>
        <v>1.0798816132926663E-7</v>
      </c>
      <c r="F51">
        <f>F50*(1-0.15)</f>
        <v>3.4795842789729273E-4</v>
      </c>
      <c r="G51">
        <f>D51-20</f>
        <v>127619.34553847415</v>
      </c>
      <c r="H51">
        <f>MAX(D51,[1]DATA!$B$3)</f>
        <v>127639.34553847415</v>
      </c>
      <c r="I51">
        <f>G51*[1]DATA!$B$7*F50*E51</f>
        <v>8.4623766852874793E-7</v>
      </c>
      <c r="J51">
        <f>H51*'[1]LIFE TABLE MALE'!D112/1000*F51*E50*1.15</f>
        <v>2.2434050649798221E-5</v>
      </c>
      <c r="K51">
        <f>0</f>
        <v>0</v>
      </c>
      <c r="L51" s="43">
        <f>[1]DATA!$B$8*((1+[1]DATA!$B$9)^A51)*F51*E51</f>
        <v>4.9577192251617095E-9</v>
      </c>
      <c r="M51">
        <f>B50*EXP([1]RATES!O52)*([1]DATA!$B$12)</f>
        <v>1461.7184765142235</v>
      </c>
      <c r="N51">
        <f>C50*EXP([1]RATES!O52)*([1]DATA!$B$12)</f>
        <v>365.42961912855588</v>
      </c>
      <c r="O51">
        <f>M51+N51</f>
        <v>1827.1480956427795</v>
      </c>
      <c r="P51">
        <f>O51*E50*F50</f>
        <v>4.434486911307392E-7</v>
      </c>
      <c r="Q51">
        <f>[1]RATES!G52</f>
        <v>0.26340215020802832</v>
      </c>
      <c r="R51" s="48">
        <f>P51+L51+K51+J51+I51</f>
        <v>2.3728694728682867E-5</v>
      </c>
      <c r="S51">
        <f>R51*Q51</f>
        <v>6.2501892131649745E-6</v>
      </c>
    </row>
    <row r="52" spans="1:21" x14ac:dyDescent="0.2">
      <c r="A52" s="6">
        <v>50</v>
      </c>
      <c r="B52">
        <f>B51*EXP([1]RATES!O53)*(1-[1]DATA!$B$6)</f>
        <v>103171.99920404634</v>
      </c>
      <c r="C52">
        <f>C51*EXP([1]RATES!O53)*(1-[1]DATA!$B$6)</f>
        <v>25792.999801011585</v>
      </c>
      <c r="D52">
        <f>B52+C52</f>
        <v>128964.99900505792</v>
      </c>
      <c r="E52">
        <f>E51*(1-'[1]LIFE TABLE MALE'!D112/1000*1.15)</f>
        <v>1.5983311560120566E-8</v>
      </c>
      <c r="F52">
        <f>F51*(1-0.15)</f>
        <v>2.957646637126988E-4</v>
      </c>
      <c r="G52">
        <f>D52-20</f>
        <v>128944.99900505792</v>
      </c>
      <c r="H52">
        <f>MAX(D52,[1]DATA!$B$3)</f>
        <v>128964.99900505792</v>
      </c>
      <c r="I52">
        <f>G52*[1]DATA!$B$7*F51*E52</f>
        <v>1.075696826493547E-7</v>
      </c>
      <c r="J52">
        <f>H52*'[1]LIFE TABLE MALE'!D113/1000*F52*E51*1.15</f>
        <v>3.6414499534970565E-6</v>
      </c>
      <c r="K52">
        <f>E52*D52*F52</f>
        <v>6.0965608098838188E-7</v>
      </c>
      <c r="L52" s="43">
        <f>[1]DATA!$B$8*((1+[1]DATA!$B$9)^A52)*F52*E52</f>
        <v>6.3619703877014733E-10</v>
      </c>
      <c r="M52">
        <f>B51*EXP([1]RATES!O53)*([1]DATA!$B$12)</f>
        <v>1476.8997841070029</v>
      </c>
      <c r="N52">
        <f>C51*EXP([1]RATES!O53)*([1]DATA!$B$12)</f>
        <v>369.22494602675073</v>
      </c>
      <c r="O52">
        <f>M52+N52</f>
        <v>1846.1247301337537</v>
      </c>
      <c r="P52">
        <f>O52*E51*F51</f>
        <v>6.936885828828972E-8</v>
      </c>
      <c r="Q52">
        <f>[1]RATES!G53</f>
        <v>0.25495931300893881</v>
      </c>
      <c r="R52" s="48">
        <f>P52+L52+K52+J52+I52</f>
        <v>4.4286807724618529E-6</v>
      </c>
      <c r="S52">
        <f>R52*Q52</f>
        <v>1.1291334072827706E-6</v>
      </c>
    </row>
    <row r="56" spans="1:21" x14ac:dyDescent="0.2">
      <c r="P56" s="54" t="s">
        <v>56</v>
      </c>
      <c r="Q56" s="49">
        <f>SUM(S3:S52)</f>
        <v>95364.351509278626</v>
      </c>
      <c r="T56" s="66" t="s">
        <v>59</v>
      </c>
      <c r="U56" s="65"/>
    </row>
    <row r="57" spans="1:21" x14ac:dyDescent="0.2">
      <c r="P57" s="56" t="s">
        <v>57</v>
      </c>
      <c r="Q57" s="50">
        <f>[1]DATA!B2-Q56</f>
        <v>4635.6484907213744</v>
      </c>
      <c r="T57" s="54" t="s">
        <v>60</v>
      </c>
      <c r="U57" s="49">
        <f>SUM(J3:J52)</f>
        <v>8606.8832477217948</v>
      </c>
    </row>
    <row r="58" spans="1:21" x14ac:dyDescent="0.2">
      <c r="T58" s="55" t="s">
        <v>61</v>
      </c>
      <c r="U58" s="52">
        <f>SUM(I3:I52)</f>
        <v>92713.268544867518</v>
      </c>
    </row>
    <row r="59" spans="1:21" x14ac:dyDescent="0.2">
      <c r="P59" s="57" t="s">
        <v>58</v>
      </c>
      <c r="Q59" s="51">
        <f>SUMPRODUCT(R3:R52,A3:A52)/SUM(R3:R52)</f>
        <v>6.16272257222895</v>
      </c>
      <c r="T59" s="55" t="s">
        <v>47</v>
      </c>
      <c r="U59" s="53">
        <f>SUM(L3:L52)</f>
        <v>290.91916930755792</v>
      </c>
    </row>
    <row r="60" spans="1:21" x14ac:dyDescent="0.2">
      <c r="T60" s="56" t="s">
        <v>48</v>
      </c>
      <c r="U60" s="50">
        <f>SUM(P3:P52)</f>
        <v>8980.2614662448359</v>
      </c>
    </row>
  </sheetData>
  <mergeCells count="1">
    <mergeCell ref="T56:U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C8DC-B6A6-0945-B196-83B59C4E4B95}">
  <dimension ref="A1:U60"/>
  <sheetViews>
    <sheetView topLeftCell="F55" workbookViewId="0">
      <selection activeCell="L10" sqref="L10"/>
    </sheetView>
  </sheetViews>
  <sheetFormatPr baseColWidth="10" defaultRowHeight="16" x14ac:dyDescent="0.2"/>
  <cols>
    <col min="5" max="5" width="17.83203125" customWidth="1"/>
    <col min="6" max="6" width="21.33203125" customWidth="1"/>
    <col min="7" max="7" width="13.5" customWidth="1"/>
    <col min="11" max="11" width="17" customWidth="1"/>
    <col min="14" max="14" width="14.6640625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[1]DATA!B2*0.8</f>
        <v>80000</v>
      </c>
      <c r="C2">
        <f>[1]DATA!B2*0.2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MAX(D2,[1]DATA!$B$3)</f>
        <v>100000</v>
      </c>
      <c r="M2">
        <f>B2</f>
        <v>80000</v>
      </c>
      <c r="N2">
        <f>C2</f>
        <v>20000</v>
      </c>
      <c r="Q2">
        <f>[1]RATES!G3</f>
        <v>1</v>
      </c>
    </row>
    <row r="3" spans="1:20" x14ac:dyDescent="0.2">
      <c r="A3" s="5">
        <v>1</v>
      </c>
      <c r="B3">
        <f>B2*EXP([1]RATES!O4)*(1-[1]DATA!$B$6)</f>
        <v>80989.353600000002</v>
      </c>
      <c r="C3">
        <f>C2*EXP([1]RATES!O4)*(1-[1]DATA!$B$6)</f>
        <v>20247.338400000001</v>
      </c>
      <c r="D3">
        <f>B3+C3</f>
        <v>101236.69200000001</v>
      </c>
      <c r="E3">
        <f>E2*(1-'[1]LIFE TABLE MALE'!D63/1000+0.0015)</f>
        <v>0.9950321299999999</v>
      </c>
      <c r="F3">
        <f>F2*(1-0.15)</f>
        <v>0.85</v>
      </c>
      <c r="G3">
        <f>D3-20</f>
        <v>101216.69200000001</v>
      </c>
      <c r="H3">
        <f>MAX(D3,[1]DATA!$B$3)</f>
        <v>101236.69200000001</v>
      </c>
      <c r="I3">
        <f>G3*[1]DATA!$B$7*F2*E3</f>
        <v>15107.079094847093</v>
      </c>
      <c r="J3">
        <f>H3*('[1]LIFE TABLE MALE'!D64/1000+0.0015)*F3*E2</f>
        <v>740.06259182893211</v>
      </c>
      <c r="K3">
        <f>0</f>
        <v>0</v>
      </c>
      <c r="L3" s="43">
        <f>[1]DATA!$B$8*((1+[1]DATA!$B$9)^A3)*F3*E3</f>
        <v>43.134642835499996</v>
      </c>
      <c r="M3">
        <f>B2*EXP([1]RATES!O4)*([1]DATA!$B$12)</f>
        <v>1159.3568</v>
      </c>
      <c r="N3">
        <f>C2*EXP([1]RATES!O4)*([1]DATA!$B$12)</f>
        <v>289.83920000000001</v>
      </c>
      <c r="O3">
        <f>M3+N3</f>
        <v>1449.1959999999999</v>
      </c>
      <c r="P3">
        <f>O3*E2*F2</f>
        <v>1449.1959999999999</v>
      </c>
      <c r="Q3">
        <f>[1]RATES!G4</f>
        <v>0.96605290105686192</v>
      </c>
      <c r="R3" s="43">
        <f>P3+L3+K3+J3+I3</f>
        <v>17339.472329511525</v>
      </c>
      <c r="S3">
        <f>R3*Q3</f>
        <v>16750.847546719793</v>
      </c>
    </row>
    <row r="4" spans="1:20" x14ac:dyDescent="0.2">
      <c r="A4" s="5">
        <v>2</v>
      </c>
      <c r="B4">
        <f>B3*EXP([1]RATES!O5)*(1-[1]DATA!$B$6)</f>
        <v>81233.889418663224</v>
      </c>
      <c r="C4">
        <f>C3*EXP([1]RATES!O5)*(1-[1]DATA!$B$6)</f>
        <v>20308.472354665806</v>
      </c>
      <c r="D4">
        <f>B4+C4</f>
        <v>101542.36177332903</v>
      </c>
      <c r="E4">
        <f>E3*(1-'[1]LIFE TABLE MALE'!D64/1000)</f>
        <v>0.98796714316864609</v>
      </c>
      <c r="F4">
        <f>F3*(1-0.15)</f>
        <v>0.72249999999999992</v>
      </c>
      <c r="G4">
        <f>D4-20</f>
        <v>101522.36177332903</v>
      </c>
      <c r="H4">
        <f>MAX(D4,[1]DATA!$B$3)</f>
        <v>101542.36177332903</v>
      </c>
      <c r="I4">
        <f>G4*[1]DATA!$B$7*F3*E4</f>
        <v>12788.34661043853</v>
      </c>
      <c r="J4">
        <f>H4*'[1]LIFE TABLE MALE'!D65/1000*F4*E3</f>
        <v>570.5014543756588</v>
      </c>
      <c r="K4">
        <f>0</f>
        <v>0</v>
      </c>
      <c r="L4" s="43">
        <f>[1]DATA!$B$8*((1+[1]DATA!$B$9)^A4)*F4*E4</f>
        <v>37.132201694064811</v>
      </c>
      <c r="M4">
        <f>B3*EXP([1]RATES!O5)*([1]DATA!$B$12)</f>
        <v>1162.8573127416005</v>
      </c>
      <c r="N4">
        <f>C3*EXP([1]RATES!O5)*([1]DATA!$B$12)</f>
        <v>290.71432818540012</v>
      </c>
      <c r="O4">
        <f>M4+N4</f>
        <v>1453.5716409270005</v>
      </c>
      <c r="P4">
        <f>O4*E3*F3</f>
        <v>1229.39791308231</v>
      </c>
      <c r="Q4">
        <f>[1]RATES!G5</f>
        <v>0.94195563634332236</v>
      </c>
      <c r="R4" s="43">
        <f>P4+L4+K4+J4+I4</f>
        <v>14625.378179590563</v>
      </c>
      <c r="S4">
        <f>R4*Q4</f>
        <v>13776.45740991797</v>
      </c>
    </row>
    <row r="5" spans="1:20" x14ac:dyDescent="0.2">
      <c r="A5" s="5">
        <v>3</v>
      </c>
      <c r="B5">
        <f>B4*EXP([1]RATES!O6)*(1-[1]DATA!$B$6)</f>
        <v>81258.802918728528</v>
      </c>
      <c r="C5">
        <f>C4*EXP([1]RATES!O6)*(1-[1]DATA!$B$6)</f>
        <v>20314.700729682132</v>
      </c>
      <c r="D5">
        <f>B5+C5</f>
        <v>101573.50364841067</v>
      </c>
      <c r="E5">
        <f>E4*(1-'[1]LIFE TABLE MALE'!D65/1000)</f>
        <v>0.98024608114806888</v>
      </c>
      <c r="F5">
        <f>F4*(1-0.15)</f>
        <v>0.61412499999999992</v>
      </c>
      <c r="G5">
        <f>D5-20</f>
        <v>101553.50364841067</v>
      </c>
      <c r="H5">
        <f>MAX(D5,[1]DATA!$B$3)</f>
        <v>101573.50364841067</v>
      </c>
      <c r="I5">
        <f>G5*[1]DATA!$B$7*F4*E5</f>
        <v>10788.45207363858</v>
      </c>
      <c r="J5">
        <f>H5*'[1]LIFE TABLE MALE'!D66/1000*F5*E4</f>
        <v>534.00062226913542</v>
      </c>
      <c r="K5">
        <f>0</f>
        <v>0</v>
      </c>
      <c r="L5" s="43">
        <f>[1]DATA!$B$8*((1+[1]DATA!$B$9)^A5)*F5*E5</f>
        <v>31.942022517932994</v>
      </c>
      <c r="M5">
        <f>B4*EXP([1]RATES!O6)*([1]DATA!$B$12)</f>
        <v>1163.2139477118603</v>
      </c>
      <c r="N5">
        <f>C4*EXP([1]RATES!O6)*([1]DATA!$B$12)</f>
        <v>290.80348692796508</v>
      </c>
      <c r="O5">
        <f>M5+N5</f>
        <v>1454.0174346398253</v>
      </c>
      <c r="P5">
        <f>O5*E4*F4</f>
        <v>1037.8867483608747</v>
      </c>
      <c r="Q5">
        <f>[1]RATES!G6</f>
        <v>0.92095016751412107</v>
      </c>
      <c r="R5" s="43">
        <f>P5+L5+K5+J5+I5</f>
        <v>12392.281466786524</v>
      </c>
      <c r="S5">
        <f>R5*Q5</f>
        <v>11412.673692719187</v>
      </c>
    </row>
    <row r="6" spans="1:20" x14ac:dyDescent="0.2">
      <c r="A6" s="5">
        <v>4</v>
      </c>
      <c r="B6">
        <f>B5*EXP([1]RATES!O7)*(1-[1]DATA!$B$6)</f>
        <v>81219.666893987174</v>
      </c>
      <c r="C6">
        <f>C5*EXP([1]RATES!O7)*(1-[1]DATA!$B$6)</f>
        <v>20304.916723496794</v>
      </c>
      <c r="D6">
        <f>B6+C6</f>
        <v>101524.58361748396</v>
      </c>
      <c r="E6">
        <f>E5*(1-'[1]LIFE TABLE MALE'!D66/1000)</f>
        <v>0.97175237628691136</v>
      </c>
      <c r="F6">
        <f>F5*(1-0.15)</f>
        <v>0.52200624999999989</v>
      </c>
      <c r="G6">
        <f>D6-20</f>
        <v>101504.58361748396</v>
      </c>
      <c r="H6">
        <f>MAX(D6,[1]DATA!$B$3)</f>
        <v>101524.58361748396</v>
      </c>
      <c r="I6">
        <f>G6*[1]DATA!$B$7*F5*E6</f>
        <v>9086.3466525456224</v>
      </c>
      <c r="J6">
        <f>H6*'[1]LIFE TABLE MALE'!D67/1000*F6*E5</f>
        <v>501.45370377050523</v>
      </c>
      <c r="K6">
        <f>0</f>
        <v>0</v>
      </c>
      <c r="L6" s="43">
        <f>[1]DATA!$B$8*((1+[1]DATA!$B$9)^A6)*F6*E6</f>
        <v>27.453770922256055</v>
      </c>
      <c r="M6">
        <f>B5*EXP([1]RATES!O7)*([1]DATA!$B$12)</f>
        <v>1162.6537183188348</v>
      </c>
      <c r="N6">
        <f>C5*EXP([1]RATES!O7)*([1]DATA!$B$12)</f>
        <v>290.66342957970869</v>
      </c>
      <c r="O6">
        <f>M6+N6</f>
        <v>1453.3171478985435</v>
      </c>
      <c r="P6">
        <f>O6*E5*F5</f>
        <v>874.88765753506266</v>
      </c>
      <c r="Q6">
        <f>[1]RATES!G7</f>
        <v>0.90112326459071324</v>
      </c>
      <c r="R6" s="43">
        <f>P6+L6+K6+J6+I6</f>
        <v>10490.141784773446</v>
      </c>
      <c r="S6">
        <f>R6*Q6</f>
        <v>9452.9108111144997</v>
      </c>
    </row>
    <row r="7" spans="1:20" x14ac:dyDescent="0.2">
      <c r="A7" s="6">
        <v>5</v>
      </c>
      <c r="B7">
        <f>B6*EXP([1]RATES!O8)*(1-[1]DATA!$B$6)</f>
        <v>81178.572400251767</v>
      </c>
      <c r="C7">
        <f>C6*EXP([1]RATES!O8)*(1-[1]DATA!$B$6)</f>
        <v>20294.643100062942</v>
      </c>
      <c r="D7">
        <f>B7+C7</f>
        <v>101473.21550031471</v>
      </c>
      <c r="E7">
        <f>E6*(1-'[1]LIFE TABLE MALE'!D67/1000)</f>
        <v>0.96237234212432676</v>
      </c>
      <c r="F7">
        <f>F6*(1-0.15)</f>
        <v>0.44370531249999989</v>
      </c>
      <c r="G7">
        <f>D7-20</f>
        <v>101453.21550031471</v>
      </c>
      <c r="H7">
        <f>MAX(D7,[1]DATA!$B$3)</f>
        <v>101473.21550031471</v>
      </c>
      <c r="I7">
        <f>G7*[1]DATA!$B$7*F6*E7</f>
        <v>7644.9722162505905</v>
      </c>
      <c r="J7">
        <f>H7*'[1]LIFE TABLE MALE'!D68/1000*F7*E6</f>
        <v>472.31873364068736</v>
      </c>
      <c r="K7">
        <f>0</f>
        <v>0</v>
      </c>
      <c r="L7" s="43">
        <f>[1]DATA!$B$8*((1+[1]DATA!$B$9)^A7)*F7*E7</f>
        <v>23.572661775954046</v>
      </c>
      <c r="M7">
        <f>B6*EXP([1]RATES!O8)*([1]DATA!$B$12)</f>
        <v>1162.0654535823362</v>
      </c>
      <c r="N7">
        <f>C6*EXP([1]RATES!O8)*([1]DATA!$B$12)</f>
        <v>290.51636339558405</v>
      </c>
      <c r="O7">
        <f>M7+N7</f>
        <v>1452.5818169779202</v>
      </c>
      <c r="P7">
        <f>O7*E6*F6</f>
        <v>736.83783469896707</v>
      </c>
      <c r="Q7">
        <f>[1]RATES!G8</f>
        <v>0.88174468672828554</v>
      </c>
      <c r="R7" s="43">
        <f>P7+L7+K7+J7+I7</f>
        <v>8877.7014463661981</v>
      </c>
      <c r="S7">
        <f>R7*Q7</f>
        <v>7827.8660806934104</v>
      </c>
    </row>
    <row r="8" spans="1:20" x14ac:dyDescent="0.2">
      <c r="A8" s="5">
        <v>6</v>
      </c>
      <c r="B8">
        <f>B7*EXP([1]RATES!O9)*(1-[1]DATA!$B$6)</f>
        <v>81192.731414463822</v>
      </c>
      <c r="C8">
        <f>C7*EXP([1]RATES!O9)*(1-[1]DATA!$B$6)</f>
        <v>20298.182853615956</v>
      </c>
      <c r="D8">
        <f>B8+C8</f>
        <v>101490.91426807978</v>
      </c>
      <c r="E8">
        <f>E7*(1-'[1]LIFE TABLE MALE'!D68/1000)</f>
        <v>0.95198327285056228</v>
      </c>
      <c r="F8">
        <f>F7*(1-0.15)</f>
        <v>0.37714951562499988</v>
      </c>
      <c r="G8">
        <f>D8-20</f>
        <v>101470.91426807978</v>
      </c>
      <c r="H8">
        <f>MAX(D8,[1]DATA!$B$3)</f>
        <v>101490.91426807978</v>
      </c>
      <c r="I8">
        <f>G8*[1]DATA!$B$7*F7*E8</f>
        <v>6429.1976694986561</v>
      </c>
      <c r="J8">
        <f>H8*'[1]LIFE TABLE MALE'!D69/1000*F8*E7</f>
        <v>432.03351393098922</v>
      </c>
      <c r="K8">
        <f>0</f>
        <v>0</v>
      </c>
      <c r="L8" s="43">
        <f>[1]DATA!$B$8*((1+[1]DATA!$B$9)^A8)*F8*E8</f>
        <v>20.216869453311237</v>
      </c>
      <c r="M8">
        <f>B7*EXP([1]RATES!O9)*([1]DATA!$B$12)</f>
        <v>1162.2681388573553</v>
      </c>
      <c r="N8">
        <f>C7*EXP([1]RATES!O9)*([1]DATA!$B$12)</f>
        <v>290.56703471433883</v>
      </c>
      <c r="O8">
        <f>M8+N8</f>
        <v>1452.8351735716942</v>
      </c>
      <c r="P8">
        <f>O8*E7*F7</f>
        <v>620.37474184054429</v>
      </c>
      <c r="Q8">
        <f>[1]RATES!G9</f>
        <v>0.86219592102620646</v>
      </c>
      <c r="R8" s="43">
        <f>P8+L8+K8+J8+I8</f>
        <v>7501.8227947235009</v>
      </c>
      <c r="S8">
        <f>R8*Q8</f>
        <v>6468.041013872019</v>
      </c>
    </row>
    <row r="9" spans="1:20" x14ac:dyDescent="0.2">
      <c r="A9" s="5">
        <v>7</v>
      </c>
      <c r="B9">
        <f>B8*EXP([1]RATES!O10)*(1-[1]DATA!$B$6)</f>
        <v>81254.382012178379</v>
      </c>
      <c r="C9">
        <f>C8*EXP([1]RATES!O10)*(1-[1]DATA!$B$6)</f>
        <v>20313.595503044595</v>
      </c>
      <c r="D9">
        <f>B9+C9</f>
        <v>101567.97751522297</v>
      </c>
      <c r="E9">
        <f>E8*(1-'[1]LIFE TABLE MALE'!D69/1000)</f>
        <v>0.9408181655109199</v>
      </c>
      <c r="F9">
        <f>F8*(1-0.15)</f>
        <v>0.32057708828124987</v>
      </c>
      <c r="G9">
        <f>D9-20</f>
        <v>101547.97751522297</v>
      </c>
      <c r="H9">
        <f>MAX(D9,[1]DATA!$B$3)</f>
        <v>101567.97751522297</v>
      </c>
      <c r="I9">
        <f>G9*[1]DATA!$B$7*F8*E9</f>
        <v>5404.826855065683</v>
      </c>
      <c r="J9">
        <f>H9*'[1]LIFE TABLE MALE'!D70/1000*F9*E8</f>
        <v>396.69677687165392</v>
      </c>
      <c r="K9">
        <f>0</f>
        <v>0</v>
      </c>
      <c r="L9" s="43">
        <f>[1]DATA!$B$8*((1+[1]DATA!$B$9)^A9)*F9*E9</f>
        <v>17.322452571963833</v>
      </c>
      <c r="M9">
        <f>B8*EXP([1]RATES!O10)*([1]DATA!$B$12)</f>
        <v>1163.1506627510198</v>
      </c>
      <c r="N9">
        <f>C8*EXP([1]RATES!O10)*([1]DATA!$B$12)</f>
        <v>290.78766568775495</v>
      </c>
      <c r="O9">
        <f>M9+N9</f>
        <v>1453.9383284387748</v>
      </c>
      <c r="P9">
        <f>O9*E8*F8</f>
        <v>522.02206140785052</v>
      </c>
      <c r="Q9">
        <f>[1]RATES!G10</f>
        <v>0.84258782390013232</v>
      </c>
      <c r="R9" s="43">
        <f>P9+L9+K9+J9+I9</f>
        <v>6340.8681459171512</v>
      </c>
      <c r="S9">
        <f>R9*Q9</f>
        <v>5342.7382927059989</v>
      </c>
    </row>
    <row r="10" spans="1:20" x14ac:dyDescent="0.2">
      <c r="A10" s="5">
        <v>8</v>
      </c>
      <c r="B10">
        <f>B9*EXP([1]RATES!O11)*(1-[1]DATA!$B$6)</f>
        <v>81365.273383019157</v>
      </c>
      <c r="C10">
        <f>C9*EXP([1]RATES!O11)*(1-[1]DATA!$B$6)</f>
        <v>20341.318345754789</v>
      </c>
      <c r="D10">
        <f>B10+C10</f>
        <v>101706.59172877394</v>
      </c>
      <c r="E10">
        <f>E9*(1-'[1]LIFE TABLE MALE'!D70/1000)</f>
        <v>0.92877763107780109</v>
      </c>
      <c r="F10">
        <f>F9*(1-0.15)</f>
        <v>0.2724905250390624</v>
      </c>
      <c r="G10">
        <f>D10-20</f>
        <v>101686.59172877394</v>
      </c>
      <c r="H10">
        <f>MAX(D10,[1]DATA!$B$3)</f>
        <v>101706.59172877394</v>
      </c>
      <c r="I10">
        <f>G10*[1]DATA!$B$7*F9*E10</f>
        <v>4541.4985242634857</v>
      </c>
      <c r="J10">
        <f>H10*'[1]LIFE TABLE MALE'!D71/1000*F10*E9</f>
        <v>364.38266409826485</v>
      </c>
      <c r="K10">
        <f>0</f>
        <v>0</v>
      </c>
      <c r="L10" s="43">
        <f>[1]DATA!$B$8*((1+[1]DATA!$B$9)^A10)*F10*E10</f>
        <v>14.826359668476762</v>
      </c>
      <c r="M10">
        <f>B9*EXP([1]RATES!O11)*([1]DATA!$B$12)</f>
        <v>1164.7380647875952</v>
      </c>
      <c r="N10">
        <f>C9*EXP([1]RATES!O11)*([1]DATA!$B$12)</f>
        <v>291.18451619689881</v>
      </c>
      <c r="O10">
        <f>M10+N10</f>
        <v>1455.9225809844941</v>
      </c>
      <c r="P10">
        <f>O10*E9*F9</f>
        <v>439.11316329325632</v>
      </c>
      <c r="Q10">
        <f>[1]RATES!G11</f>
        <v>0.82292780659029441</v>
      </c>
      <c r="R10" s="43">
        <f>P10+L10+K10+J10+I10</f>
        <v>5359.8207113234839</v>
      </c>
      <c r="S10">
        <f>R10*Q10</f>
        <v>4410.7455016866661</v>
      </c>
    </row>
    <row r="11" spans="1:20" x14ac:dyDescent="0.2">
      <c r="A11" s="5">
        <v>9</v>
      </c>
      <c r="B11">
        <f>B10*EXP([1]RATES!O12)*(1-[1]DATA!$B$6)</f>
        <v>81523.24029763104</v>
      </c>
      <c r="C11">
        <f>C10*EXP([1]RATES!O12)*(1-[1]DATA!$B$6)</f>
        <v>20380.81007440776</v>
      </c>
      <c r="D11">
        <f>B11+C11</f>
        <v>101904.05037203879</v>
      </c>
      <c r="E11">
        <f>E10*(1-'[1]LIFE TABLE MALE'!D71/1000)</f>
        <v>0.91579797297126508</v>
      </c>
      <c r="F11">
        <f>F10*(1-0.15)</f>
        <v>0.23161694628320303</v>
      </c>
      <c r="G11">
        <f>D11-20</f>
        <v>101884.05037203879</v>
      </c>
      <c r="H11">
        <f>MAX(D11,[1]DATA!$B$3)</f>
        <v>101904.05037203879</v>
      </c>
      <c r="I11">
        <f>G11*[1]DATA!$B$7*F10*E11</f>
        <v>3813.717718831861</v>
      </c>
      <c r="J11">
        <f>H11*'[1]LIFE TABLE MALE'!D72/1000*F11*E10</f>
        <v>343.29436059916549</v>
      </c>
      <c r="K11">
        <f>0</f>
        <v>0</v>
      </c>
      <c r="L11" s="43">
        <f>[1]DATA!$B$8*((1+[1]DATA!$B$9)^A11)*F11*E11</f>
        <v>12.674812968803733</v>
      </c>
      <c r="M11">
        <f>B10*EXP([1]RATES!O12)*([1]DATA!$B$12)</f>
        <v>1166.9993498638389</v>
      </c>
      <c r="N11">
        <f>C10*EXP([1]RATES!O12)*([1]DATA!$B$12)</f>
        <v>291.74983746595973</v>
      </c>
      <c r="O11">
        <f>M11+N11</f>
        <v>1458.7491873297986</v>
      </c>
      <c r="P11">
        <f>O11*E10*F10</f>
        <v>369.18477277839435</v>
      </c>
      <c r="Q11">
        <f>[1]RATES!G12</f>
        <v>0.80326389514893892</v>
      </c>
      <c r="R11" s="43">
        <f>P11+L11+K11+J11+I11</f>
        <v>4538.8716651782242</v>
      </c>
      <c r="S11">
        <f>R11*Q11</f>
        <v>3645.9117333522108</v>
      </c>
    </row>
    <row r="12" spans="1:20" x14ac:dyDescent="0.2">
      <c r="A12" s="6">
        <v>10</v>
      </c>
      <c r="B12">
        <f>B11*EXP([1]RATES!O13)*(1-[1]DATA!$B$6)</f>
        <v>81742.119978905175</v>
      </c>
      <c r="C12">
        <f>C11*EXP([1]RATES!O13)*(1-[1]DATA!$B$6)</f>
        <v>20435.529994726294</v>
      </c>
      <c r="D12">
        <f>B12+C12</f>
        <v>102177.64997363147</v>
      </c>
      <c r="E12">
        <f>E11*(1-'[1]LIFE TABLE MALE'!D72/1000)</f>
        <v>0.9014565309246364</v>
      </c>
      <c r="F12">
        <f>F11*(1-0.15)</f>
        <v>0.19687440434072256</v>
      </c>
      <c r="G12">
        <f>D12-20</f>
        <v>102157.64997363147</v>
      </c>
      <c r="H12">
        <f>MAX(D12,[1]DATA!$B$3)</f>
        <v>102177.64997363147</v>
      </c>
      <c r="I12">
        <f>G12*[1]DATA!$B$7*F11*E12</f>
        <v>3199.4643385602803</v>
      </c>
      <c r="J12">
        <f>H12*'[1]LIFE TABLE MALE'!D73/1000*F12*E11</f>
        <v>321.90427009177341</v>
      </c>
      <c r="K12">
        <f>0</f>
        <v>0</v>
      </c>
      <c r="L12" s="43">
        <f>[1]DATA!$B$8*((1+[1]DATA!$B$9)^A12)*F12*E12</f>
        <v>10.816973570363391</v>
      </c>
      <c r="M12">
        <f>B11*EXP([1]RATES!O13)*([1]DATA!$B$12)</f>
        <v>1170.1325968350434</v>
      </c>
      <c r="N12">
        <f>C11*EXP([1]RATES!O13)*([1]DATA!$B$12)</f>
        <v>292.53314920876085</v>
      </c>
      <c r="O12">
        <f>M12+N12</f>
        <v>1462.6657460438041</v>
      </c>
      <c r="P12">
        <f>O12*E11*F11</f>
        <v>310.25236460724648</v>
      </c>
      <c r="Q12">
        <f>[1]RATES!G13</f>
        <v>0.78348852098697186</v>
      </c>
      <c r="R12" s="43">
        <f>P12+L12+K12+J12+I12</f>
        <v>3842.4379468296638</v>
      </c>
      <c r="S12">
        <f>R12*Q12</f>
        <v>3010.5060239457903</v>
      </c>
    </row>
    <row r="13" spans="1:20" x14ac:dyDescent="0.2">
      <c r="A13" s="5">
        <v>11</v>
      </c>
      <c r="B13">
        <f>B12*EXP([1]RATES!O14)*(1-[1]DATA!$B$6)</f>
        <v>82068.023997806304</v>
      </c>
      <c r="C13">
        <f>C12*EXP([1]RATES!O14)*(1-[1]DATA!$B$6)</f>
        <v>20517.005999451576</v>
      </c>
      <c r="D13">
        <f>B13+C13</f>
        <v>102585.02999725788</v>
      </c>
      <c r="E13">
        <f>E12*(1-'[1]LIFE TABLE MALE'!D73/1000)</f>
        <v>0.88570485811500232</v>
      </c>
      <c r="F13">
        <f>F12*(1-0.15)</f>
        <v>0.16734324368961417</v>
      </c>
      <c r="G13">
        <f>D13-20</f>
        <v>102565.02999725788</v>
      </c>
      <c r="H13">
        <f>MAX(D13,[1]DATA!$B$3)</f>
        <v>102585.02999725788</v>
      </c>
      <c r="I13">
        <f>G13*[1]DATA!$B$7*F12*E13</f>
        <v>2682.6798941968732</v>
      </c>
      <c r="J13">
        <f>H13*'[1]LIFE TABLE MALE'!D74/1000*F13*E12</f>
        <v>305.44193690837278</v>
      </c>
      <c r="K13">
        <f>0</f>
        <v>0</v>
      </c>
      <c r="L13" s="43">
        <f>[1]DATA!$B$8*((1+[1]DATA!$B$9)^A13)*F13*E13</f>
        <v>9.2144433291196997</v>
      </c>
      <c r="M13">
        <f>B12*EXP([1]RATES!O14)*([1]DATA!$B$12)</f>
        <v>1174.7978895391495</v>
      </c>
      <c r="N13">
        <f>C12*EXP([1]RATES!O14)*([1]DATA!$B$12)</f>
        <v>293.69947238478738</v>
      </c>
      <c r="O13">
        <f>M13+N13</f>
        <v>1468.497361923937</v>
      </c>
      <c r="P13">
        <f>O13*E12*F12</f>
        <v>260.61968605480428</v>
      </c>
      <c r="Q13">
        <f>[1]RATES!G14</f>
        <v>0.76320887666583526</v>
      </c>
      <c r="R13" s="43">
        <f>P13+L13+K13+J13+I13</f>
        <v>3257.9559604891701</v>
      </c>
      <c r="S13">
        <f>R13*Q13</f>
        <v>2486.500908831702</v>
      </c>
    </row>
    <row r="14" spans="1:20" x14ac:dyDescent="0.2">
      <c r="A14" s="5">
        <v>12</v>
      </c>
      <c r="B14">
        <f>B13*EXP([1]RATES!O15)*(1-[1]DATA!$B$6)</f>
        <v>82258.656528029838</v>
      </c>
      <c r="C14">
        <f>C13*EXP([1]RATES!O15)*(1-[1]DATA!$B$6)</f>
        <v>20564.66413200746</v>
      </c>
      <c r="D14">
        <f>B14+C14</f>
        <v>102823.32066003729</v>
      </c>
      <c r="E14">
        <f>E13*(1-'[1]LIFE TABLE MALE'!D74/1000)</f>
        <v>0.86822327619205464</v>
      </c>
      <c r="F14">
        <f>F13*(1-0.15)</f>
        <v>0.14224175713617204</v>
      </c>
      <c r="G14">
        <f>D14-20</f>
        <v>102803.32066003729</v>
      </c>
      <c r="H14">
        <f>MAX(D14,[1]DATA!$B$3)</f>
        <v>102823.32066003729</v>
      </c>
      <c r="I14">
        <f>G14*[1]DATA!$B$7*F13*E14</f>
        <v>2240.4642044233447</v>
      </c>
      <c r="J14">
        <f>H14*'[1]LIFE TABLE MALE'!D75/1000*F14*E13</f>
        <v>281.38631462473819</v>
      </c>
      <c r="K14">
        <f>0</f>
        <v>0</v>
      </c>
      <c r="L14" s="43">
        <f>[1]DATA!$B$8*((1+[1]DATA!$B$9)^A14)*F14*E14</f>
        <v>7.8312411709194576</v>
      </c>
      <c r="M14">
        <f>B13*EXP([1]RATES!O15)*([1]DATA!$B$12)</f>
        <v>1177.5267805648443</v>
      </c>
      <c r="N14">
        <f>C13*EXP([1]RATES!O15)*([1]DATA!$B$12)</f>
        <v>294.38169514121108</v>
      </c>
      <c r="O14">
        <f>M14+N14</f>
        <v>1471.9084757060555</v>
      </c>
      <c r="P14">
        <f>O14*E13*F13</f>
        <v>218.16145216247327</v>
      </c>
      <c r="Q14">
        <f>[1]RATES!G15</f>
        <v>0.74468847430975171</v>
      </c>
      <c r="R14" s="46">
        <f>P14+L14+K14+J14+I14</f>
        <v>2747.8432123814755</v>
      </c>
      <c r="S14">
        <f>R14*Q14</f>
        <v>2046.287169470768</v>
      </c>
    </row>
    <row r="15" spans="1:20" x14ac:dyDescent="0.2">
      <c r="A15" s="5">
        <v>13</v>
      </c>
      <c r="B15">
        <f>B14*EXP([1]RATES!O16)*(1-[1]DATA!$B$6)</f>
        <v>82502.039008492662</v>
      </c>
      <c r="C15">
        <f>C14*EXP([1]RATES!O16)*(1-[1]DATA!$B$6)</f>
        <v>20625.509752123166</v>
      </c>
      <c r="D15">
        <f>B15+C15</f>
        <v>103127.54876061583</v>
      </c>
      <c r="E15">
        <f>E14*(1-'[1]LIFE TABLE MALE'!D75/1000)</f>
        <v>0.84936392987796439</v>
      </c>
      <c r="F15">
        <f>F14*(1-0.15)</f>
        <v>0.12090549356574623</v>
      </c>
      <c r="G15">
        <f>D15-20</f>
        <v>103107.54876061583</v>
      </c>
      <c r="H15">
        <f>MAX(D15,[1]DATA!$B$3)</f>
        <v>103127.54876061583</v>
      </c>
      <c r="I15">
        <f>G15*[1]DATA!$B$7*F14*E15</f>
        <v>1868.5410513489305</v>
      </c>
      <c r="J15">
        <f>H15*'[1]LIFE TABLE MALE'!D76/1000*F15*E14</f>
        <v>258.95960848047184</v>
      </c>
      <c r="K15">
        <f>0</f>
        <v>0</v>
      </c>
      <c r="L15" s="43">
        <f>[1]DATA!$B$8*((1+[1]DATA!$B$9)^A15)*F15*E15</f>
        <v>6.6422020954553158</v>
      </c>
      <c r="M15">
        <f>B14*EXP([1]RATES!O16)*([1]DATA!$B$12)</f>
        <v>1181.0107833526558</v>
      </c>
      <c r="N15">
        <f>C14*EXP([1]RATES!O16)*([1]DATA!$B$12)</f>
        <v>295.25269583816396</v>
      </c>
      <c r="O15">
        <f>M15+N15</f>
        <v>1476.2634791908199</v>
      </c>
      <c r="P15">
        <f>O15*E14*F14</f>
        <v>182.31500313158625</v>
      </c>
      <c r="Q15">
        <f>[1]RATES!G16</f>
        <v>0.72615681422166556</v>
      </c>
      <c r="R15" s="46">
        <f>P15+L15+K15+J15+I15</f>
        <v>2316.457865056444</v>
      </c>
      <c r="S15">
        <f>R15*Q15</f>
        <v>1682.1116635681083</v>
      </c>
    </row>
    <row r="16" spans="1:20" x14ac:dyDescent="0.2">
      <c r="A16" s="5">
        <v>14</v>
      </c>
      <c r="B16">
        <f>B15*EXP([1]RATES!O17)*(1-[1]DATA!$B$6)</f>
        <v>82776.822411940768</v>
      </c>
      <c r="C16">
        <f>C15*EXP([1]RATES!O17)*(1-[1]DATA!$B$6)</f>
        <v>20694.205602985192</v>
      </c>
      <c r="D16">
        <f>B16+C16</f>
        <v>103471.02801492596</v>
      </c>
      <c r="E16">
        <f>E15*(1-'[1]LIFE TABLE MALE'!D76/1000)</f>
        <v>0.82904626983043572</v>
      </c>
      <c r="F16">
        <f>F15*(1-0.15)</f>
        <v>0.10276966953088429</v>
      </c>
      <c r="G16">
        <f>D16-20</f>
        <v>103451.02801492596</v>
      </c>
      <c r="H16">
        <f>MAX(D16,[1]DATA!$B$3)</f>
        <v>103471.02801492596</v>
      </c>
      <c r="I16">
        <f>G16*[1]DATA!$B$7*F15*E16</f>
        <v>1555.4314418633649</v>
      </c>
      <c r="J16">
        <f>H16*'[1]LIFE TABLE MALE'!D77/1000*F16*E15</f>
        <v>234.63788145889922</v>
      </c>
      <c r="K16">
        <f>0</f>
        <v>0</v>
      </c>
      <c r="L16" s="43">
        <f>[1]DATA!$B$8*((1+[1]DATA!$B$9)^A16)*F16*E16</f>
        <v>5.6210330471419727</v>
      </c>
      <c r="M16">
        <f>B15*EXP([1]RATES!O17)*([1]DATA!$B$12)</f>
        <v>1184.9442881054915</v>
      </c>
      <c r="N16">
        <f>C15*EXP([1]RATES!O17)*([1]DATA!$B$12)</f>
        <v>296.23607202637288</v>
      </c>
      <c r="O16">
        <f>M16+N16</f>
        <v>1481.1803601318643</v>
      </c>
      <c r="P16">
        <f>O16*E15*F15</f>
        <v>152.10650688090337</v>
      </c>
      <c r="Q16">
        <f>[1]RATES!G17</f>
        <v>0.70782386801134656</v>
      </c>
      <c r="R16" s="46">
        <f>P16+L16+K16+J16+I16</f>
        <v>1947.7968632503093</v>
      </c>
      <c r="S16">
        <f>R16*Q16</f>
        <v>1378.6971098462018</v>
      </c>
    </row>
    <row r="17" spans="1:19" x14ac:dyDescent="0.2">
      <c r="A17" s="6">
        <v>15</v>
      </c>
      <c r="B17">
        <f>B16*EXP([1]RATES!O18)*(1-[1]DATA!$B$6)</f>
        <v>82966.673538954565</v>
      </c>
      <c r="C17">
        <f>C16*EXP([1]RATES!O18)*(1-[1]DATA!$B$6)</f>
        <v>20741.668384738641</v>
      </c>
      <c r="D17">
        <f>B17+C17</f>
        <v>103708.34192369321</v>
      </c>
      <c r="E17">
        <f>E16*(1-'[1]LIFE TABLE MALE'!D77/1000)</f>
        <v>0.80750856798160053</v>
      </c>
      <c r="F17">
        <f>F16*(1-0.15)</f>
        <v>8.7354219101251643E-2</v>
      </c>
      <c r="G17">
        <f>D17-20</f>
        <v>103688.34192369321</v>
      </c>
      <c r="H17">
        <f>MAX(D17,[1]DATA!$B$3)</f>
        <v>103708.34192369321</v>
      </c>
      <c r="I17">
        <f>G17*[1]DATA!$B$7*F16*E17</f>
        <v>1290.7237098404785</v>
      </c>
      <c r="J17">
        <f>H17*'[1]LIFE TABLE MALE'!D78/1000*F17*E16</f>
        <v>219.47802242010067</v>
      </c>
      <c r="K17">
        <f>0</f>
        <v>0</v>
      </c>
      <c r="L17" s="43">
        <f>[1]DATA!$B$8*((1+[1]DATA!$B$9)^A17)*F17*E17</f>
        <v>4.7468292031500265</v>
      </c>
      <c r="M17">
        <f>B16*EXP([1]RATES!O18)*([1]DATA!$B$12)</f>
        <v>1187.6619934001676</v>
      </c>
      <c r="N17">
        <f>C16*EXP([1]RATES!O18)*([1]DATA!$B$12)</f>
        <v>296.9154983500419</v>
      </c>
      <c r="O17">
        <f>M17+N17</f>
        <v>1484.5774917502094</v>
      </c>
      <c r="P17">
        <f>O17*E16*F16</f>
        <v>126.4872065511742</v>
      </c>
      <c r="Q17">
        <f>[1]RATES!G18</f>
        <v>0.6906676758678868</v>
      </c>
      <c r="R17" s="46">
        <f>P17+L17+K17+J17+I17</f>
        <v>1641.4357680149033</v>
      </c>
      <c r="S17">
        <f>R17*Q17</f>
        <v>1133.6866269812731</v>
      </c>
    </row>
    <row r="18" spans="1:19" x14ac:dyDescent="0.2">
      <c r="A18" s="5">
        <v>16</v>
      </c>
      <c r="B18">
        <f>B17*EXP([1]RATES!O19)*(1-[1]DATA!$B$6)</f>
        <v>83012.664280582845</v>
      </c>
      <c r="C18">
        <f>C17*EXP([1]RATES!O19)*(1-[1]DATA!$B$6)</f>
        <v>20753.166070145711</v>
      </c>
      <c r="D18">
        <f>B18+C18</f>
        <v>103765.83035072856</v>
      </c>
      <c r="E18">
        <f>E17*(1-'[1]LIFE TABLE MALE'!D78/1000)</f>
        <v>0.78391129420530048</v>
      </c>
      <c r="F18">
        <f>F17*(1-0.15)</f>
        <v>7.4251086236063898E-2</v>
      </c>
      <c r="G18">
        <f>D18-20</f>
        <v>103745.83035072856</v>
      </c>
      <c r="H18">
        <f>MAX(D18,[1]DATA!$B$3)</f>
        <v>103765.83035072856</v>
      </c>
      <c r="I18">
        <f>G18*[1]DATA!$B$7*F17*E18</f>
        <v>1065.6454067979364</v>
      </c>
      <c r="J18">
        <f>H18*'[1]LIFE TABLE MALE'!D79/1000*F18*E17</f>
        <v>204.50149587494218</v>
      </c>
      <c r="K18">
        <f>0</f>
        <v>0</v>
      </c>
      <c r="L18" s="43">
        <f>[1]DATA!$B$8*((1+[1]DATA!$B$9)^A18)*F18*E18</f>
        <v>3.9952364343119307</v>
      </c>
      <c r="M18">
        <f>B17*EXP([1]RATES!O19)*([1]DATA!$B$12)</f>
        <v>1188.3203475748055</v>
      </c>
      <c r="N18">
        <f>C17*EXP([1]RATES!O19)*([1]DATA!$B$12)</f>
        <v>297.08008689370138</v>
      </c>
      <c r="O18">
        <f>M18+N18</f>
        <v>1485.4004344685068</v>
      </c>
      <c r="P18">
        <f>O18*E17*F17</f>
        <v>104.77907771404526</v>
      </c>
      <c r="Q18">
        <f>[1]RATES!G19</f>
        <v>0.67509876092267374</v>
      </c>
      <c r="R18" s="46">
        <f>P18+L18+K18+J18+I18</f>
        <v>1378.9212168212357</v>
      </c>
      <c r="S18">
        <f>R18*Q18</f>
        <v>930.90800488600178</v>
      </c>
    </row>
    <row r="19" spans="1:19" x14ac:dyDescent="0.2">
      <c r="A19" s="5">
        <v>17</v>
      </c>
      <c r="B19">
        <f>B18*EXP([1]RATES!O20)*(1-[1]DATA!$B$6)</f>
        <v>82929.076023361471</v>
      </c>
      <c r="C19">
        <f>C18*EXP([1]RATES!O20)*(1-[1]DATA!$B$6)</f>
        <v>20732.269005840368</v>
      </c>
      <c r="D19">
        <f>B19+C19</f>
        <v>103661.34502920184</v>
      </c>
      <c r="E19">
        <f>E18*(1-'[1]LIFE TABLE MALE'!D79/1000)</f>
        <v>0.75814457679420999</v>
      </c>
      <c r="F19">
        <f>F18*(1-0.15)</f>
        <v>6.3113423300654309E-2</v>
      </c>
      <c r="G19">
        <f>D19-20</f>
        <v>103641.34502920184</v>
      </c>
      <c r="H19">
        <f>MAX(D19,[1]DATA!$B$3)</f>
        <v>103661.34502920184</v>
      </c>
      <c r="I19">
        <f>G19*[1]DATA!$B$7*F18*E19</f>
        <v>875.14324249498657</v>
      </c>
      <c r="J19">
        <f>H19*'[1]LIFE TABLE MALE'!D80/1000*F19*E18</f>
        <v>192.57014316318322</v>
      </c>
      <c r="K19">
        <f>0</f>
        <v>0</v>
      </c>
      <c r="L19" s="43">
        <f>[1]DATA!$B$8*((1+[1]DATA!$B$9)^A19)*F19*E19</f>
        <v>3.3500145564307511</v>
      </c>
      <c r="M19">
        <f>B18*EXP([1]RATES!O20)*([1]DATA!$B$12)</f>
        <v>1187.1237876554812</v>
      </c>
      <c r="N19">
        <f>C18*EXP([1]RATES!O20)*([1]DATA!$B$12)</f>
        <v>296.78094691387031</v>
      </c>
      <c r="O19">
        <f>M19+N19</f>
        <v>1483.9047345693516</v>
      </c>
      <c r="P19">
        <f>O19*E18*F18</f>
        <v>86.372552374562048</v>
      </c>
      <c r="Q19">
        <f>[1]RATES!G20</f>
        <v>0.66091208289531467</v>
      </c>
      <c r="R19" s="46">
        <f>P19+L19+K19+J19+I19</f>
        <v>1157.4359525891625</v>
      </c>
      <c r="S19">
        <f>R19*Q19</f>
        <v>764.96340624362608</v>
      </c>
    </row>
    <row r="20" spans="1:19" x14ac:dyDescent="0.2">
      <c r="A20" s="5">
        <v>18</v>
      </c>
      <c r="B20">
        <f>B19*EXP([1]RATES!O21)*(1-[1]DATA!$B$6)</f>
        <v>82813.18390319946</v>
      </c>
      <c r="C20">
        <f>C19*EXP([1]RATES!O21)*(1-[1]DATA!$B$6)</f>
        <v>20703.295975799865</v>
      </c>
      <c r="D20">
        <f>B20+C20</f>
        <v>103516.47987899932</v>
      </c>
      <c r="E20">
        <f>E19*(1-'[1]LIFE TABLE MALE'!D80/1000)</f>
        <v>0.72967798408666829</v>
      </c>
      <c r="F20">
        <f>F19*(1-0.15)</f>
        <v>5.3646409805556163E-2</v>
      </c>
      <c r="G20">
        <f>D20-20</f>
        <v>103496.47987899932</v>
      </c>
      <c r="H20">
        <f>MAX(D20,[1]DATA!$B$3)</f>
        <v>103516.47987899932</v>
      </c>
      <c r="I20">
        <f>G20*[1]DATA!$B$7*F19*E20</f>
        <v>714.94036532802363</v>
      </c>
      <c r="J20">
        <f>H20*'[1]LIFE TABLE MALE'!D81/1000*F20*E19</f>
        <v>174.72371582994279</v>
      </c>
      <c r="K20">
        <f>0</f>
        <v>0</v>
      </c>
      <c r="L20" s="43">
        <f>[1]DATA!$B$8*((1+[1]DATA!$B$9)^A20)*F20*E20</f>
        <v>2.7954067002478853</v>
      </c>
      <c r="M20">
        <f>B19*EXP([1]RATES!O21)*([1]DATA!$B$12)</f>
        <v>1185.464800250299</v>
      </c>
      <c r="N20">
        <f>C19*EXP([1]RATES!O21)*([1]DATA!$B$12)</f>
        <v>296.36620006257476</v>
      </c>
      <c r="O20">
        <f>M20+N20</f>
        <v>1481.8310003128738</v>
      </c>
      <c r="P20">
        <f>O20*E19*F19</f>
        <v>70.904279121831664</v>
      </c>
      <c r="Q20">
        <f>[1]RATES!G21</f>
        <v>0.64727657622441381</v>
      </c>
      <c r="R20" s="46">
        <f>P20+L20+K20+J20+I20</f>
        <v>963.36376698004597</v>
      </c>
      <c r="S20">
        <f>R20*Q20</f>
        <v>623.56280074949814</v>
      </c>
    </row>
    <row r="21" spans="1:19" x14ac:dyDescent="0.2">
      <c r="A21" s="5">
        <v>19</v>
      </c>
      <c r="B21">
        <f>B20*EXP([1]RATES!O22)*(1-[1]DATA!$B$6)</f>
        <v>82680.449851873433</v>
      </c>
      <c r="C21">
        <f>C20*EXP([1]RATES!O22)*(1-[1]DATA!$B$6)</f>
        <v>20670.112462968358</v>
      </c>
      <c r="D21">
        <f>B21+C21</f>
        <v>103350.56231484179</v>
      </c>
      <c r="E21">
        <f>E20*(1-'[1]LIFE TABLE MALE'!D81/1000)</f>
        <v>0.69939623829537401</v>
      </c>
      <c r="F21">
        <f>F20*(1-0.15)</f>
        <v>4.5599448334722736E-2</v>
      </c>
      <c r="G21">
        <f>D21-20</f>
        <v>103330.56231484179</v>
      </c>
      <c r="H21">
        <f>MAX(D21,[1]DATA!$B$3)</f>
        <v>103350.56231484179</v>
      </c>
      <c r="I21">
        <f>G21*[1]DATA!$B$7*F20*E21</f>
        <v>581.54591151642114</v>
      </c>
      <c r="J21">
        <f>H21*'[1]LIFE TABLE MALE'!D82/1000*F21*E20</f>
        <v>161.77036367936822</v>
      </c>
      <c r="K21">
        <f>0</f>
        <v>0</v>
      </c>
      <c r="L21" s="43">
        <f>[1]DATA!$B$8*((1+[1]DATA!$B$9)^A21)*F21*E21</f>
        <v>2.3230371147940061</v>
      </c>
      <c r="M21">
        <f>B20*EXP([1]RATES!O22)*([1]DATA!$B$12)</f>
        <v>1183.5647218059592</v>
      </c>
      <c r="N21">
        <f>C20*EXP([1]RATES!O22)*([1]DATA!$B$12)</f>
        <v>295.89118045148979</v>
      </c>
      <c r="O21">
        <f>M21+N21</f>
        <v>1479.455902257449</v>
      </c>
      <c r="P21">
        <f>O21*E20*F20</f>
        <v>57.9127156666434</v>
      </c>
      <c r="Q21">
        <f>[1]RATES!G22</f>
        <v>0.63405275958074025</v>
      </c>
      <c r="R21" s="46">
        <f>P21+L21+K21+J21+I21</f>
        <v>803.55202797722677</v>
      </c>
      <c r="S21">
        <f>R21*Q21</f>
        <v>509.49438080566085</v>
      </c>
    </row>
    <row r="22" spans="1:19" x14ac:dyDescent="0.2">
      <c r="A22" s="6">
        <v>20</v>
      </c>
      <c r="B22">
        <f>B21*EXP([1]RATES!O23)*(1-[1]DATA!$B$6)</f>
        <v>82630.136364810009</v>
      </c>
      <c r="C22">
        <f>C21*EXP([1]RATES!O23)*(1-[1]DATA!$B$6)</f>
        <v>20657.534091202502</v>
      </c>
      <c r="D22">
        <f>B22+C22</f>
        <v>103287.67045601251</v>
      </c>
      <c r="E22">
        <f>E21*(1-'[1]LIFE TABLE MALE'!D82/1000)</f>
        <v>0.66649452007535759</v>
      </c>
      <c r="F22">
        <f>F21*(1-0.15)</f>
        <v>3.8759531084514326E-2</v>
      </c>
      <c r="G22">
        <f>D22-20</f>
        <v>103267.67045601251</v>
      </c>
      <c r="H22">
        <f>MAX(D22,[1]DATA!$B$3)</f>
        <v>103287.67045601251</v>
      </c>
      <c r="I22">
        <f>G22*[1]DATA!$B$7*F21*E22</f>
        <v>470.77328593783312</v>
      </c>
      <c r="J22">
        <f>H22*'[1]LIFE TABLE MALE'!D83/1000*F22*E21</f>
        <v>147.75512985042789</v>
      </c>
      <c r="K22">
        <f>0</f>
        <v>0</v>
      </c>
      <c r="L22" s="43">
        <f>[1]DATA!$B$8*((1+[1]DATA!$B$9)^A22)*F22*E22</f>
        <v>1.9193250735667906</v>
      </c>
      <c r="M22">
        <f>B21*EXP([1]RATES!O23)*([1]DATA!$B$12)</f>
        <v>1182.8444878398161</v>
      </c>
      <c r="N22">
        <f>C21*EXP([1]RATES!O23)*([1]DATA!$B$12)</f>
        <v>295.71112195995403</v>
      </c>
      <c r="O22">
        <f>M22+N22</f>
        <v>1478.5556097997701</v>
      </c>
      <c r="P22">
        <f>O22*E21*F21</f>
        <v>47.154217686180054</v>
      </c>
      <c r="Q22">
        <f>[1]RATES!G23</f>
        <v>0.62048117992903407</v>
      </c>
      <c r="R22" s="46">
        <f>P22+L22+K22+J22+I22</f>
        <v>667.60195854800781</v>
      </c>
      <c r="S22">
        <f>R22*Q22</f>
        <v>414.23445096280199</v>
      </c>
    </row>
    <row r="23" spans="1:19" x14ac:dyDescent="0.2">
      <c r="A23" s="5">
        <v>21</v>
      </c>
      <c r="B23">
        <f>B22*EXP([1]RATES!O24)*(1-[1]DATA!$B$6)</f>
        <v>82662.12593342422</v>
      </c>
      <c r="C23">
        <f>C22*EXP([1]RATES!O24)*(1-[1]DATA!$B$6)</f>
        <v>20665.531483356055</v>
      </c>
      <c r="D23">
        <f>B23+C23</f>
        <v>103327.65741678028</v>
      </c>
      <c r="E23">
        <f>E22*(1-'[1]LIFE TABLE MALE'!D83/1000)</f>
        <v>0.63132318435943324</v>
      </c>
      <c r="F23">
        <f>F22*(1-0.15)</f>
        <v>3.2945601421837174E-2</v>
      </c>
      <c r="G23">
        <f>D23-20</f>
        <v>103307.65741678028</v>
      </c>
      <c r="H23">
        <f>MAX(D23,[1]DATA!$B$3)</f>
        <v>103327.65741678028</v>
      </c>
      <c r="I23">
        <f>G23*[1]DATA!$B$7*F22*E23</f>
        <v>379.18751147740397</v>
      </c>
      <c r="J23">
        <f>H23*'[1]LIFE TABLE MALE'!D84/1000*F23*E22</f>
        <v>133.75286980493703</v>
      </c>
      <c r="K23">
        <f>0</f>
        <v>0</v>
      </c>
      <c r="L23" s="43">
        <f>[1]DATA!$B$8*((1+[1]DATA!$B$9)^A23)*F23*E23</f>
        <v>1.5762416165853106</v>
      </c>
      <c r="M23">
        <f>B22*EXP([1]RATES!O24)*([1]DATA!$B$12)</f>
        <v>1183.3024162248867</v>
      </c>
      <c r="N23">
        <f>C22*EXP([1]RATES!O24)*([1]DATA!$B$12)</f>
        <v>295.82560405622166</v>
      </c>
      <c r="O23">
        <f>M23+N23</f>
        <v>1479.1280202811083</v>
      </c>
      <c r="P23">
        <f>O23*E22*F22</f>
        <v>38.210336436190964</v>
      </c>
      <c r="Q23">
        <f>[1]RATES!G24</f>
        <v>0.60659575547952316</v>
      </c>
      <c r="R23" s="46">
        <f>P23+L23+K23+J23+I23</f>
        <v>552.72695933511727</v>
      </c>
      <c r="S23">
        <f>R23*Q23</f>
        <v>335.28182747178516</v>
      </c>
    </row>
    <row r="24" spans="1:19" x14ac:dyDescent="0.2">
      <c r="A24" s="5">
        <v>22</v>
      </c>
      <c r="B24">
        <f>B23*EXP([1]RATES!O25)*(1-[1]DATA!$B$6)</f>
        <v>82791.080503122896</v>
      </c>
      <c r="C24">
        <f>C23*EXP([1]RATES!O25)*(1-[1]DATA!$B$6)</f>
        <v>20697.770125780724</v>
      </c>
      <c r="D24">
        <f>B24+C24</f>
        <v>103488.85062890362</v>
      </c>
      <c r="E24">
        <f>E23*(1-'[1]LIFE TABLE MALE'!D84/1000)</f>
        <v>0.59410593768008713</v>
      </c>
      <c r="F24">
        <f>F23*(1-0.15)</f>
        <v>2.8003761208561597E-2</v>
      </c>
      <c r="G24">
        <f>D24-20</f>
        <v>103468.85062890362</v>
      </c>
      <c r="H24">
        <f>MAX(D24,[1]DATA!$B$3)</f>
        <v>103488.85062890362</v>
      </c>
      <c r="I24">
        <f>G24*[1]DATA!$B$7*F23*E24</f>
        <v>303.78212570045844</v>
      </c>
      <c r="J24">
        <f>H24*'[1]LIFE TABLE MALE'!D85/1000*F24*E23</f>
        <v>120.27288164899451</v>
      </c>
      <c r="K24">
        <f>0</f>
        <v>0</v>
      </c>
      <c r="L24" s="43">
        <f>[1]DATA!$B$8*((1+[1]DATA!$B$9)^A24)*F24*E24</f>
        <v>1.2860387116506069</v>
      </c>
      <c r="M24">
        <f>B23*EXP([1]RATES!O25)*([1]DATA!$B$12)</f>
        <v>1185.148391660246</v>
      </c>
      <c r="N24">
        <f>C23*EXP([1]RATES!O25)*([1]DATA!$B$12)</f>
        <v>296.28709791506151</v>
      </c>
      <c r="O24">
        <f>M24+N24</f>
        <v>1481.4354895753077</v>
      </c>
      <c r="P24">
        <f>O24*E23*F23</f>
        <v>30.812853770305814</v>
      </c>
      <c r="Q24">
        <f>[1]RATES!G25</f>
        <v>0.59232660750473398</v>
      </c>
      <c r="R24" s="46">
        <f>P24+L24+K24+J24+I24</f>
        <v>456.15389983140938</v>
      </c>
      <c r="S24">
        <f>R24*Q24</f>
        <v>270.19209198719295</v>
      </c>
    </row>
    <row r="25" spans="1:19" x14ac:dyDescent="0.2">
      <c r="A25" s="5">
        <v>23</v>
      </c>
      <c r="B25">
        <f>B24*EXP([1]RATES!O26)*(1-[1]DATA!$B$6)</f>
        <v>82994.7603613877</v>
      </c>
      <c r="C25">
        <f>C24*EXP([1]RATES!O26)*(1-[1]DATA!$B$6)</f>
        <v>20748.690090346925</v>
      </c>
      <c r="D25">
        <f>B25+C25</f>
        <v>103743.45045173462</v>
      </c>
      <c r="E25">
        <f>E24*(1-'[1]LIFE TABLE MALE'!D85/1000)</f>
        <v>0.55505154023625514</v>
      </c>
      <c r="F25">
        <f>F24*(1-0.15)</f>
        <v>2.3803197027277356E-2</v>
      </c>
      <c r="G25">
        <f>D25-20</f>
        <v>103723.45045173462</v>
      </c>
      <c r="H25">
        <f>MAX(D25,[1]DATA!$B$3)</f>
        <v>103743.45045173462</v>
      </c>
      <c r="I25">
        <f>G25*[1]DATA!$B$7*F24*E25</f>
        <v>241.8342968802242</v>
      </c>
      <c r="J25">
        <f>H25*'[1]LIFE TABLE MALE'!D86/1000*F25*E24</f>
        <v>105.90174181836548</v>
      </c>
      <c r="K25">
        <f>0</f>
        <v>0</v>
      </c>
      <c r="L25" s="43">
        <f>[1]DATA!$B$8*((1+[1]DATA!$B$9)^A25)*F25*E25</f>
        <v>1.0416997463735009</v>
      </c>
      <c r="M25">
        <f>B24*EXP([1]RATES!O26)*([1]DATA!$B$12)</f>
        <v>1188.0640542529939</v>
      </c>
      <c r="N25">
        <f>C24*EXP([1]RATES!O26)*([1]DATA!$B$12)</f>
        <v>297.01601356324846</v>
      </c>
      <c r="O25">
        <f>M25+N25</f>
        <v>1485.0800678162423</v>
      </c>
      <c r="P25">
        <f>O25*E24*F24</f>
        <v>24.707575309239232</v>
      </c>
      <c r="Q25">
        <f>[1]RATES!G26</f>
        <v>0.57787375637469385</v>
      </c>
      <c r="R25" s="46">
        <f>P25+L25+K25+J25+I25</f>
        <v>373.48531375420242</v>
      </c>
      <c r="S25">
        <f>R25*Q25</f>
        <v>215.82736120992206</v>
      </c>
    </row>
    <row r="26" spans="1:19" x14ac:dyDescent="0.2">
      <c r="A26" s="5">
        <v>24</v>
      </c>
      <c r="B26">
        <f>B25*EXP([1]RATES!O27)*(1-[1]DATA!$B$6)</f>
        <v>83283.464922455751</v>
      </c>
      <c r="C26">
        <f>C25*EXP([1]RATES!O27)*(1-[1]DATA!$B$6)</f>
        <v>20820.866230613938</v>
      </c>
      <c r="D26">
        <f>B26+C26</f>
        <v>104104.33115306968</v>
      </c>
      <c r="E26">
        <f>E25*(1-'[1]LIFE TABLE MALE'!D86/1000)</f>
        <v>0.51498548893625595</v>
      </c>
      <c r="F26">
        <f>F25*(1-0.15)</f>
        <v>2.0232717473185752E-2</v>
      </c>
      <c r="G26">
        <f>D26-20</f>
        <v>104084.33115306968</v>
      </c>
      <c r="H26">
        <f>MAX(D26,[1]DATA!$B$3)</f>
        <v>104104.33115306968</v>
      </c>
      <c r="I26">
        <f>G26*[1]DATA!$B$7*F25*E26</f>
        <v>191.38456002513141</v>
      </c>
      <c r="J26">
        <f>H26*'[1]LIFE TABLE MALE'!D87/1000*F26*E25</f>
        <v>94.998941994897294</v>
      </c>
      <c r="K26">
        <f>0</f>
        <v>0</v>
      </c>
      <c r="L26" s="43">
        <f>[1]DATA!$B$8*((1+[1]DATA!$B$9)^A26)*F26*E26</f>
        <v>0.83796009166266783</v>
      </c>
      <c r="M26">
        <f>B25*EXP([1]RATES!O27)*([1]DATA!$B$12)</f>
        <v>1192.1968393807574</v>
      </c>
      <c r="N26">
        <f>C25*EXP([1]RATES!O27)*([1]DATA!$B$12)</f>
        <v>298.04920984518935</v>
      </c>
      <c r="O26">
        <f>M26+N26</f>
        <v>1490.2460492259468</v>
      </c>
      <c r="P26">
        <f>O26*E25*F25</f>
        <v>19.689132549742357</v>
      </c>
      <c r="Q26">
        <f>[1]RATES!G27</f>
        <v>0.56320138825489208</v>
      </c>
      <c r="R26" s="46">
        <f>P26+L26+K26+J26+I26</f>
        <v>306.91059466143372</v>
      </c>
      <c r="S26">
        <f>R26*Q26</f>
        <v>172.85247298345394</v>
      </c>
    </row>
    <row r="27" spans="1:19" x14ac:dyDescent="0.2">
      <c r="A27" s="6">
        <v>25</v>
      </c>
      <c r="B27">
        <f>B26*EXP([1]RATES!O28)*(1-[1]DATA!$B$6)</f>
        <v>83627.029768984285</v>
      </c>
      <c r="C27">
        <f>C26*EXP([1]RATES!O28)*(1-[1]DATA!$B$6)</f>
        <v>20906.757442246071</v>
      </c>
      <c r="D27">
        <f>B27+C27</f>
        <v>104533.78721123036</v>
      </c>
      <c r="E27">
        <f>E26*(1-'[1]LIFE TABLE MALE'!D87/1000)</f>
        <v>0.473139153416261</v>
      </c>
      <c r="F27">
        <f>F26*(1-0.15)</f>
        <v>1.7197809852207889E-2</v>
      </c>
      <c r="G27">
        <f>D27-20</f>
        <v>104513.78721123036</v>
      </c>
      <c r="H27">
        <f>MAX(D27,[1]DATA!$B$3)</f>
        <v>104533.78721123036</v>
      </c>
      <c r="I27">
        <f>G27*[1]DATA!$B$7*F26*E27</f>
        <v>150.07486106995555</v>
      </c>
      <c r="J27">
        <f>H27*'[1]LIFE TABLE MALE'!D88/1000*F27*E26</f>
        <v>85.767232580705809</v>
      </c>
      <c r="K27">
        <f>0</f>
        <v>0</v>
      </c>
      <c r="L27" s="43">
        <f>[1]DATA!$B$8*((1+[1]DATA!$B$9)^A27)*F27*E27</f>
        <v>0.66747703746614073</v>
      </c>
      <c r="M27">
        <f>B26*EXP([1]RATES!O28)*([1]DATA!$B$12)</f>
        <v>1197.1149455682821</v>
      </c>
      <c r="N27">
        <f>C26*EXP([1]RATES!O28)*([1]DATA!$B$12)</f>
        <v>299.27873639207053</v>
      </c>
      <c r="O27">
        <f>M27+N27</f>
        <v>1496.3936819603528</v>
      </c>
      <c r="P27">
        <f>O27*E26*F26</f>
        <v>15.59175761824768</v>
      </c>
      <c r="Q27">
        <f>[1]RATES!G28</f>
        <v>0.54854806158178537</v>
      </c>
      <c r="R27" s="46">
        <f>P27+L27+K27+J27+I27</f>
        <v>252.10132830637519</v>
      </c>
      <c r="S27">
        <f>R27*Q27</f>
        <v>138.28969496465538</v>
      </c>
    </row>
    <row r="28" spans="1:19" x14ac:dyDescent="0.2">
      <c r="A28" s="5">
        <v>26</v>
      </c>
      <c r="B28">
        <f>B27*EXP([1]RATES!O29)*(1-[1]DATA!$B$6)</f>
        <v>84031.033003797333</v>
      </c>
      <c r="C28">
        <f>C27*EXP([1]RATES!O29)*(1-[1]DATA!$B$6)</f>
        <v>21007.758250949333</v>
      </c>
      <c r="D28">
        <f>B28+C28</f>
        <v>105038.79125474667</v>
      </c>
      <c r="E28">
        <f>E27*(1-'[1]LIFE TABLE MALE'!D88/1000)</f>
        <v>0.42930774096222307</v>
      </c>
      <c r="F28">
        <f>F27*(1-0.15)</f>
        <v>1.4618138374376706E-2</v>
      </c>
      <c r="G28">
        <f>D28-20</f>
        <v>105018.79125474667</v>
      </c>
      <c r="H28">
        <f>MAX(D28,[1]DATA!$B$3)</f>
        <v>105038.79125474667</v>
      </c>
      <c r="I28">
        <f>G28*[1]DATA!$B$7*F27*E28</f>
        <v>116.30546893613899</v>
      </c>
      <c r="J28">
        <f>H28*'[1]LIFE TABLE MALE'!D89/1000*F28*E27</f>
        <v>77.735631763437638</v>
      </c>
      <c r="K28">
        <f>0</f>
        <v>0</v>
      </c>
      <c r="L28" s="43">
        <f>[1]DATA!$B$8*((1+[1]DATA!$B$9)^A28)*F28*E28</f>
        <v>0.52509182646323416</v>
      </c>
      <c r="M28">
        <f>B27*EXP([1]RATES!O29)*([1]DATA!$B$12)</f>
        <v>1202.8982229582439</v>
      </c>
      <c r="N28">
        <f>C27*EXP([1]RATES!O29)*([1]DATA!$B$12)</f>
        <v>300.72455573956097</v>
      </c>
      <c r="O28">
        <f>M28+N28</f>
        <v>1503.6227786978047</v>
      </c>
      <c r="P28">
        <f>O28*E27*F27</f>
        <v>12.2349141863189</v>
      </c>
      <c r="Q28">
        <f>[1]RATES!G29</f>
        <v>0.53390072310461278</v>
      </c>
      <c r="R28" s="46">
        <f>P28+L28+K28+J28+I28</f>
        <v>206.80110671235877</v>
      </c>
      <c r="S28">
        <f>R28*Q28</f>
        <v>110.41126041256254</v>
      </c>
    </row>
    <row r="29" spans="1:19" x14ac:dyDescent="0.2">
      <c r="A29" s="5">
        <v>27</v>
      </c>
      <c r="B29">
        <f>B28*EXP([1]RATES!O30)*(1-[1]DATA!$B$6)</f>
        <v>84501.26690690004</v>
      </c>
      <c r="C29">
        <f>C28*EXP([1]RATES!O30)*(1-[1]DATA!$B$6)</f>
        <v>21125.31672672501</v>
      </c>
      <c r="D29">
        <f>B29+C29</f>
        <v>105626.58363362505</v>
      </c>
      <c r="E29">
        <f>E28*(1-'[1]LIFE TABLE MALE'!D89/1000)</f>
        <v>0.38337121164842786</v>
      </c>
      <c r="F29">
        <f>F28*(1-0.15)</f>
        <v>1.24254176182202E-2</v>
      </c>
      <c r="G29">
        <f>D29-20</f>
        <v>105606.58363362505</v>
      </c>
      <c r="H29">
        <f>MAX(D29,[1]DATA!$B$3)</f>
        <v>105626.58363362505</v>
      </c>
      <c r="I29">
        <f>G29*[1]DATA!$B$7*F28*E29</f>
        <v>88.77564135645207</v>
      </c>
      <c r="J29">
        <f>H29*'[1]LIFE TABLE MALE'!D90/1000*F29*E28</f>
        <v>68.889636230350177</v>
      </c>
      <c r="K29">
        <f>0</f>
        <v>0</v>
      </c>
      <c r="L29" s="43">
        <f>[1]DATA!$B$8*((1+[1]DATA!$B$9)^A29)*F29*E29</f>
        <v>0.40654173253799714</v>
      </c>
      <c r="M29">
        <f>B28*EXP([1]RATES!O30)*([1]DATA!$B$12)</f>
        <v>1209.629587624336</v>
      </c>
      <c r="N29">
        <f>C28*EXP([1]RATES!O30)*([1]DATA!$B$12)</f>
        <v>302.40739690608399</v>
      </c>
      <c r="O29">
        <f>M29+N29</f>
        <v>1512.0369845304199</v>
      </c>
      <c r="P29">
        <f>O29*E28*F28</f>
        <v>9.4890602064926739</v>
      </c>
      <c r="Q29">
        <f>[1]RATES!G30</f>
        <v>0.51924921182601969</v>
      </c>
      <c r="R29" s="46">
        <f>P29+L29+K29+J29+I29</f>
        <v>167.56087952583292</v>
      </c>
      <c r="S29">
        <f>R29*Q29</f>
        <v>87.005854626663378</v>
      </c>
    </row>
    <row r="30" spans="1:19" x14ac:dyDescent="0.2">
      <c r="A30" s="5">
        <v>28</v>
      </c>
      <c r="B30">
        <f>B29*EXP([1]RATES!O31)*(1-[1]DATA!$B$6)</f>
        <v>85020.543140026202</v>
      </c>
      <c r="C30">
        <f>C29*EXP([1]RATES!O31)*(1-[1]DATA!$B$6)</f>
        <v>21255.135785006551</v>
      </c>
      <c r="D30">
        <f>B30+C30</f>
        <v>106275.67892503276</v>
      </c>
      <c r="E30">
        <f>E29*(1-'[1]LIFE TABLE MALE'!D90/1000)</f>
        <v>0.33649846080244478</v>
      </c>
      <c r="F30">
        <f>F29*(1-0.15)</f>
        <v>1.0561604975487169E-2</v>
      </c>
      <c r="G30">
        <f>D30-20</f>
        <v>106255.67892503276</v>
      </c>
      <c r="H30">
        <f>MAX(D30,[1]DATA!$B$3)</f>
        <v>106275.67892503276</v>
      </c>
      <c r="I30">
        <f>G30*[1]DATA!$B$7*F29*E30</f>
        <v>66.640383236677266</v>
      </c>
      <c r="J30">
        <f>H30*'[1]LIFE TABLE MALE'!D91/1000*F30*E29</f>
        <v>60.191759032272884</v>
      </c>
      <c r="K30">
        <f>0</f>
        <v>0</v>
      </c>
      <c r="L30" s="43">
        <f>[1]DATA!$B$8*((1+[1]DATA!$B$9)^A30)*F30*E30</f>
        <v>0.30937685173758211</v>
      </c>
      <c r="M30">
        <f>B29*EXP([1]RATES!O31)*([1]DATA!$B$12)</f>
        <v>1217.0629897345264</v>
      </c>
      <c r="N30">
        <f>C29*EXP([1]RATES!O31)*([1]DATA!$B$12)</f>
        <v>304.26574743363159</v>
      </c>
      <c r="O30">
        <f>M30+N30</f>
        <v>1521.3287371681579</v>
      </c>
      <c r="P30">
        <f>O30*E29*F29</f>
        <v>7.2469215619455705</v>
      </c>
      <c r="Q30">
        <f>[1]RATES!G31</f>
        <v>0.50472410428806358</v>
      </c>
      <c r="R30" s="46">
        <f>P30+L30+K30+J30+I30</f>
        <v>134.3884406826333</v>
      </c>
      <c r="S30">
        <f>R30*Q30</f>
        <v>67.829085350211656</v>
      </c>
    </row>
    <row r="31" spans="1:19" x14ac:dyDescent="0.2">
      <c r="A31" s="5">
        <v>29</v>
      </c>
      <c r="B31">
        <f>B30*EXP([1]RATES!O32)*(1-[1]DATA!$B$6)</f>
        <v>85568.006571671765</v>
      </c>
      <c r="C31">
        <f>C30*EXP([1]RATES!O32)*(1-[1]DATA!$B$6)</f>
        <v>21392.001642917941</v>
      </c>
      <c r="D31">
        <f>B31+C31</f>
        <v>106960.0082145897</v>
      </c>
      <c r="E31">
        <f>E30*(1-'[1]LIFE TABLE MALE'!D91/1000)</f>
        <v>0.2894292613694599</v>
      </c>
      <c r="F31">
        <f>F30*(1-0.15)</f>
        <v>8.9773642291640938E-3</v>
      </c>
      <c r="G31">
        <f>D31-20</f>
        <v>106940.0082145897</v>
      </c>
      <c r="H31">
        <f>MAX(D31,[1]DATA!$B$3)</f>
        <v>106960.0082145897</v>
      </c>
      <c r="I31">
        <f>G31*[1]DATA!$B$7*F30*E31</f>
        <v>49.03473453610431</v>
      </c>
      <c r="J31">
        <f>H31*'[1]LIFE TABLE MALE'!D92/1000*F31*E30</f>
        <v>51.708650129605367</v>
      </c>
      <c r="K31">
        <f>0</f>
        <v>0</v>
      </c>
      <c r="L31" s="43">
        <f>[1]DATA!$B$8*((1+[1]DATA!$B$9)^A31)*F31*E31</f>
        <v>0.23070991938036631</v>
      </c>
      <c r="M31">
        <f>B30*EXP([1]RATES!O32)*([1]DATA!$B$12)</f>
        <v>1224.8998895740335</v>
      </c>
      <c r="N31">
        <f>C30*EXP([1]RATES!O32)*([1]DATA!$B$12)</f>
        <v>306.22497239350838</v>
      </c>
      <c r="O31">
        <f>M31+N31</f>
        <v>1531.1248619675418</v>
      </c>
      <c r="P31">
        <f>O31*E30*F30</f>
        <v>5.4415623600506828</v>
      </c>
      <c r="Q31">
        <f>[1]RATES!G32</f>
        <v>0.49046199601095725</v>
      </c>
      <c r="R31" s="47">
        <f>P31+L31+K31+J31+I31</f>
        <v>106.41565694514073</v>
      </c>
      <c r="S31">
        <f>R31*Q31</f>
        <v>52.192835512131005</v>
      </c>
    </row>
    <row r="32" spans="1:19" x14ac:dyDescent="0.2">
      <c r="A32" s="6">
        <v>30</v>
      </c>
      <c r="B32">
        <f>B31*EXP([1]RATES!O33)*(1-[1]DATA!$B$6)</f>
        <v>86144.154157072146</v>
      </c>
      <c r="C32">
        <f>C31*EXP([1]RATES!O33)*(1-[1]DATA!$B$6)</f>
        <v>21536.038539268036</v>
      </c>
      <c r="D32">
        <f>B32+C32</f>
        <v>107680.19269634018</v>
      </c>
      <c r="E32">
        <f>E31*(1-'[1]LIFE TABLE MALE'!D92/1000)</f>
        <v>0.24311099654750237</v>
      </c>
      <c r="F32">
        <f>F31*(1-0.15)</f>
        <v>7.6307595947894798E-3</v>
      </c>
      <c r="G32">
        <f>D32-20</f>
        <v>107660.19269634018</v>
      </c>
      <c r="H32">
        <f>MAX(D32,[1]DATA!$B$3)</f>
        <v>107680.19269634018</v>
      </c>
      <c r="I32">
        <f>G32*[1]DATA!$B$7*F31*E32</f>
        <v>35.245190408453617</v>
      </c>
      <c r="J32">
        <f>H32*'[1]LIFE TABLE MALE'!D93/1000*F32*E31</f>
        <v>42.987797359266992</v>
      </c>
      <c r="K32">
        <f>0</f>
        <v>0</v>
      </c>
      <c r="L32" s="43">
        <f>[1]DATA!$B$8*((1+[1]DATA!$B$9)^A32)*F32*E32</f>
        <v>0.16801479724202478</v>
      </c>
      <c r="M32">
        <f>B31*EXP([1]RATES!O33)*([1]DATA!$B$12)</f>
        <v>1233.1474010214827</v>
      </c>
      <c r="N32">
        <f>C31*EXP([1]RATES!O33)*([1]DATA!$B$12)</f>
        <v>308.28685025537067</v>
      </c>
      <c r="O32">
        <f>M32+N32</f>
        <v>1541.4342512768533</v>
      </c>
      <c r="P32">
        <f>O32*E31*F31</f>
        <v>4.0051269549102386</v>
      </c>
      <c r="Q32">
        <f>[1]RATES!G33</f>
        <v>0.47646370067584165</v>
      </c>
      <c r="R32" s="47">
        <f>P32+L32+K32+J32+I32</f>
        <v>82.406129519872877</v>
      </c>
      <c r="S32">
        <f>R32*Q32</f>
        <v>39.263529429411349</v>
      </c>
    </row>
    <row r="33" spans="1:19" x14ac:dyDescent="0.2">
      <c r="A33" s="5">
        <v>31</v>
      </c>
      <c r="B33">
        <f>B32*EXP([1]RATES!O34)*(1-[1]DATA!$B$6)</f>
        <v>86775.747166721878</v>
      </c>
      <c r="C33">
        <f>C32*EXP([1]RATES!O34)*(1-[1]DATA!$B$6)</f>
        <v>21693.936791680469</v>
      </c>
      <c r="D33">
        <f>B33+C33</f>
        <v>108469.68395840234</v>
      </c>
      <c r="E33">
        <f>E32*(1-'[1]LIFE TABLE MALE'!D93/1000)</f>
        <v>0.19916657371809127</v>
      </c>
      <c r="F33">
        <f>F32*(1-0.15)</f>
        <v>6.486145655571058E-3</v>
      </c>
      <c r="G33">
        <f>D33-20</f>
        <v>108449.68395840234</v>
      </c>
      <c r="H33">
        <f>MAX(D33,[1]DATA!$B$3)</f>
        <v>108469.68395840234</v>
      </c>
      <c r="I33">
        <f>G33*[1]DATA!$B$7*F32*E33</f>
        <v>24.723148271234411</v>
      </c>
      <c r="J33">
        <f>H33*'[1]LIFE TABLE MALE'!D94/1000*F33*E32</f>
        <v>34.241278606830107</v>
      </c>
      <c r="K33">
        <f>0</f>
        <v>0</v>
      </c>
      <c r="L33" s="43">
        <f>[1]DATA!$B$8*((1+[1]DATA!$B$9)^A33)*F33*E33</f>
        <v>0.1193379239239009</v>
      </c>
      <c r="M33">
        <f>B32*EXP([1]RATES!O34)*([1]DATA!$B$12)</f>
        <v>1242.1886097485749</v>
      </c>
      <c r="N33">
        <f>C32*EXP([1]RATES!O34)*([1]DATA!$B$12)</f>
        <v>310.54715243714372</v>
      </c>
      <c r="O33">
        <f>M33+N33</f>
        <v>1552.7357621857186</v>
      </c>
      <c r="P33">
        <f>O33*E32*F32</f>
        <v>2.880513604170472</v>
      </c>
      <c r="Q33">
        <f>[1]RATES!G34</f>
        <v>0.46258987582736705</v>
      </c>
      <c r="R33" s="47">
        <f>P33+L33+K33+J33+I33</f>
        <v>61.964278406158897</v>
      </c>
      <c r="S33">
        <f>R33*Q33</f>
        <v>28.664047853637445</v>
      </c>
    </row>
    <row r="34" spans="1:19" x14ac:dyDescent="0.2">
      <c r="A34" s="5">
        <v>32</v>
      </c>
      <c r="B34">
        <f>B33*EXP([1]RATES!O35)*(1-[1]DATA!$B$6)</f>
        <v>87439.193933082599</v>
      </c>
      <c r="C34">
        <f>C33*EXP([1]RATES!O35)*(1-[1]DATA!$B$6)</f>
        <v>21859.79848327065</v>
      </c>
      <c r="D34">
        <f>B34+C34</f>
        <v>109298.99241635326</v>
      </c>
      <c r="E34">
        <f>E33*(1-'[1]LIFE TABLE MALE'!D94/1000)</f>
        <v>0.15929469036747251</v>
      </c>
      <c r="F34">
        <f>F33*(1-0.15)</f>
        <v>5.5132238072353994E-3</v>
      </c>
      <c r="G34">
        <f>D34-20</f>
        <v>109278.99241635326</v>
      </c>
      <c r="H34">
        <f>MAX(D34,[1]DATA!$B$3)</f>
        <v>109298.99241635326</v>
      </c>
      <c r="I34">
        <f>G34*[1]DATA!$B$7*F33*E34</f>
        <v>16.93619862255435</v>
      </c>
      <c r="J34">
        <f>H34*'[1]LIFE TABLE MALE'!D95/1000*F34*E33</f>
        <v>26.966994732794497</v>
      </c>
      <c r="K34">
        <f>0</f>
        <v>0</v>
      </c>
      <c r="L34" s="43">
        <f>[1]DATA!$B$8*((1+[1]DATA!$B$9)^A34)*F34*E34</f>
        <v>8.2752747846582542E-2</v>
      </c>
      <c r="M34">
        <f>B33*EXP([1]RATES!O35)*([1]DATA!$B$12)</f>
        <v>1251.6858027230637</v>
      </c>
      <c r="N34">
        <f>C33*EXP([1]RATES!O35)*([1]DATA!$B$12)</f>
        <v>312.92145068076593</v>
      </c>
      <c r="O34">
        <f>M34+N34</f>
        <v>1564.6072534038296</v>
      </c>
      <c r="P34">
        <f>O34*E33*F33</f>
        <v>2.0211962724846368</v>
      </c>
      <c r="Q34">
        <f>[1]RATES!G35</f>
        <v>0.44898020595178956</v>
      </c>
      <c r="R34" s="47">
        <f>P34+L34+K34+J34+I34</f>
        <v>46.007142375680068</v>
      </c>
      <c r="S34">
        <f>R34*Q34</f>
        <v>20.65629625908614</v>
      </c>
    </row>
    <row r="35" spans="1:19" x14ac:dyDescent="0.2">
      <c r="A35" s="5">
        <v>33</v>
      </c>
      <c r="B35">
        <f>B34*EXP([1]RATES!O36)*(1-[1]DATA!$B$6)</f>
        <v>88135.146395904914</v>
      </c>
      <c r="C35">
        <f>C34*EXP([1]RATES!O36)*(1-[1]DATA!$B$6)</f>
        <v>22033.786598976229</v>
      </c>
      <c r="D35">
        <f>B35+C35</f>
        <v>110168.93299488115</v>
      </c>
      <c r="E35">
        <f>E34*(1-'[1]LIFE TABLE MALE'!D95/1000)</f>
        <v>0.1235018950468488</v>
      </c>
      <c r="F35">
        <f>F34*(1-0.15)</f>
        <v>4.6862402361500894E-3</v>
      </c>
      <c r="G35">
        <f>D35-20</f>
        <v>110148.93299488115</v>
      </c>
      <c r="H35">
        <f>MAX(D35,[1]DATA!$B$3)</f>
        <v>110168.93299488115</v>
      </c>
      <c r="I35">
        <f>G35*[1]DATA!$B$7*F34*E35</f>
        <v>11.249955330369756</v>
      </c>
      <c r="J35">
        <f>H35*'[1]LIFE TABLE MALE'!D96/1000*F35*E34</f>
        <v>20.231082822118122</v>
      </c>
      <c r="K35">
        <f>0</f>
        <v>0</v>
      </c>
      <c r="L35" s="43">
        <f>[1]DATA!$B$8*((1+[1]DATA!$B$9)^A35)*F35*E35</f>
        <v>5.5625489098774572E-2</v>
      </c>
      <c r="M35">
        <f>B34*EXP([1]RATES!O36)*([1]DATA!$B$12)</f>
        <v>1261.6483124158169</v>
      </c>
      <c r="N35">
        <f>C34*EXP([1]RATES!O36)*([1]DATA!$B$12)</f>
        <v>315.41207810395423</v>
      </c>
      <c r="O35">
        <f>M35+N35</f>
        <v>1577.0603905197711</v>
      </c>
      <c r="P35">
        <f>O35*E34*F34</f>
        <v>1.3850174560581963</v>
      </c>
      <c r="Q35">
        <f>[1]RATES!G36</f>
        <v>0.43563530089638008</v>
      </c>
      <c r="R35" s="47">
        <f>P35+L35+K35+J35+I35</f>
        <v>32.92168109764485</v>
      </c>
      <c r="S35">
        <f>R35*Q35</f>
        <v>14.341846450987182</v>
      </c>
    </row>
    <row r="36" spans="1:19" x14ac:dyDescent="0.2">
      <c r="A36" s="5">
        <v>34</v>
      </c>
      <c r="B36">
        <f>B35*EXP([1]RATES!O37)*(1-[1]DATA!$B$6)</f>
        <v>88864.291917679613</v>
      </c>
      <c r="C36">
        <f>C35*EXP([1]RATES!O37)*(1-[1]DATA!$B$6)</f>
        <v>22216.072979419903</v>
      </c>
      <c r="D36">
        <f>B36+C36</f>
        <v>111080.36489709951</v>
      </c>
      <c r="E36">
        <f>E35*(1-'[1]LIFE TABLE MALE'!D96/1000)</f>
        <v>9.3120496791366275E-2</v>
      </c>
      <c r="F36">
        <f>F35*(1-0.15)</f>
        <v>3.9833042007275761E-3</v>
      </c>
      <c r="G36">
        <f>D36-20</f>
        <v>111060.36489709951</v>
      </c>
      <c r="H36">
        <f>MAX(D36,[1]DATA!$B$3)</f>
        <v>111080.36489709951</v>
      </c>
      <c r="I36">
        <f>G36*[1]DATA!$B$7*F35*E36</f>
        <v>7.269761914765879</v>
      </c>
      <c r="J36">
        <f>H36*'[1]LIFE TABLE MALE'!D97/1000*F36*E35</f>
        <v>15.061276498668679</v>
      </c>
      <c r="K36">
        <f>0</f>
        <v>0</v>
      </c>
      <c r="L36" s="43">
        <f>[1]DATA!$B$8*((1+[1]DATA!$B$9)^A36)*F36*E36</f>
        <v>3.636341000768719E-2</v>
      </c>
      <c r="M36">
        <f>B35*EXP([1]RATES!O37)*([1]DATA!$B$12)</f>
        <v>1272.0859783716919</v>
      </c>
      <c r="N36">
        <f>C35*EXP([1]RATES!O37)*([1]DATA!$B$12)</f>
        <v>318.02149459292298</v>
      </c>
      <c r="O36">
        <f>M36+N36</f>
        <v>1590.1074729646148</v>
      </c>
      <c r="P36">
        <f>O36*E35*F35</f>
        <v>0.92028988520144916</v>
      </c>
      <c r="Q36">
        <f>[1]RATES!G37</f>
        <v>0.42255550600771669</v>
      </c>
      <c r="R36" s="47">
        <f>P36+L36+K36+J36+I36</f>
        <v>23.287691708643695</v>
      </c>
      <c r="S36">
        <f>R36*Q36</f>
        <v>9.8403423536976451</v>
      </c>
    </row>
    <row r="37" spans="1:19" x14ac:dyDescent="0.2">
      <c r="A37" s="6">
        <v>35</v>
      </c>
      <c r="B37">
        <f>B36*EXP([1]RATES!O38)*(1-[1]DATA!$B$6)</f>
        <v>89596.779479446108</v>
      </c>
      <c r="C37">
        <f>C36*EXP([1]RATES!O38)*(1-[1]DATA!$B$6)</f>
        <v>22399.194869861527</v>
      </c>
      <c r="D37">
        <f>B37+C37</f>
        <v>111995.97434930764</v>
      </c>
      <c r="E37">
        <f>E36*(1-'[1]LIFE TABLE MALE'!D97/1000)</f>
        <v>6.7454822881183096E-2</v>
      </c>
      <c r="F37">
        <f>F36*(1-0.15)</f>
        <v>3.3858085706184394E-3</v>
      </c>
      <c r="G37">
        <f>D37-20</f>
        <v>111975.97434930764</v>
      </c>
      <c r="H37">
        <f>MAX(D37,[1]DATA!$B$3)</f>
        <v>111995.97434930764</v>
      </c>
      <c r="I37">
        <f>G37*[1]DATA!$B$7*F36*E37</f>
        <v>4.5130754040346224</v>
      </c>
      <c r="J37">
        <f>H37*'[1]LIFE TABLE MALE'!D98/1000*F37*E36</f>
        <v>10.789646679077304</v>
      </c>
      <c r="K37">
        <f>0</f>
        <v>0</v>
      </c>
      <c r="L37" s="43">
        <f>[1]DATA!$B$8*((1+[1]DATA!$B$9)^A37)*F37*E37</f>
        <v>2.2837650495568573E-2</v>
      </c>
      <c r="M37">
        <f>B36*EXP([1]RATES!O38)*([1]DATA!$B$12)</f>
        <v>1282.5714853908441</v>
      </c>
      <c r="N37">
        <f>C36*EXP([1]RATES!O38)*([1]DATA!$B$12)</f>
        <v>320.64287134771104</v>
      </c>
      <c r="O37">
        <f>M37+N37</f>
        <v>1603.2143567385551</v>
      </c>
      <c r="P37">
        <f>O37*E36*F36</f>
        <v>0.59467591822573962</v>
      </c>
      <c r="Q37">
        <f>[1]RATES!G38</f>
        <v>0.40988073390848567</v>
      </c>
      <c r="R37" s="47">
        <f>P37+L37+K37+J37+I37</f>
        <v>15.920235651833234</v>
      </c>
      <c r="S37">
        <f>R37*Q37</f>
        <v>6.5253978729694451</v>
      </c>
    </row>
    <row r="38" spans="1:19" x14ac:dyDescent="0.2">
      <c r="A38" s="5">
        <v>36</v>
      </c>
      <c r="B38">
        <f>B37*EXP([1]RATES!O39)*(1-[1]DATA!$B$6)</f>
        <v>90361.659728555722</v>
      </c>
      <c r="C38">
        <f>C37*EXP([1]RATES!O39)*(1-[1]DATA!$B$6)</f>
        <v>22590.41493213893</v>
      </c>
      <c r="D38">
        <f>B38+C38</f>
        <v>112952.07466069465</v>
      </c>
      <c r="E38">
        <f>E37*(1-'[1]LIFE TABLE MALE'!D98/1000)</f>
        <v>4.6843297521486721E-2</v>
      </c>
      <c r="F38">
        <f>F37*(1-0.15)</f>
        <v>2.8779372850256733E-3</v>
      </c>
      <c r="G38">
        <f>D38-20</f>
        <v>112932.07466069465</v>
      </c>
      <c r="H38">
        <f>MAX(D38,[1]DATA!$B$3)</f>
        <v>112952.07466069465</v>
      </c>
      <c r="I38">
        <f>G38*[1]DATA!$B$7*F37*E38</f>
        <v>2.686695359236877</v>
      </c>
      <c r="J38">
        <f>H38*'[1]LIFE TABLE MALE'!D99/1000*F38*E37</f>
        <v>7.2925705320406209</v>
      </c>
      <c r="K38">
        <f>0</f>
        <v>0</v>
      </c>
      <c r="L38" s="43">
        <f>[1]DATA!$B$8*((1+[1]DATA!$B$9)^A38)*F38*E38</f>
        <v>1.3750072022686754E-2</v>
      </c>
      <c r="M38">
        <f>B37*EXP([1]RATES!O39)*([1]DATA!$B$12)</f>
        <v>1293.520691410818</v>
      </c>
      <c r="N38">
        <f>C37*EXP([1]RATES!O39)*([1]DATA!$B$12)</f>
        <v>323.3801728527045</v>
      </c>
      <c r="O38">
        <f>M38+N38</f>
        <v>1616.9008642635226</v>
      </c>
      <c r="P38">
        <f>O38*E37*F37</f>
        <v>0.36928256137818399</v>
      </c>
      <c r="Q38">
        <f>[1]RATES!G39</f>
        <v>0.39747018785099719</v>
      </c>
      <c r="R38" s="48">
        <f>P38+L38+K38+J38+I38</f>
        <v>10.362298524678369</v>
      </c>
      <c r="S38">
        <f>R38*Q38</f>
        <v>4.1187047411720226</v>
      </c>
    </row>
    <row r="39" spans="1:19" x14ac:dyDescent="0.2">
      <c r="A39" s="5">
        <v>37</v>
      </c>
      <c r="B39">
        <f>B38*EXP([1]RATES!O40)*(1-[1]DATA!$B$6)</f>
        <v>91159.651578764926</v>
      </c>
      <c r="C39">
        <f>C38*EXP([1]RATES!O40)*(1-[1]DATA!$B$6)</f>
        <v>22789.912894691231</v>
      </c>
      <c r="D39">
        <f>B39+C39</f>
        <v>113949.56447345615</v>
      </c>
      <c r="E39">
        <f>E38*(1-'[1]LIFE TABLE MALE'!D99/1000)</f>
        <v>3.1264298377580012E-2</v>
      </c>
      <c r="F39">
        <f>F38*(1-0.15)</f>
        <v>2.4462466922718223E-3</v>
      </c>
      <c r="G39">
        <f>D39-20</f>
        <v>113929.56447345615</v>
      </c>
      <c r="H39">
        <f>MAX(D39,[1]DATA!$B$3)</f>
        <v>113949.56447345615</v>
      </c>
      <c r="I39">
        <f>G39*[1]DATA!$B$7*F38*E39</f>
        <v>1.5376507655157603</v>
      </c>
      <c r="J39">
        <f>H39*'[1]LIFE TABLE MALE'!D100/1000*F39*E38</f>
        <v>4.6560166359165969</v>
      </c>
      <c r="K39">
        <f>0</f>
        <v>0</v>
      </c>
      <c r="L39" s="43">
        <f>[1]DATA!$B$8*((1+[1]DATA!$B$9)^A39)*F39*E39</f>
        <v>7.9565591880092958E-3</v>
      </c>
      <c r="M39">
        <f>B38*EXP([1]RATES!O40)*([1]DATA!$B$12)</f>
        <v>1304.9438876305819</v>
      </c>
      <c r="N39">
        <f>C38*EXP([1]RATES!O40)*([1]DATA!$B$12)</f>
        <v>326.23597190764548</v>
      </c>
      <c r="O39">
        <f>M39+N39</f>
        <v>1631.1798595382274</v>
      </c>
      <c r="P39">
        <f>O39*E38*F38</f>
        <v>0.21990273746933517</v>
      </c>
      <c r="Q39">
        <f>[1]RATES!G40</f>
        <v>0.38532302185706108</v>
      </c>
      <c r="R39" s="48">
        <f>P39+L39+K39+J39+I39</f>
        <v>6.4215266980897017</v>
      </c>
      <c r="S39">
        <f>R39*Q39</f>
        <v>2.4743620722437192</v>
      </c>
    </row>
    <row r="40" spans="1:19" x14ac:dyDescent="0.2">
      <c r="A40" s="5">
        <v>38</v>
      </c>
      <c r="B40">
        <f>B39*EXP([1]RATES!O41)*(1-[1]DATA!$B$6)</f>
        <v>91991.509139589645</v>
      </c>
      <c r="C40">
        <f>C39*EXP([1]RATES!O41)*(1-[1]DATA!$B$6)</f>
        <v>22997.877284897411</v>
      </c>
      <c r="D40">
        <f>B40+C40</f>
        <v>114989.38642448705</v>
      </c>
      <c r="E40">
        <f>E39*(1-'[1]LIFE TABLE MALE'!D100/1000)</f>
        <v>2.011614770791775E-2</v>
      </c>
      <c r="F40">
        <f>F39*(1-0.15)</f>
        <v>2.0793096884310488E-3</v>
      </c>
      <c r="G40">
        <f>D40-20</f>
        <v>114969.38642448705</v>
      </c>
      <c r="H40">
        <f>MAX(D40,[1]DATA!$B$3)</f>
        <v>114989.38642448705</v>
      </c>
      <c r="I40">
        <f>G40*[1]DATA!$B$7*F39*E40</f>
        <v>0.84863031161742619</v>
      </c>
      <c r="J40">
        <f>H40*'[1]LIFE TABLE MALE'!D101/1000*F40*E39</f>
        <v>2.8337388636113956</v>
      </c>
      <c r="K40">
        <f>0</f>
        <v>0</v>
      </c>
      <c r="L40" s="43">
        <f>[1]DATA!$B$8*((1+[1]DATA!$B$9)^A40)*F40*E40</f>
        <v>4.4385439472781124E-3</v>
      </c>
      <c r="M40">
        <f>B39*EXP([1]RATES!O41)*([1]DATA!$B$12)</f>
        <v>1316.8518690738806</v>
      </c>
      <c r="N40">
        <f>C39*EXP([1]RATES!O41)*([1]DATA!$B$12)</f>
        <v>329.21296726847015</v>
      </c>
      <c r="O40">
        <f>M40+N40</f>
        <v>1646.0648363423506</v>
      </c>
      <c r="P40">
        <f>O40*E39*F39</f>
        <v>0.1258913456619698</v>
      </c>
      <c r="Q40">
        <f>[1]RATES!G41</f>
        <v>0.37343818647922755</v>
      </c>
      <c r="R40" s="48">
        <f>P40+L40+K40+J40+I40</f>
        <v>3.8126990648380694</v>
      </c>
      <c r="S40">
        <f>R40*Q40</f>
        <v>1.4238074243641754</v>
      </c>
    </row>
    <row r="41" spans="1:19" x14ac:dyDescent="0.2">
      <c r="A41" s="5">
        <v>39</v>
      </c>
      <c r="B41">
        <f>B40*EXP([1]RATES!O42)*(1-[1]DATA!$B$6)</f>
        <v>92822.74661856427</v>
      </c>
      <c r="C41">
        <f>C40*EXP([1]RATES!O42)*(1-[1]DATA!$B$6)</f>
        <v>23205.686654641067</v>
      </c>
      <c r="D41">
        <f>B41+C41</f>
        <v>116028.43327320533</v>
      </c>
      <c r="E41">
        <f>E40*(1-'[1]LIFE TABLE MALE'!D101/1000)</f>
        <v>1.2490459896810458E-2</v>
      </c>
      <c r="F41">
        <f>F40*(1-0.15)</f>
        <v>1.7674132351663914E-3</v>
      </c>
      <c r="G41">
        <f>D41-20</f>
        <v>116008.43327320533</v>
      </c>
      <c r="H41">
        <f>MAX(D41,[1]DATA!$B$3)</f>
        <v>116028.43327320533</v>
      </c>
      <c r="I41">
        <f>G41*[1]DATA!$B$7*F40*E41</f>
        <v>0.45193755016593301</v>
      </c>
      <c r="J41">
        <f>H41*'[1]LIFE TABLE MALE'!D102/1000*F41*E40</f>
        <v>1.6604630732349195</v>
      </c>
      <c r="K41">
        <f>0</f>
        <v>0</v>
      </c>
      <c r="L41" s="43">
        <f>[1]DATA!$B$8*((1+[1]DATA!$B$9)^A41)*F41*E41</f>
        <v>2.3894240753007598E-3</v>
      </c>
      <c r="M41">
        <f>B40*EXP([1]RATES!O42)*([1]DATA!$B$12)</f>
        <v>1328.7509740898772</v>
      </c>
      <c r="N41">
        <f>C40*EXP([1]RATES!O42)*([1]DATA!$B$12)</f>
        <v>332.1877435224693</v>
      </c>
      <c r="O41">
        <f>M41+N41</f>
        <v>1660.9387176123464</v>
      </c>
      <c r="P41">
        <f>O41*E40*F40</f>
        <v>6.9473247765598947E-2</v>
      </c>
      <c r="Q41">
        <f>[1]RATES!G42</f>
        <v>0.36195193998143993</v>
      </c>
      <c r="R41" s="48">
        <f>P41+L41+K41+J41+I41</f>
        <v>2.184263295241752</v>
      </c>
      <c r="S41">
        <f>R41*Q41</f>
        <v>0.79059833714300487</v>
      </c>
    </row>
    <row r="42" spans="1:19" x14ac:dyDescent="0.2">
      <c r="A42" s="6">
        <v>40</v>
      </c>
      <c r="B42">
        <f>B41*EXP([1]RATES!O43)*(1-[1]DATA!$B$6)</f>
        <v>93686.981367791916</v>
      </c>
      <c r="C42">
        <f>C41*EXP([1]RATES!O43)*(1-[1]DATA!$B$6)</f>
        <v>23421.745341947979</v>
      </c>
      <c r="D42">
        <f>B42+C42</f>
        <v>117108.72670973989</v>
      </c>
      <c r="E42">
        <f>E41*(1-'[1]LIFE TABLE MALE'!D102/1000)</f>
        <v>7.4628646797285786E-3</v>
      </c>
      <c r="F42">
        <f>F41*(1-0.15)</f>
        <v>1.5023012498914326E-3</v>
      </c>
      <c r="G42">
        <f>D42-20</f>
        <v>117088.72670973989</v>
      </c>
      <c r="H42">
        <f>MAX(D42,[1]DATA!$B$3)</f>
        <v>117108.72670973989</v>
      </c>
      <c r="I42">
        <f>G42*[1]DATA!$B$7*F41*E42</f>
        <v>0.23165944525665011</v>
      </c>
      <c r="J42">
        <f>H42*'[1]LIFE TABLE MALE'!D103/1000*F42*E41</f>
        <v>0.95413987375048293</v>
      </c>
      <c r="K42">
        <f>0</f>
        <v>0</v>
      </c>
      <c r="L42" s="43">
        <f>[1]DATA!$B$8*((1+[1]DATA!$B$9)^A42)*F42*E42</f>
        <v>1.2377686257216631E-3</v>
      </c>
      <c r="M42">
        <f>B41*EXP([1]RATES!O43)*([1]DATA!$B$12)</f>
        <v>1341.122432667778</v>
      </c>
      <c r="N42">
        <f>C41*EXP([1]RATES!O43)*([1]DATA!$B$12)</f>
        <v>335.28060816694449</v>
      </c>
      <c r="O42">
        <f>M42+N42</f>
        <v>1676.4030408347226</v>
      </c>
      <c r="P42">
        <f>O42*E41*F41</f>
        <v>3.700794518068154E-2</v>
      </c>
      <c r="Q42">
        <f>[1]RATES!G43</f>
        <v>0.35072355328981947</v>
      </c>
      <c r="R42" s="48">
        <f>P42+L42+K42+J42+I42</f>
        <v>1.2240450328135362</v>
      </c>
      <c r="S42">
        <f>R42*Q42</f>
        <v>0.42930142329511706</v>
      </c>
    </row>
    <row r="43" spans="1:19" x14ac:dyDescent="0.2">
      <c r="A43" s="5">
        <v>41</v>
      </c>
      <c r="B43">
        <f>B42*EXP([1]RATES!O44)*(1-[1]DATA!$B$6)</f>
        <v>94547.223145914031</v>
      </c>
      <c r="C43">
        <f>C42*EXP([1]RATES!O44)*(1-[1]DATA!$B$6)</f>
        <v>23636.805786478508</v>
      </c>
      <c r="D43">
        <f>B43+C43</f>
        <v>118184.02893239254</v>
      </c>
      <c r="E43">
        <f>E42*(1-'[1]LIFE TABLE MALE'!D103/1000)</f>
        <v>4.222507418323483E-3</v>
      </c>
      <c r="F43">
        <f>F42*(1-0.15)</f>
        <v>1.2769560624077175E-3</v>
      </c>
      <c r="G43">
        <f>D43-20</f>
        <v>118164.02893239254</v>
      </c>
      <c r="H43">
        <f>MAX(D43,[1]DATA!$B$3)</f>
        <v>118184.02893239254</v>
      </c>
      <c r="I43">
        <f>G43*[1]DATA!$B$7*F42*E43</f>
        <v>0.11243564074118767</v>
      </c>
      <c r="J43">
        <f>H43*'[1]LIFE TABLE MALE'!D104/1000*F43*E42</f>
        <v>0.53485737883044104</v>
      </c>
      <c r="K43">
        <f>0</f>
        <v>0</v>
      </c>
      <c r="L43" s="43">
        <f>[1]DATA!$B$8*((1+[1]DATA!$B$9)^A43)*F43*E43</f>
        <v>6.0718833860372811E-4</v>
      </c>
      <c r="M43">
        <f>B42*EXP([1]RATES!O44)*([1]DATA!$B$12)</f>
        <v>1353.4367321500988</v>
      </c>
      <c r="N43">
        <f>C42*EXP([1]RATES!O44)*([1]DATA!$B$12)</f>
        <v>338.3591830375247</v>
      </c>
      <c r="O43">
        <f>M43+N43</f>
        <v>1691.7959151876235</v>
      </c>
      <c r="P43">
        <f>O43*E42*F42</f>
        <v>1.8967520732984199E-2</v>
      </c>
      <c r="Q43">
        <f>[1]RATES!G44</f>
        <v>0.33988676611542612</v>
      </c>
      <c r="R43" s="48">
        <f>P43+L43+K43+J43+I43</f>
        <v>0.66686772864321675</v>
      </c>
      <c r="S43">
        <f>R43*Q43</f>
        <v>0.22665951571528245</v>
      </c>
    </row>
    <row r="44" spans="1:19" x14ac:dyDescent="0.2">
      <c r="A44" s="5">
        <v>42</v>
      </c>
      <c r="B44">
        <f>B43*EXP([1]RATES!O45)*(1-[1]DATA!$B$6)</f>
        <v>95439.467610481792</v>
      </c>
      <c r="C44">
        <f>C43*EXP([1]RATES!O45)*(1-[1]DATA!$B$6)</f>
        <v>23859.866902620448</v>
      </c>
      <c r="D44">
        <f>B44+C44</f>
        <v>119299.33451310224</v>
      </c>
      <c r="E44">
        <f>E43*(1-'[1]LIFE TABLE MALE'!D104/1000)</f>
        <v>2.2172593778730849E-3</v>
      </c>
      <c r="F44">
        <f>F43*(1-0.15)</f>
        <v>1.08541265304656E-3</v>
      </c>
      <c r="G44">
        <f>D44-20</f>
        <v>119279.33451310224</v>
      </c>
      <c r="H44">
        <f>MAX(D44,[1]DATA!$B$3)</f>
        <v>119299.33451310224</v>
      </c>
      <c r="I44">
        <f>G44*[1]DATA!$B$7*F43*E44</f>
        <v>5.0658102824979685E-2</v>
      </c>
      <c r="J44">
        <f>H44*'[1]LIFE TABLE MALE'!D105/1000*F44*E43</f>
        <v>0.27860055133512818</v>
      </c>
      <c r="K44">
        <f>0</f>
        <v>0</v>
      </c>
      <c r="L44" s="43">
        <f>[1]DATA!$B$8*((1+[1]DATA!$B$9)^A44)*F44*E44</f>
        <v>2.7643218003545064E-4</v>
      </c>
      <c r="M44">
        <f>B43*EXP([1]RATES!O45)*([1]DATA!$B$12)</f>
        <v>1366.2091477983079</v>
      </c>
      <c r="N44">
        <f>C43*EXP([1]RATES!O45)*([1]DATA!$B$12)</f>
        <v>341.55228694957697</v>
      </c>
      <c r="O44">
        <f>M44+N44</f>
        <v>1707.7614347478848</v>
      </c>
      <c r="P44">
        <f>O44*E43*F43</f>
        <v>9.2081752769846356E-3</v>
      </c>
      <c r="Q44">
        <f>[1]RATES!G45</f>
        <v>0.32930162970189214</v>
      </c>
      <c r="R44" s="48">
        <f>P44+L44+K44+J44+I44</f>
        <v>0.33874326161712792</v>
      </c>
      <c r="S44">
        <f>R44*Q44</f>
        <v>0.11154870810105463</v>
      </c>
    </row>
    <row r="45" spans="1:19" x14ac:dyDescent="0.2">
      <c r="A45" s="5">
        <v>43</v>
      </c>
      <c r="B45">
        <f>B44*EXP([1]RATES!O46)*(1-[1]DATA!$B$6)</f>
        <v>96364.465078835521</v>
      </c>
      <c r="C45">
        <f>C44*EXP([1]RATES!O46)*(1-[1]DATA!$B$6)</f>
        <v>24091.11626970888</v>
      </c>
      <c r="D45">
        <f>B45+C45</f>
        <v>120455.58134854439</v>
      </c>
      <c r="E45">
        <f>E44*(1-'[1]LIFE TABLE MALE'!D105/1000)</f>
        <v>1.0874760810501006E-3</v>
      </c>
      <c r="F45">
        <f>F44*(1-0.15)</f>
        <v>9.2260075508957592E-4</v>
      </c>
      <c r="G45">
        <f>D45-20</f>
        <v>120435.58134854439</v>
      </c>
      <c r="H45">
        <f>MAX(D45,[1]DATA!$B$3)</f>
        <v>120455.58134854439</v>
      </c>
      <c r="I45">
        <f>G45*[1]DATA!$B$7*F44*E45</f>
        <v>2.1323606808203256E-2</v>
      </c>
      <c r="J45">
        <f>H45*'[1]LIFE TABLE MALE'!D106/1000*F45*E44</f>
        <v>0.13415275673932614</v>
      </c>
      <c r="K45">
        <f>0</f>
        <v>0</v>
      </c>
      <c r="L45" s="43">
        <f>[1]DATA!$B$8*((1+[1]DATA!$B$9)^A45)*F45*E45</f>
        <v>1.1754682666982117E-4</v>
      </c>
      <c r="M45">
        <f>B44*EXP([1]RATES!O46)*([1]DATA!$B$12)</f>
        <v>1379.4504203514286</v>
      </c>
      <c r="N45">
        <f>C44*EXP([1]RATES!O46)*([1]DATA!$B$12)</f>
        <v>344.86260508785716</v>
      </c>
      <c r="O45">
        <f>M45+N45</f>
        <v>1724.3130254392859</v>
      </c>
      <c r="P45">
        <f>O45*E44*F44</f>
        <v>4.1498030856985902E-3</v>
      </c>
      <c r="Q45">
        <f>[1]RATES!G46</f>
        <v>0.3189655855815991</v>
      </c>
      <c r="R45" s="48">
        <f>P45+L45+K45+J45+I45</f>
        <v>0.1597437134598978</v>
      </c>
      <c r="S45">
        <f>R45*Q45</f>
        <v>5.0952747106715476E-2</v>
      </c>
    </row>
    <row r="46" spans="1:19" x14ac:dyDescent="0.2">
      <c r="A46" s="5">
        <v>44</v>
      </c>
      <c r="B46">
        <f>B45*EXP([1]RATES!O47)*(1-[1]DATA!$B$6)</f>
        <v>97281.312696218753</v>
      </c>
      <c r="C46">
        <f>C45*EXP([1]RATES!O47)*(1-[1]DATA!$B$6)</f>
        <v>24320.328174054688</v>
      </c>
      <c r="D46">
        <f>B46+C46</f>
        <v>121601.64087027343</v>
      </c>
      <c r="E46">
        <f>E45*(1-'[1]LIFE TABLE MALE'!D106/1000)</f>
        <v>4.9542104325356199E-4</v>
      </c>
      <c r="F46">
        <f>F45*(1-0.15)</f>
        <v>7.8421064182613946E-4</v>
      </c>
      <c r="G46">
        <f>D46-20</f>
        <v>121581.64087027343</v>
      </c>
      <c r="H46">
        <f>MAX(D46,[1]DATA!$B$3)</f>
        <v>121601.64087027343</v>
      </c>
      <c r="I46">
        <f>G46*[1]DATA!$B$7*F45*E46</f>
        <v>8.3358043863715481E-3</v>
      </c>
      <c r="J46">
        <f>H46*'[1]LIFE TABLE MALE'!D107/1000*F46*E45</f>
        <v>6.0069233393909412E-2</v>
      </c>
      <c r="K46">
        <f>0</f>
        <v>0</v>
      </c>
      <c r="L46" s="43">
        <f>[1]DATA!$B$8*((1+[1]DATA!$B$9)^A46)*F46*E46</f>
        <v>4.6428509619876887E-5</v>
      </c>
      <c r="M46">
        <f>B45*EXP([1]RATES!O47)*([1]DATA!$B$12)</f>
        <v>1392.5750283712298</v>
      </c>
      <c r="N46">
        <f>C45*EXP([1]RATES!O47)*([1]DATA!$B$12)</f>
        <v>348.14375709280745</v>
      </c>
      <c r="O46">
        <f>M46+N46</f>
        <v>1740.7187854640372</v>
      </c>
      <c r="P46">
        <f>O46*E45*F45</f>
        <v>1.7464740430735027E-3</v>
      </c>
      <c r="Q46">
        <f>[1]RATES!G47</f>
        <v>0.30900832177573956</v>
      </c>
      <c r="R46" s="48">
        <f>P46+L46+K46+J46+I46</f>
        <v>7.0197940332974343E-2</v>
      </c>
      <c r="S46">
        <f>R46*Q46</f>
        <v>2.1691747734405901E-2</v>
      </c>
    </row>
    <row r="47" spans="1:19" x14ac:dyDescent="0.2">
      <c r="A47" s="6">
        <v>45</v>
      </c>
      <c r="B47">
        <f>B46*EXP([1]RATES!O48)*(1-[1]DATA!$B$6)</f>
        <v>98229.776108477323</v>
      </c>
      <c r="C47">
        <f>C46*EXP([1]RATES!O48)*(1-[1]DATA!$B$6)</f>
        <v>24557.444027119331</v>
      </c>
      <c r="D47">
        <f>B47+C47</f>
        <v>122787.22013559665</v>
      </c>
      <c r="E47">
        <f>E46*(1-'[1]LIFE TABLE MALE'!D107/1000)</f>
        <v>2.0845225832465271E-4</v>
      </c>
      <c r="F47">
        <f>F46*(1-0.15)</f>
        <v>6.6657904555221851E-4</v>
      </c>
      <c r="G47">
        <f>D47-20</f>
        <v>122767.22013559665</v>
      </c>
      <c r="H47">
        <f>MAX(D47,[1]DATA!$B$3)</f>
        <v>122787.22013559665</v>
      </c>
      <c r="I47">
        <f>G47*[1]DATA!$B$7*F46*E47</f>
        <v>3.0103224475163197E-3</v>
      </c>
      <c r="J47">
        <f>H47*'[1]LIFE TABLE MALE'!D108/1000*F47*E46</f>
        <v>2.4882486105563317E-2</v>
      </c>
      <c r="K47">
        <f>0</f>
        <v>0</v>
      </c>
      <c r="L47" s="43">
        <f>[1]DATA!$B$8*((1+[1]DATA!$B$9)^A47)*F47*E47</f>
        <v>1.6936980803731091E-5</v>
      </c>
      <c r="M47">
        <f>B46*EXP([1]RATES!O48)*([1]DATA!$B$12)</f>
        <v>1406.1522142317817</v>
      </c>
      <c r="N47">
        <f>C46*EXP([1]RATES!O48)*([1]DATA!$B$12)</f>
        <v>351.53805355794543</v>
      </c>
      <c r="O47">
        <f>M47+N47</f>
        <v>1757.6902677897272</v>
      </c>
      <c r="P47">
        <f>O47*E46*F46</f>
        <v>6.8288807522586784E-4</v>
      </c>
      <c r="Q47">
        <f>[1]RATES!G48</f>
        <v>0.29929213083059769</v>
      </c>
      <c r="R47" s="48">
        <f>P47+L47+K47+J47+I47</f>
        <v>2.8592633609109235E-2</v>
      </c>
      <c r="S47">
        <f>R47*Q47</f>
        <v>8.5575502389288651E-3</v>
      </c>
    </row>
    <row r="48" spans="1:19" x14ac:dyDescent="0.2">
      <c r="A48" s="5">
        <v>46</v>
      </c>
      <c r="B48">
        <f>B47*EXP([1]RATES!O49)*(1-[1]DATA!$B$6)</f>
        <v>99166.189047448002</v>
      </c>
      <c r="C48">
        <f>C47*EXP([1]RATES!O49)*(1-[1]DATA!$B$6)</f>
        <v>24791.547261862001</v>
      </c>
      <c r="D48">
        <f>B48+C48</f>
        <v>123957.73630931</v>
      </c>
      <c r="E48">
        <f>E47*(1-'[1]LIFE TABLE MALE'!D108/1000)</f>
        <v>8.0537368552648E-5</v>
      </c>
      <c r="F48">
        <f>F47*(1-0.15)</f>
        <v>5.665921887193857E-4</v>
      </c>
      <c r="G48">
        <f>D48-20</f>
        <v>123937.73630931</v>
      </c>
      <c r="H48">
        <f>MAX(D48,[1]DATA!$B$3)</f>
        <v>123957.73630931</v>
      </c>
      <c r="I48">
        <f>G48*[1]DATA!$B$7*F47*E48</f>
        <v>9.9803072458333518E-4</v>
      </c>
      <c r="J48">
        <f>H48*'[1]LIFE TABLE MALE'!D109/1000*F48*E47</f>
        <v>9.4767027001236865E-3</v>
      </c>
      <c r="K48">
        <f>0</f>
        <v>0</v>
      </c>
      <c r="L48" s="43">
        <f>[1]DATA!$B$8*((1+[1]DATA!$B$9)^A48)*F48*E48</f>
        <v>5.6734329126391335E-6</v>
      </c>
      <c r="M48">
        <f>B47*EXP([1]RATES!O49)*([1]DATA!$B$12)</f>
        <v>1419.5568984297261</v>
      </c>
      <c r="N48">
        <f>C47*EXP([1]RATES!O49)*([1]DATA!$B$12)</f>
        <v>354.88922460743152</v>
      </c>
      <c r="O48">
        <f>M48+N48</f>
        <v>1774.4461230371576</v>
      </c>
      <c r="P48">
        <f>O48*E47*F47</f>
        <v>2.4655912447742499E-4</v>
      </c>
      <c r="Q48">
        <f>[1]RATES!G49</f>
        <v>0.28994370460990543</v>
      </c>
      <c r="R48" s="48">
        <f>P48+L48+K48+J48+I48</f>
        <v>1.0726965982097086E-2</v>
      </c>
      <c r="S48">
        <f>R48*Q48</f>
        <v>3.1102162560736617E-3</v>
      </c>
    </row>
    <row r="49" spans="1:21" x14ac:dyDescent="0.2">
      <c r="A49" s="5">
        <v>47</v>
      </c>
      <c r="B49">
        <f>B48*EXP([1]RATES!O50)*(1-[1]DATA!$B$6)</f>
        <v>100132.91784628085</v>
      </c>
      <c r="C49">
        <f>C48*EXP([1]RATES!O50)*(1-[1]DATA!$B$6)</f>
        <v>25033.229461570212</v>
      </c>
      <c r="D49">
        <f>B49+C49</f>
        <v>125166.14730785106</v>
      </c>
      <c r="E49">
        <f>E48*(1-'[1]LIFE TABLE MALE'!D109/1000)</f>
        <v>2.8405430827555624E-5</v>
      </c>
      <c r="F49">
        <f>F48*(1-0.15)</f>
        <v>4.8160336041147783E-4</v>
      </c>
      <c r="G49">
        <f>D49-20</f>
        <v>125146.14730785106</v>
      </c>
      <c r="H49">
        <f>MAX(D49,[1]DATA!$B$3)</f>
        <v>125166.14730785106</v>
      </c>
      <c r="I49">
        <f>G49*[1]DATA!$B$7*F48*E49</f>
        <v>3.0212085613972412E-4</v>
      </c>
      <c r="J49">
        <f>H49*'[1]LIFE TABLE MALE'!D110/1000*F49*E48</f>
        <v>3.3008368312192598E-3</v>
      </c>
      <c r="K49">
        <f>0</f>
        <v>0</v>
      </c>
      <c r="L49" s="43">
        <f>[1]DATA!$B$8*((1+[1]DATA!$B$9)^A49)*F49*E49</f>
        <v>1.7348781062399489E-6</v>
      </c>
      <c r="M49">
        <f>B48*EXP([1]RATES!O50)*([1]DATA!$B$12)</f>
        <v>1433.3955519917506</v>
      </c>
      <c r="N49">
        <f>C48*EXP([1]RATES!O50)*([1]DATA!$B$12)</f>
        <v>358.34888799793765</v>
      </c>
      <c r="O49">
        <f>M49+N49</f>
        <v>1791.7444399896883</v>
      </c>
      <c r="P49">
        <f>O49*E48*F48</f>
        <v>8.1760602633621597E-5</v>
      </c>
      <c r="Q49">
        <f>[1]RATES!G50</f>
        <v>0.28082727798558355</v>
      </c>
      <c r="R49" s="48">
        <f>P49+L49+K49+J49+I49</f>
        <v>3.6864531680988453E-3</v>
      </c>
      <c r="S49">
        <f>R49*Q49</f>
        <v>1.0352566086185295E-3</v>
      </c>
    </row>
    <row r="50" spans="1:21" x14ac:dyDescent="0.2">
      <c r="A50" s="5">
        <v>48</v>
      </c>
      <c r="B50">
        <f>B49*EXP([1]RATES!O51)*(1-[1]DATA!$B$6)</f>
        <v>101130.66967745037</v>
      </c>
      <c r="C50">
        <f>C49*EXP([1]RATES!O51)*(1-[1]DATA!$B$6)</f>
        <v>25282.667419362591</v>
      </c>
      <c r="D50">
        <f>B50+C50</f>
        <v>126413.33709681296</v>
      </c>
      <c r="E50">
        <f>E49*(1-'[1]LIFE TABLE MALE'!D110/1000)</f>
        <v>9.0923477558022349E-6</v>
      </c>
      <c r="F50">
        <f>F49*(1-0.15)</f>
        <v>4.0936285634975616E-4</v>
      </c>
      <c r="G50">
        <f>D50-20</f>
        <v>126393.33709681296</v>
      </c>
      <c r="H50">
        <f>MAX(D50,[1]DATA!$B$3)</f>
        <v>126413.33709681296</v>
      </c>
      <c r="I50">
        <f>G50*[1]DATA!$B$7*F49*E50</f>
        <v>8.3019666788684094E-5</v>
      </c>
      <c r="J50">
        <f>H50*'[1]LIFE TABLE MALE'!D111/1000*F50*E49</f>
        <v>1.0453980754258395E-3</v>
      </c>
      <c r="K50">
        <f>0</f>
        <v>0</v>
      </c>
      <c r="L50" s="43">
        <f>[1]DATA!$B$8*((1+[1]DATA!$B$9)^A50)*F50*E50</f>
        <v>4.8146278211575939E-7</v>
      </c>
      <c r="M50">
        <f>B49*EXP([1]RATES!O51)*([1]DATA!$B$12)</f>
        <v>1447.678298041212</v>
      </c>
      <c r="N50">
        <f>C49*EXP([1]RATES!O51)*([1]DATA!$B$12)</f>
        <v>361.91957451030299</v>
      </c>
      <c r="O50">
        <f>M50+N50</f>
        <v>1809.5978725515149</v>
      </c>
      <c r="P50">
        <f>O50*E49*F49</f>
        <v>2.4755572038088111E-5</v>
      </c>
      <c r="Q50">
        <f>[1]RATES!G51</f>
        <v>0.27193939918145021</v>
      </c>
      <c r="R50" s="48">
        <f>P50+L50+K50+J50+I50</f>
        <v>1.1536547770347274E-3</v>
      </c>
      <c r="S50">
        <f>R50*Q50</f>
        <v>3.137241869296337E-4</v>
      </c>
    </row>
    <row r="51" spans="1:21" x14ac:dyDescent="0.2">
      <c r="A51" s="5">
        <v>49</v>
      </c>
      <c r="B51">
        <f>B50*EXP([1]RATES!O52)*(1-[1]DATA!$B$6)</f>
        <v>102111.47643077932</v>
      </c>
      <c r="C51">
        <f>C50*EXP([1]RATES!O52)*(1-[1]DATA!$B$6)</f>
        <v>25527.869107694831</v>
      </c>
      <c r="D51">
        <f>B51+C51</f>
        <v>127639.34553847415</v>
      </c>
      <c r="E51">
        <f>E50*(1-'[1]LIFE TABLE MALE'!D111/1000)</f>
        <v>2.6260600619437823E-6</v>
      </c>
      <c r="F51">
        <f>F50*(1-0.15)</f>
        <v>3.4795842789729273E-4</v>
      </c>
      <c r="G51">
        <f>D51-20</f>
        <v>127619.34553847415</v>
      </c>
      <c r="H51">
        <f>MAX(D51,[1]DATA!$B$3)</f>
        <v>127639.34553847415</v>
      </c>
      <c r="I51">
        <f>G51*[1]DATA!$B$7*F50*E51</f>
        <v>2.0578838614168463E-5</v>
      </c>
      <c r="J51">
        <f>H51*'[1]LIFE TABLE MALE'!D112/1000*F51*E50</f>
        <v>2.9917458693133164E-4</v>
      </c>
      <c r="K51">
        <f>0</f>
        <v>0</v>
      </c>
      <c r="L51" s="43">
        <f>[1]DATA!$B$8*((1+[1]DATA!$B$9)^A51)*F51*E51</f>
        <v>1.2056199767890295E-7</v>
      </c>
      <c r="M51">
        <f>B50*EXP([1]RATES!O52)*([1]DATA!$B$12)</f>
        <v>1461.7184765142235</v>
      </c>
      <c r="N51">
        <f>C50*EXP([1]RATES!O52)*([1]DATA!$B$12)</f>
        <v>365.42961912855588</v>
      </c>
      <c r="O51">
        <f>M51+N51</f>
        <v>1827.1480956427795</v>
      </c>
      <c r="P51">
        <f>O51*E50*F50</f>
        <v>6.8007721042027981E-6</v>
      </c>
      <c r="Q51">
        <f>[1]RATES!G52</f>
        <v>0.26340215020802832</v>
      </c>
      <c r="R51" s="48">
        <f>P51+L51+K51+J51+I51</f>
        <v>3.2667475964738178E-4</v>
      </c>
      <c r="S51">
        <f>R51*Q51</f>
        <v>8.6046834109811205E-5</v>
      </c>
    </row>
    <row r="52" spans="1:21" x14ac:dyDescent="0.2">
      <c r="A52" s="6">
        <v>50</v>
      </c>
      <c r="B52">
        <f>B51*EXP([1]RATES!O53)*(1-[1]DATA!$B$6)</f>
        <v>103171.99920404634</v>
      </c>
      <c r="C52">
        <f>C51*EXP([1]RATES!O53)*(1-[1]DATA!$B$6)</f>
        <v>25792.999801011585</v>
      </c>
      <c r="D52">
        <f>B52+C52</f>
        <v>128964.99900505792</v>
      </c>
      <c r="E52">
        <f>E51*(1-'[1]LIFE TABLE MALE'!D112/1000)</f>
        <v>6.8051457839204987E-7</v>
      </c>
      <c r="F52">
        <f>F51*(1-0.15)</f>
        <v>2.957646637126988E-4</v>
      </c>
      <c r="G52">
        <f>D52-20</f>
        <v>128944.99900505792</v>
      </c>
      <c r="H52">
        <f>MAX(D52,[1]DATA!$B$3)</f>
        <v>128964.99900505792</v>
      </c>
      <c r="I52">
        <f>G52*[1]DATA!$B$7*F51*E52</f>
        <v>4.5799480890141669E-6</v>
      </c>
      <c r="J52">
        <f>H52*'[1]LIFE TABLE MALE'!D113/1000*F52*E51</f>
        <v>7.7002533327125727E-5</v>
      </c>
      <c r="K52">
        <f>E52*D52*F52</f>
        <v>2.5957064614388871E-5</v>
      </c>
      <c r="L52" s="43">
        <f>[1]DATA!$B$8*((1+[1]DATA!$B$9)^A52)*F52*E52</f>
        <v>2.7087087552816974E-8</v>
      </c>
      <c r="M52">
        <f>B51*EXP([1]RATES!O53)*([1]DATA!$B$12)</f>
        <v>1476.8997841070029</v>
      </c>
      <c r="N52">
        <f>C51*EXP([1]RATES!O53)*([1]DATA!$B$12)</f>
        <v>369.22494602675073</v>
      </c>
      <c r="O52">
        <f>M52+N52</f>
        <v>1846.1247301337537</v>
      </c>
      <c r="P52">
        <f>O52*E51*F51</f>
        <v>1.6869144362785374E-6</v>
      </c>
      <c r="Q52">
        <f>[1]RATES!G53</f>
        <v>0.25495931300893881</v>
      </c>
      <c r="R52" s="48">
        <f>P52+L52+K52+J52+I52</f>
        <v>1.0925354755436012E-4</v>
      </c>
      <c r="S52">
        <f>R52*Q52</f>
        <v>2.7855209428249082E-5</v>
      </c>
    </row>
    <row r="56" spans="1:21" x14ac:dyDescent="0.2">
      <c r="P56" s="54" t="s">
        <v>56</v>
      </c>
      <c r="Q56" s="49">
        <f>SUM(S3:S52)</f>
        <v>95647.97933117779</v>
      </c>
      <c r="T56" s="66" t="s">
        <v>59</v>
      </c>
      <c r="U56" s="65"/>
    </row>
    <row r="57" spans="1:21" x14ac:dyDescent="0.2">
      <c r="P57" s="56" t="s">
        <v>57</v>
      </c>
      <c r="Q57" s="50">
        <f>[1]DATA!B2-Q56</f>
        <v>4352.0206688222097</v>
      </c>
      <c r="T57" s="54" t="s">
        <v>60</v>
      </c>
      <c r="U57" s="49">
        <f>SUM(J3:J52)</f>
        <v>7825.8144159692192</v>
      </c>
    </row>
    <row r="58" spans="1:21" x14ac:dyDescent="0.2">
      <c r="T58" s="55" t="s">
        <v>61</v>
      </c>
      <c r="U58" s="52">
        <f>SUM(I3:I52)</f>
        <v>93842.700926097576</v>
      </c>
    </row>
    <row r="59" spans="1:21" x14ac:dyDescent="0.2">
      <c r="P59" s="57" t="s">
        <v>58</v>
      </c>
      <c r="Q59" s="51">
        <f>SUMPRODUCT(R3:R52,A3:A52)/SUM(R3:R52)</f>
        <v>6.2149178797189695</v>
      </c>
      <c r="T59" s="55" t="s">
        <v>47</v>
      </c>
      <c r="U59" s="53">
        <f>SUM(L3:L52)</f>
        <v>294.92845119435441</v>
      </c>
    </row>
    <row r="60" spans="1:21" x14ac:dyDescent="0.2">
      <c r="T60" s="56" t="s">
        <v>48</v>
      </c>
      <c r="U60" s="50">
        <f>SUM(P3:P52)</f>
        <v>9072.0535632999508</v>
      </c>
    </row>
  </sheetData>
  <mergeCells count="1">
    <mergeCell ref="T56:U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CDE9-AD07-624D-BA45-40A25379C6CB}">
  <dimension ref="A1:U60"/>
  <sheetViews>
    <sheetView topLeftCell="E22" workbookViewId="0">
      <selection activeCell="I3" sqref="I3"/>
    </sheetView>
  </sheetViews>
  <sheetFormatPr baseColWidth="10" defaultColWidth="8.83203125" defaultRowHeight="16" x14ac:dyDescent="0.2"/>
  <cols>
    <col min="2" max="4" width="12" bestFit="1" customWidth="1"/>
    <col min="5" max="6" width="14.6640625" bestFit="1" customWidth="1"/>
    <col min="7" max="7" width="12" bestFit="1" customWidth="1"/>
    <col min="8" max="8" width="9" bestFit="1" customWidth="1"/>
    <col min="9" max="10" width="12" bestFit="1" customWidth="1"/>
    <col min="11" max="11" width="12.5" bestFit="1" customWidth="1"/>
    <col min="12" max="12" width="9.5" bestFit="1" customWidth="1"/>
    <col min="13" max="13" width="16.5" bestFit="1" customWidth="1"/>
    <col min="14" max="14" width="16.1640625" bestFit="1" customWidth="1"/>
    <col min="15" max="15" width="17" bestFit="1" customWidth="1"/>
    <col min="16" max="16" width="18" bestFit="1" customWidth="1"/>
    <col min="17" max="17" width="13" bestFit="1" customWidth="1"/>
    <col min="18" max="18" width="10.83203125" bestFit="1" customWidth="1"/>
    <col min="19" max="19" width="12.83203125" bestFit="1" customWidth="1"/>
    <col min="20" max="20" width="16.66406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[1]DATA!B2*0.8</f>
        <v>80000</v>
      </c>
      <c r="C2">
        <f>[1]DATA!B2*0.2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MAX(D2,[1]DATA!$B$3)</f>
        <v>100000</v>
      </c>
      <c r="M2">
        <f>B2</f>
        <v>80000</v>
      </c>
      <c r="N2">
        <f>C2</f>
        <v>20000</v>
      </c>
      <c r="Q2">
        <f>[1]RATES!G3</f>
        <v>1</v>
      </c>
    </row>
    <row r="3" spans="1:20" x14ac:dyDescent="0.2">
      <c r="A3" s="5">
        <v>1</v>
      </c>
      <c r="B3">
        <f>B2*EXP([1]RATES!O4)*(1-[1]DATA!$B$6)</f>
        <v>80989.353600000002</v>
      </c>
      <c r="C3">
        <f>C2*EXP([1]RATES!O4)*(1-[1]DATA!$B$6)</f>
        <v>20247.338400000001</v>
      </c>
      <c r="D3">
        <f>B3+C3</f>
        <v>101236.69200000001</v>
      </c>
      <c r="E3">
        <f>E2*(1-'[1]LIFE TABLE MALE'!D63/1000)</f>
        <v>0.99353212999999996</v>
      </c>
      <c r="F3">
        <f>F2*(1-$C$56)</f>
        <v>0.77500000000000002</v>
      </c>
      <c r="G3">
        <f>D3-20</f>
        <v>101216.69200000001</v>
      </c>
      <c r="H3">
        <f>MAX(D3,[1]DATA!$B$3)</f>
        <v>101236.69200000001</v>
      </c>
      <c r="I3">
        <f>G3*$C$56*F2*E3</f>
        <v>22626.458008720641</v>
      </c>
      <c r="J3">
        <f>H3*'[1]LIFE TABLE MALE'!D64/1000*F3*E2</f>
        <v>557.07529692343803</v>
      </c>
      <c r="K3">
        <f>0</f>
        <v>0</v>
      </c>
      <c r="L3" s="43">
        <f>[1]DATA!$B$8*((1+[1]DATA!$B$9)^A3)*F3*E3</f>
        <v>39.269357438249997</v>
      </c>
      <c r="M3">
        <f>B2*EXP([1]RATES!O4)*([1]DATA!$B$12)</f>
        <v>1159.3568</v>
      </c>
      <c r="N3">
        <f>C2*EXP([1]RATES!O4)*([1]DATA!$B$12)</f>
        <v>289.83920000000001</v>
      </c>
      <c r="O3">
        <f>M3+N3</f>
        <v>1449.1959999999999</v>
      </c>
      <c r="P3">
        <f>O3*E2*F2</f>
        <v>1449.1959999999999</v>
      </c>
      <c r="Q3">
        <f>[1]RATES!G4</f>
        <v>0.96605290105686192</v>
      </c>
      <c r="R3" s="43">
        <f>P3+L3+K3+J3+I3</f>
        <v>24671.99866308233</v>
      </c>
      <c r="S3">
        <f>R3*Q3</f>
        <v>23834.455883341703</v>
      </c>
    </row>
    <row r="4" spans="1:20" x14ac:dyDescent="0.2">
      <c r="A4" s="5">
        <v>2</v>
      </c>
      <c r="B4">
        <f>B3*EXP([1]RATES!O5)*(1-[1]DATA!$B$6)</f>
        <v>81233.889418663224</v>
      </c>
      <c r="C4">
        <f>C3*EXP([1]RATES!O5)*(1-[1]DATA!$B$6)</f>
        <v>20308.472354665806</v>
      </c>
      <c r="D4">
        <f>B4+C4</f>
        <v>101542.36177332903</v>
      </c>
      <c r="E4">
        <f>E3*(1-'[1]LIFE TABLE MALE'!D64/1000)</f>
        <v>0.98647779355864618</v>
      </c>
      <c r="F4">
        <f>F3*(1-$C$56)</f>
        <v>0.60062500000000008</v>
      </c>
      <c r="G4">
        <f>D4-20</f>
        <v>101522.36177332903</v>
      </c>
      <c r="H4">
        <f>MAX(D4,[1]DATA!$B$3)</f>
        <v>101542.36177332903</v>
      </c>
      <c r="I4">
        <f>G4*$C$56*F3*E4</f>
        <v>17463.578729678462</v>
      </c>
      <c r="J4">
        <f>H4*'[1]LIFE TABLE MALE'!D65/1000*F4*E3</f>
        <v>473.55139614610454</v>
      </c>
      <c r="K4">
        <f>0</f>
        <v>0</v>
      </c>
      <c r="L4" s="43">
        <f>[1]DATA!$B$8*((1+[1]DATA!$B$9)^A4)*F4*E4</f>
        <v>30.822017751815544</v>
      </c>
      <c r="M4">
        <f>B3*EXP([1]RATES!O5)*([1]DATA!$B$12)</f>
        <v>1162.8573127416005</v>
      </c>
      <c r="N4">
        <f>C3*EXP([1]RATES!O5)*([1]DATA!$B$12)</f>
        <v>290.71432818540012</v>
      </c>
      <c r="O4">
        <f>M4+N4</f>
        <v>1453.5716409270005</v>
      </c>
      <c r="P4">
        <f>O4*E3*F3</f>
        <v>1119.2318496012936</v>
      </c>
      <c r="Q4">
        <f>[1]RATES!G5</f>
        <v>0.94195563634332236</v>
      </c>
      <c r="R4" s="43">
        <f>P4+L4+K4+J4+I4</f>
        <v>19087.183993177674</v>
      </c>
      <c r="S4">
        <f>R4*Q4</f>
        <v>17979.280544295754</v>
      </c>
    </row>
    <row r="5" spans="1:20" x14ac:dyDescent="0.2">
      <c r="A5" s="5">
        <v>3</v>
      </c>
      <c r="B5">
        <f>B4*EXP([1]RATES!O6)*(1-[1]DATA!$B$6)</f>
        <v>81258.802918728528</v>
      </c>
      <c r="C5">
        <f>C4*EXP([1]RATES!O6)*(1-[1]DATA!$B$6)</f>
        <v>20314.700729682132</v>
      </c>
      <c r="D5">
        <f>B5+C5</f>
        <v>101573.50364841067</v>
      </c>
      <c r="E5">
        <f>E4*(1-'[1]LIFE TABLE MALE'!D65/1000)</f>
        <v>0.97876837095420599</v>
      </c>
      <c r="F5">
        <f>F4*(1-$C$56)</f>
        <v>0.46548437500000006</v>
      </c>
      <c r="G5">
        <f>D5-20</f>
        <v>101553.50364841067</v>
      </c>
      <c r="H5">
        <f>MAX(D5,[1]DATA!$B$3)</f>
        <v>101573.50364841067</v>
      </c>
      <c r="I5">
        <f>G5*$C$56*F4*E5</f>
        <v>13432.620993011958</v>
      </c>
      <c r="J5">
        <f>H5*'[1]LIFE TABLE MALE'!D66/1000*F5*E4</f>
        <v>404.14285520459373</v>
      </c>
      <c r="K5">
        <f>0</f>
        <v>0</v>
      </c>
      <c r="L5" s="43">
        <f>[1]DATA!$B$8*((1+[1]DATA!$B$9)^A5)*F5*E5</f>
        <v>24.17439164499827</v>
      </c>
      <c r="M5">
        <f>B4*EXP([1]RATES!O6)*([1]DATA!$B$12)</f>
        <v>1163.2139477118603</v>
      </c>
      <c r="N5">
        <f>C4*EXP([1]RATES!O6)*([1]DATA!$B$12)</f>
        <v>290.80348692796508</v>
      </c>
      <c r="O5">
        <f>M5+N5</f>
        <v>1454.0174346398253</v>
      </c>
      <c r="P5">
        <f>O5*E4*F4</f>
        <v>861.51001887577843</v>
      </c>
      <c r="Q5">
        <f>[1]RATES!G6</f>
        <v>0.92095016751412107</v>
      </c>
      <c r="R5" s="43">
        <f>P5+L5+K5+J5+I5</f>
        <v>14722.44825873733</v>
      </c>
      <c r="S5">
        <f>R5*Q5</f>
        <v>13558.641190102124</v>
      </c>
    </row>
    <row r="6" spans="1:20" x14ac:dyDescent="0.2">
      <c r="A6" s="5">
        <v>4</v>
      </c>
      <c r="B6">
        <f>B5*EXP([1]RATES!O7)*(1-[1]DATA!$B$6)</f>
        <v>81219.666893987174</v>
      </c>
      <c r="C6">
        <f>C5*EXP([1]RATES!O7)*(1-[1]DATA!$B$6)</f>
        <v>20304.916723496794</v>
      </c>
      <c r="D6">
        <f>B6+C6</f>
        <v>101524.58361748396</v>
      </c>
      <c r="E6">
        <f>E5*(1-'[1]LIFE TABLE MALE'!D66/1000)</f>
        <v>0.97028747025977602</v>
      </c>
      <c r="F6">
        <f>F5*(1-$C$56)</f>
        <v>0.36075039062500008</v>
      </c>
      <c r="G6">
        <f>D6-20</f>
        <v>101504.58361748396</v>
      </c>
      <c r="H6">
        <f>MAX(D6,[1]DATA!$B$3)</f>
        <v>101524.58361748396</v>
      </c>
      <c r="I6">
        <f>G6*$C$56*F5*E6</f>
        <v>10315.106180778148</v>
      </c>
      <c r="J6">
        <f>H6*'[1]LIFE TABLE MALE'!D67/1000*F6*E5</f>
        <v>346.02443041119517</v>
      </c>
      <c r="K6">
        <f>0</f>
        <v>0</v>
      </c>
      <c r="L6" s="43">
        <f>[1]DATA!$B$8*((1+[1]DATA!$B$9)^A6)*F6*E6</f>
        <v>18.944272172253601</v>
      </c>
      <c r="M6">
        <f>B5*EXP([1]RATES!O7)*([1]DATA!$B$12)</f>
        <v>1162.6537183188348</v>
      </c>
      <c r="N6">
        <f>C5*EXP([1]RATES!O7)*([1]DATA!$B$12)</f>
        <v>290.66342957970869</v>
      </c>
      <c r="O6">
        <f>M6+N6</f>
        <v>1453.3171478985435</v>
      </c>
      <c r="P6">
        <f>O6*E5*F5</f>
        <v>662.13330313550716</v>
      </c>
      <c r="Q6">
        <f>[1]RATES!G7</f>
        <v>0.90112326459071324</v>
      </c>
      <c r="R6" s="43">
        <f>P6+L6+K6+J6+I6</f>
        <v>11342.208186497104</v>
      </c>
      <c r="S6">
        <f>R6*Q6</f>
        <v>10220.727668683783</v>
      </c>
    </row>
    <row r="7" spans="1:20" x14ac:dyDescent="0.2">
      <c r="A7" s="6">
        <v>5</v>
      </c>
      <c r="B7">
        <f>B6*EXP([1]RATES!O8)*(1-[1]DATA!$B$6)</f>
        <v>81178.572400251767</v>
      </c>
      <c r="C7">
        <f>C6*EXP([1]RATES!O8)*(1-[1]DATA!$B$6)</f>
        <v>20294.643100062942</v>
      </c>
      <c r="D7">
        <f>B7+C7</f>
        <v>101473.21550031471</v>
      </c>
      <c r="E7">
        <f>E6*(1-'[1]LIFE TABLE MALE'!D67/1000)</f>
        <v>0.9609215763955995</v>
      </c>
      <c r="F7">
        <f>F6*(1-$C$56)</f>
        <v>0.27958155273437507</v>
      </c>
      <c r="G7">
        <f>D7-20</f>
        <v>101453.21550031471</v>
      </c>
      <c r="H7">
        <f>MAX(D7,[1]DATA!$B$3)</f>
        <v>101473.21550031471</v>
      </c>
      <c r="I7">
        <f>G7*$C$56*F6*E7</f>
        <v>7913.0350521297278</v>
      </c>
      <c r="J7">
        <f>H7*'[1]LIFE TABLE MALE'!D68/1000*F7*E6</f>
        <v>297.16240684785117</v>
      </c>
      <c r="K7">
        <f>0</f>
        <v>0</v>
      </c>
      <c r="L7" s="43">
        <f>[1]DATA!$B$8*((1+[1]DATA!$B$9)^A7)*F7*E7</f>
        <v>14.830893653440755</v>
      </c>
      <c r="M7">
        <f>B6*EXP([1]RATES!O8)*([1]DATA!$B$12)</f>
        <v>1162.0654535823362</v>
      </c>
      <c r="N7">
        <f>C6*EXP([1]RATES!O8)*([1]DATA!$B$12)</f>
        <v>290.51636339558405</v>
      </c>
      <c r="O7">
        <f>M7+N7</f>
        <v>1452.5818169779202</v>
      </c>
      <c r="P7">
        <f>O7*E6*F6</f>
        <v>508.44951416255753</v>
      </c>
      <c r="Q7">
        <f>[1]RATES!G8</f>
        <v>0.88174468672828554</v>
      </c>
      <c r="R7" s="43">
        <f>P7+L7+K7+J7+I7</f>
        <v>8733.477866793577</v>
      </c>
      <c r="S7">
        <f>R7*Q7</f>
        <v>7700.6977057043177</v>
      </c>
    </row>
    <row r="8" spans="1:20" x14ac:dyDescent="0.2">
      <c r="A8" s="5">
        <v>6</v>
      </c>
      <c r="B8">
        <f>B7*EXP([1]RATES!O9)*(1-[1]DATA!$B$6)</f>
        <v>81192.731414463822</v>
      </c>
      <c r="C8">
        <f>C7*EXP([1]RATES!O9)*(1-[1]DATA!$B$6)</f>
        <v>20298.182853615956</v>
      </c>
      <c r="D8">
        <f>B8+C8</f>
        <v>101490.91426807978</v>
      </c>
      <c r="E8">
        <f>E7*(1-'[1]LIFE TABLE MALE'!D68/1000)</f>
        <v>0.95054816852958335</v>
      </c>
      <c r="F8">
        <f>F7*(1-$C$56)</f>
        <v>0.21667570336914069</v>
      </c>
      <c r="G8">
        <f>D8-20</f>
        <v>101470.91426807978</v>
      </c>
      <c r="H8">
        <f>MAX(D8,[1]DATA!$B$3)</f>
        <v>101490.91426807978</v>
      </c>
      <c r="I8">
        <f>G8*$C$56*F7*E8</f>
        <v>6067.4573677472181</v>
      </c>
      <c r="J8">
        <f>H8*'[1]LIFE TABLE MALE'!D69/1000*F8*E7</f>
        <v>247.83287220182996</v>
      </c>
      <c r="K8">
        <f>0</f>
        <v>0</v>
      </c>
      <c r="L8" s="43">
        <f>[1]DATA!$B$8*((1+[1]DATA!$B$9)^A8)*F8*E8</f>
        <v>11.597259615243413</v>
      </c>
      <c r="M8">
        <f>B7*EXP([1]RATES!O9)*([1]DATA!$B$12)</f>
        <v>1162.2681388573553</v>
      </c>
      <c r="N8">
        <f>C7*EXP([1]RATES!O9)*([1]DATA!$B$12)</f>
        <v>290.56703471433883</v>
      </c>
      <c r="O8">
        <f>M8+N8</f>
        <v>1452.8351735716942</v>
      </c>
      <c r="P8">
        <f>O8*E7*F7</f>
        <v>390.31280849680365</v>
      </c>
      <c r="Q8">
        <f>[1]RATES!G9</f>
        <v>0.86219592102620646</v>
      </c>
      <c r="R8" s="43">
        <f>P8+L8+K8+J8+I8</f>
        <v>6717.2003080610948</v>
      </c>
      <c r="S8">
        <f>R8*Q8</f>
        <v>5791.5427063262532</v>
      </c>
    </row>
    <row r="9" spans="1:20" x14ac:dyDescent="0.2">
      <c r="A9" s="5">
        <v>7</v>
      </c>
      <c r="B9">
        <f>B8*EXP([1]RATES!O10)*(1-[1]DATA!$B$6)</f>
        <v>81254.382012178379</v>
      </c>
      <c r="C9">
        <f>C8*EXP([1]RATES!O10)*(1-[1]DATA!$B$6)</f>
        <v>20313.595503044595</v>
      </c>
      <c r="D9">
        <f>B9+C9</f>
        <v>101567.97751522297</v>
      </c>
      <c r="E9">
        <f>E8*(1-'[1]LIFE TABLE MALE'!D69/1000)</f>
        <v>0.93939989246654454</v>
      </c>
      <c r="F9">
        <f>F8*(1-$C$56)</f>
        <v>0.16792367011108403</v>
      </c>
      <c r="G9">
        <f>D9-20</f>
        <v>101547.97751522297</v>
      </c>
      <c r="H9">
        <f>MAX(D9,[1]DATA!$B$3)</f>
        <v>101567.97751522297</v>
      </c>
      <c r="I9">
        <f>G9*$C$56*F8*E9</f>
        <v>4650.6592198949493</v>
      </c>
      <c r="J9">
        <f>H9*'[1]LIFE TABLE MALE'!D70/1000*F9*E8</f>
        <v>207.48319227488119</v>
      </c>
      <c r="K9">
        <f>0</f>
        <v>0</v>
      </c>
      <c r="L9" s="43">
        <f>[1]DATA!$B$8*((1+[1]DATA!$B$9)^A9)*F9*E9</f>
        <v>9.0601133339283777</v>
      </c>
      <c r="M9">
        <f>B8*EXP([1]RATES!O10)*([1]DATA!$B$12)</f>
        <v>1163.1506627510198</v>
      </c>
      <c r="N9">
        <f>C8*EXP([1]RATES!O10)*([1]DATA!$B$12)</f>
        <v>290.78766568775495</v>
      </c>
      <c r="O9">
        <f>M9+N9</f>
        <v>1453.9383284387748</v>
      </c>
      <c r="P9">
        <f>O9*E8*F8</f>
        <v>299.45414570799522</v>
      </c>
      <c r="Q9">
        <f>[1]RATES!G10</f>
        <v>0.84258782390013232</v>
      </c>
      <c r="R9" s="43">
        <f>P9+L9+K9+J9+I9</f>
        <v>5166.6566712117537</v>
      </c>
      <c r="S9">
        <f>R9*Q9</f>
        <v>4353.3620014354128</v>
      </c>
    </row>
    <row r="10" spans="1:20" x14ac:dyDescent="0.2">
      <c r="A10" s="5">
        <v>8</v>
      </c>
      <c r="B10">
        <f>B9*EXP([1]RATES!O11)*(1-[1]DATA!$B$6)</f>
        <v>81365.273383019157</v>
      </c>
      <c r="C10">
        <f>C9*EXP([1]RATES!O11)*(1-[1]DATA!$B$6)</f>
        <v>20341.318345754789</v>
      </c>
      <c r="D10">
        <f>B10+C10</f>
        <v>101706.59172877394</v>
      </c>
      <c r="E10">
        <f>E9*(1-'[1]LIFE TABLE MALE'!D70/1000)</f>
        <v>0.9273775090067512</v>
      </c>
      <c r="F10">
        <f>F9*(1-$C$56)</f>
        <v>0.13014084433609013</v>
      </c>
      <c r="G10">
        <f>D10-20</f>
        <v>101686.59172877394</v>
      </c>
      <c r="H10">
        <f>MAX(D10,[1]DATA!$B$3)</f>
        <v>101706.59172877394</v>
      </c>
      <c r="I10">
        <f>G10*$C$56*F9*E10</f>
        <v>3562.990676241544</v>
      </c>
      <c r="J10">
        <f>H10*'[1]LIFE TABLE MALE'!D71/1000*F10*E9</f>
        <v>173.76597157725629</v>
      </c>
      <c r="K10">
        <f>0</f>
        <v>0</v>
      </c>
      <c r="L10" s="43">
        <f>[1]DATA!$B$8*((1+[1]DATA!$B$9)^A10)*F10*E10</f>
        <v>7.0703604934727196</v>
      </c>
      <c r="M10">
        <f>B9*EXP([1]RATES!O11)*([1]DATA!$B$12)</f>
        <v>1164.7380647875952</v>
      </c>
      <c r="N10">
        <f>C9*EXP([1]RATES!O11)*([1]DATA!$B$12)</f>
        <v>291.18451619689881</v>
      </c>
      <c r="O10">
        <f>M10+N10</f>
        <v>1455.9225809844941</v>
      </c>
      <c r="P10">
        <f>O10*E9*F9</f>
        <v>229.66811479661459</v>
      </c>
      <c r="Q10">
        <f>[1]RATES!G11</f>
        <v>0.82292780659029441</v>
      </c>
      <c r="R10" s="43">
        <f>P10+L10+K10+J10+I10</f>
        <v>3973.4951231088876</v>
      </c>
      <c r="S10">
        <f>R10*Q10</f>
        <v>3269.8996261572288</v>
      </c>
    </row>
    <row r="11" spans="1:20" x14ac:dyDescent="0.2">
      <c r="A11" s="5">
        <v>9</v>
      </c>
      <c r="B11">
        <f>B10*EXP([1]RATES!O12)*(1-[1]DATA!$B$6)</f>
        <v>81523.24029763104</v>
      </c>
      <c r="C11">
        <f>C10*EXP([1]RATES!O12)*(1-[1]DATA!$B$6)</f>
        <v>20380.81007440776</v>
      </c>
      <c r="D11">
        <f>B11+C11</f>
        <v>101904.05037203879</v>
      </c>
      <c r="E11">
        <f>E10*(1-'[1]LIFE TABLE MALE'!D71/1000)</f>
        <v>0.91441741759215689</v>
      </c>
      <c r="F11">
        <f>F10*(1-$C$56)</f>
        <v>0.10085915436046985</v>
      </c>
      <c r="G11">
        <f>D11-20</f>
        <v>101884.05037203879</v>
      </c>
      <c r="H11">
        <f>MAX(D11,[1]DATA!$B$3)</f>
        <v>101904.05037203879</v>
      </c>
      <c r="I11">
        <f>G11*$C$56*F10*E11</f>
        <v>2728.0154767002191</v>
      </c>
      <c r="J11">
        <f>H11*'[1]LIFE TABLE MALE'!D72/1000*F11*E10</f>
        <v>149.26447995656491</v>
      </c>
      <c r="K11">
        <f>0</f>
        <v>0</v>
      </c>
      <c r="L11" s="43">
        <f>[1]DATA!$B$8*((1+[1]DATA!$B$9)^A11)*F11*E11</f>
        <v>5.5110120743993738</v>
      </c>
      <c r="M11">
        <f>B10*EXP([1]RATES!O12)*([1]DATA!$B$12)</f>
        <v>1166.9993498638389</v>
      </c>
      <c r="N11">
        <f>C10*EXP([1]RATES!O12)*([1]DATA!$B$12)</f>
        <v>291.74983746595973</v>
      </c>
      <c r="O11">
        <f>M11+N11</f>
        <v>1458.7491873297986</v>
      </c>
      <c r="P11">
        <f>O11*E10*F10</f>
        <v>176.05599018307353</v>
      </c>
      <c r="Q11">
        <f>[1]RATES!G12</f>
        <v>0.80326389514893892</v>
      </c>
      <c r="R11" s="43">
        <f>P11+L11+K11+J11+I11</f>
        <v>3058.8469589142569</v>
      </c>
      <c r="S11">
        <f>R11*Q11</f>
        <v>2457.0613228819525</v>
      </c>
    </row>
    <row r="12" spans="1:20" x14ac:dyDescent="0.2">
      <c r="A12" s="6">
        <v>10</v>
      </c>
      <c r="B12">
        <f>B11*EXP([1]RATES!O13)*(1-[1]DATA!$B$6)</f>
        <v>81742.119978905175</v>
      </c>
      <c r="C12">
        <f>C11*EXP([1]RATES!O13)*(1-[1]DATA!$B$6)</f>
        <v>20435.529994726294</v>
      </c>
      <c r="D12">
        <f>B12+C12</f>
        <v>102177.64997363147</v>
      </c>
      <c r="E12">
        <f>E11*(1-'[1]LIFE TABLE MALE'!D72/1000)</f>
        <v>0.90009759511179277</v>
      </c>
      <c r="F12">
        <f>F11*(1-$C$56)</f>
        <v>7.8165844629364142E-2</v>
      </c>
      <c r="G12">
        <f>D12-20</f>
        <v>102157.64997363147</v>
      </c>
      <c r="H12">
        <f>MAX(D12,[1]DATA!$B$3)</f>
        <v>102177.64997363147</v>
      </c>
      <c r="I12">
        <f>G12*$C$56*F11*E12</f>
        <v>2086.6919273066092</v>
      </c>
      <c r="J12">
        <f>H12*'[1]LIFE TABLE MALE'!D73/1000*F12*E11</f>
        <v>127.61429262002653</v>
      </c>
      <c r="K12">
        <f>0</f>
        <v>0</v>
      </c>
      <c r="L12" s="43">
        <f>[1]DATA!$B$8*((1+[1]DATA!$B$9)^A12)*F12*E12</f>
        <v>4.2882327409881853</v>
      </c>
      <c r="M12">
        <f>B11*EXP([1]RATES!O13)*([1]DATA!$B$12)</f>
        <v>1170.1325968350434</v>
      </c>
      <c r="N12">
        <f>C11*EXP([1]RATES!O13)*([1]DATA!$B$12)</f>
        <v>292.53314920876085</v>
      </c>
      <c r="O12">
        <f>M12+N12</f>
        <v>1462.6657460438041</v>
      </c>
      <c r="P12">
        <f>O12*E11*F11</f>
        <v>134.89781124737701</v>
      </c>
      <c r="Q12">
        <f>[1]RATES!G13</f>
        <v>0.78348852098697186</v>
      </c>
      <c r="R12" s="43">
        <f>P12+L12+K12+J12+I12</f>
        <v>2353.4922639150009</v>
      </c>
      <c r="S12">
        <f>R12*Q12</f>
        <v>1843.9341730090441</v>
      </c>
    </row>
    <row r="13" spans="1:20" x14ac:dyDescent="0.2">
      <c r="A13" s="5">
        <v>11</v>
      </c>
      <c r="B13">
        <f>B12*EXP([1]RATES!O14)*(1-[1]DATA!$B$6)</f>
        <v>82068.023997806304</v>
      </c>
      <c r="C13">
        <f>C12*EXP([1]RATES!O14)*(1-[1]DATA!$B$6)</f>
        <v>20517.005999451576</v>
      </c>
      <c r="D13">
        <f>B13+C13</f>
        <v>102585.02999725788</v>
      </c>
      <c r="E13">
        <f>E12*(1-'[1]LIFE TABLE MALE'!D73/1000)</f>
        <v>0.88436966777579928</v>
      </c>
      <c r="F13">
        <f>F12*(1-$C$56)</f>
        <v>6.057852958775721E-2</v>
      </c>
      <c r="G13">
        <f>D13-20</f>
        <v>102565.02999725788</v>
      </c>
      <c r="H13">
        <f>MAX(D13,[1]DATA!$B$3)</f>
        <v>102585.02999725788</v>
      </c>
      <c r="I13">
        <f>G13*$C$56*F12*E13</f>
        <v>1595.2644722278753</v>
      </c>
      <c r="J13">
        <f>H13*'[1]LIFE TABLE MALE'!D74/1000*F13*E12</f>
        <v>110.40379999254976</v>
      </c>
      <c r="K13">
        <f>0</f>
        <v>0</v>
      </c>
      <c r="L13" s="43">
        <f>[1]DATA!$B$8*((1+[1]DATA!$B$9)^A13)*F13*E13</f>
        <v>3.3306152018541928</v>
      </c>
      <c r="M13">
        <f>B12*EXP([1]RATES!O14)*([1]DATA!$B$12)</f>
        <v>1174.7978895391495</v>
      </c>
      <c r="N13">
        <f>C12*EXP([1]RATES!O14)*([1]DATA!$B$12)</f>
        <v>293.69947238478738</v>
      </c>
      <c r="O13">
        <f>M13+N13</f>
        <v>1468.497361923937</v>
      </c>
      <c r="P13">
        <f>O13*E12*F12</f>
        <v>103.31890555305559</v>
      </c>
      <c r="Q13">
        <f>[1]RATES!G14</f>
        <v>0.76320887666583526</v>
      </c>
      <c r="R13" s="43">
        <f>P13+L13+K13+J13+I13</f>
        <v>1812.3177929753349</v>
      </c>
      <c r="S13">
        <f>R13*Q13</f>
        <v>1383.1770269382112</v>
      </c>
    </row>
    <row r="14" spans="1:20" x14ac:dyDescent="0.2">
      <c r="A14" s="5">
        <v>12</v>
      </c>
      <c r="B14">
        <f>B13*EXP([1]RATES!O15)*(1-[1]DATA!$B$6)</f>
        <v>82258.656528029838</v>
      </c>
      <c r="C14">
        <f>C13*EXP([1]RATES!O15)*(1-[1]DATA!$B$6)</f>
        <v>20564.66413200746</v>
      </c>
      <c r="D14">
        <f>B14+C14</f>
        <v>102823.32066003729</v>
      </c>
      <c r="E14">
        <f>E13*(1-'[1]LIFE TABLE MALE'!D74/1000)</f>
        <v>0.86691443914546784</v>
      </c>
      <c r="F14">
        <f>F13*(1-$C$56)</f>
        <v>4.6948360430511836E-2</v>
      </c>
      <c r="G14">
        <f>D14-20</f>
        <v>102803.32066003729</v>
      </c>
      <c r="H14">
        <f>MAX(D14,[1]DATA!$B$3)</f>
        <v>102823.32066003729</v>
      </c>
      <c r="I14">
        <f>G14*$C$56*F13*E14</f>
        <v>1214.7436158536957</v>
      </c>
      <c r="J14">
        <f>H14*'[1]LIFE TABLE MALE'!D75/1000*F14*E13</f>
        <v>92.734450917288868</v>
      </c>
      <c r="K14">
        <f>0</f>
        <v>0</v>
      </c>
      <c r="L14" s="43">
        <f>[1]DATA!$B$8*((1+[1]DATA!$B$9)^A14)*F14*E14</f>
        <v>2.5808854668521812</v>
      </c>
      <c r="M14">
        <f>B13*EXP([1]RATES!O15)*([1]DATA!$B$12)</f>
        <v>1177.5267805648443</v>
      </c>
      <c r="N14">
        <f>C13*EXP([1]RATES!O15)*([1]DATA!$B$12)</f>
        <v>294.38169514121108</v>
      </c>
      <c r="O14">
        <f>M14+N14</f>
        <v>1471.9084757060555</v>
      </c>
      <c r="P14">
        <f>O14*E13*F13</f>
        <v>78.855751028894389</v>
      </c>
      <c r="Q14">
        <f>[1]RATES!G15</f>
        <v>0.74468847430975171</v>
      </c>
      <c r="R14" s="46">
        <f>P14+L14+K14+J14+I14</f>
        <v>1388.9147032667311</v>
      </c>
      <c r="S14">
        <f>R14*Q14</f>
        <v>1034.3087713220834</v>
      </c>
    </row>
    <row r="15" spans="1:20" x14ac:dyDescent="0.2">
      <c r="A15" s="5">
        <v>13</v>
      </c>
      <c r="B15">
        <f>B14*EXP([1]RATES!O16)*(1-[1]DATA!$B$6)</f>
        <v>82502.039008492662</v>
      </c>
      <c r="C15">
        <f>C14*EXP([1]RATES!O16)*(1-[1]DATA!$B$6)</f>
        <v>20625.509752123166</v>
      </c>
      <c r="D15">
        <f>B15+C15</f>
        <v>103127.54876061583</v>
      </c>
      <c r="E15">
        <f>E14*(1-'[1]LIFE TABLE MALE'!D75/1000)</f>
        <v>0.84808352308867097</v>
      </c>
      <c r="F15">
        <f>F14*(1-$C$56)</f>
        <v>3.6384979333646671E-2</v>
      </c>
      <c r="G15">
        <f>D15-20</f>
        <v>103107.54876061583</v>
      </c>
      <c r="H15">
        <f>MAX(D15,[1]DATA!$B$3)</f>
        <v>103127.54876061583</v>
      </c>
      <c r="I15">
        <f>G15*$C$56*F14*E15</f>
        <v>923.70232349968853</v>
      </c>
      <c r="J15">
        <f>H15*'[1]LIFE TABLE MALE'!D76/1000*F15*E14</f>
        <v>77.813139850811453</v>
      </c>
      <c r="K15">
        <f>0</f>
        <v>0</v>
      </c>
      <c r="L15" s="43">
        <f>[1]DATA!$B$8*((1+[1]DATA!$B$9)^A15)*F15*E15</f>
        <v>1.9958734244456235</v>
      </c>
      <c r="M15">
        <f>B14*EXP([1]RATES!O16)*([1]DATA!$B$12)</f>
        <v>1181.0107833526558</v>
      </c>
      <c r="N15">
        <f>C14*EXP([1]RATES!O16)*([1]DATA!$B$12)</f>
        <v>295.25269583816396</v>
      </c>
      <c r="O15">
        <f>M15+N15</f>
        <v>1476.2634791908199</v>
      </c>
      <c r="P15">
        <f>O15*E14*F14</f>
        <v>60.084235908696435</v>
      </c>
      <c r="Q15">
        <f>[1]RATES!G16</f>
        <v>0.72615681422166556</v>
      </c>
      <c r="R15" s="46">
        <f>P15+L15+K15+J15+I15</f>
        <v>1063.5955726836421</v>
      </c>
      <c r="S15">
        <f>R15*Q15</f>
        <v>772.33717268022144</v>
      </c>
    </row>
    <row r="16" spans="1:20" x14ac:dyDescent="0.2">
      <c r="A16" s="5">
        <v>14</v>
      </c>
      <c r="B16">
        <f>B15*EXP([1]RATES!O17)*(1-[1]DATA!$B$6)</f>
        <v>82776.822411940768</v>
      </c>
      <c r="C16">
        <f>C15*EXP([1]RATES!O17)*(1-[1]DATA!$B$6)</f>
        <v>20694.205602985192</v>
      </c>
      <c r="D16">
        <f>B16+C16</f>
        <v>103471.02801492596</v>
      </c>
      <c r="E16">
        <f>E15*(1-'[1]LIFE TABLE MALE'!D76/1000)</f>
        <v>0.82779649169036118</v>
      </c>
      <c r="F16">
        <f>F15*(1-$C$56)</f>
        <v>2.8198358983576172E-2</v>
      </c>
      <c r="G16">
        <f>D16-20</f>
        <v>103451.02801492596</v>
      </c>
      <c r="H16">
        <f>MAX(D16,[1]DATA!$B$3)</f>
        <v>103471.02801492596</v>
      </c>
      <c r="I16">
        <f>G16*$C$56*F15*E16</f>
        <v>701.07267900347335</v>
      </c>
      <c r="J16">
        <f>H16*'[1]LIFE TABLE MALE'!D77/1000*F16*E15</f>
        <v>64.283840626865725</v>
      </c>
      <c r="K16">
        <f>0</f>
        <v>0</v>
      </c>
      <c r="L16" s="43">
        <f>[1]DATA!$B$8*((1+[1]DATA!$B$9)^A16)*F16*E16</f>
        <v>1.5399968253809653</v>
      </c>
      <c r="M16">
        <f>B15*EXP([1]RATES!O17)*([1]DATA!$B$12)</f>
        <v>1184.9442881054915</v>
      </c>
      <c r="N16">
        <f>C15*EXP([1]RATES!O17)*([1]DATA!$B$12)</f>
        <v>296.23607202637288</v>
      </c>
      <c r="O16">
        <f>M16+N16</f>
        <v>1481.1803601318643</v>
      </c>
      <c r="P16">
        <f>O16*E15*F15</f>
        <v>45.705525126458831</v>
      </c>
      <c r="Q16">
        <f>[1]RATES!G17</f>
        <v>0.70782386801134656</v>
      </c>
      <c r="R16" s="46">
        <f>P16+L16+K16+J16+I16</f>
        <v>812.60204158217891</v>
      </c>
      <c r="S16">
        <f>R16*Q16</f>
        <v>575.17912022661494</v>
      </c>
    </row>
    <row r="17" spans="1:19" x14ac:dyDescent="0.2">
      <c r="A17" s="6">
        <v>15</v>
      </c>
      <c r="B17">
        <f>B16*EXP([1]RATES!O18)*(1-[1]DATA!$B$6)</f>
        <v>82966.673538954565</v>
      </c>
      <c r="C17">
        <f>C16*EXP([1]RATES!O18)*(1-[1]DATA!$B$6)</f>
        <v>20741.668384738641</v>
      </c>
      <c r="D17">
        <f>B17+C17</f>
        <v>103708.34192369321</v>
      </c>
      <c r="E17">
        <f>E16*(1-'[1]LIFE TABLE MALE'!D77/1000)</f>
        <v>0.80629125769035137</v>
      </c>
      <c r="F17">
        <f>F16*(1-$C$56)</f>
        <v>2.1853728212271533E-2</v>
      </c>
      <c r="G17">
        <f>D17-20</f>
        <v>103688.34192369321</v>
      </c>
      <c r="H17">
        <f>MAX(D17,[1]DATA!$B$3)</f>
        <v>103708.34192369321</v>
      </c>
      <c r="I17">
        <f>G17*$C$56*F16*E17</f>
        <v>530.43018932496796</v>
      </c>
      <c r="J17">
        <f>H17*'[1]LIFE TABLE MALE'!D78/1000*F17*E16</f>
        <v>54.824856313193813</v>
      </c>
      <c r="K17">
        <f>0</f>
        <v>0</v>
      </c>
      <c r="L17" s="43">
        <f>[1]DATA!$B$8*((1+[1]DATA!$B$9)^A17)*F17*E17</f>
        <v>1.1857416343393214</v>
      </c>
      <c r="M17">
        <f>B16*EXP([1]RATES!O18)*([1]DATA!$B$12)</f>
        <v>1187.6619934001676</v>
      </c>
      <c r="N17">
        <f>C16*EXP([1]RATES!O18)*([1]DATA!$B$12)</f>
        <v>296.9154983500419</v>
      </c>
      <c r="O17">
        <f>M17+N17</f>
        <v>1484.5774917502094</v>
      </c>
      <c r="P17">
        <f>O17*E16*F16</f>
        <v>34.65375401753883</v>
      </c>
      <c r="Q17">
        <f>[1]RATES!G18</f>
        <v>0.6906676758678868</v>
      </c>
      <c r="R17" s="46">
        <f>P17+L17+K17+J17+I17</f>
        <v>621.09454129003996</v>
      </c>
      <c r="S17">
        <f>R17*Q17</f>
        <v>428.96992332702314</v>
      </c>
    </row>
    <row r="18" spans="1:19" x14ac:dyDescent="0.2">
      <c r="A18" s="5">
        <v>16</v>
      </c>
      <c r="B18">
        <f>B17*EXP([1]RATES!O19)*(1-[1]DATA!$B$6)</f>
        <v>83012.664280582845</v>
      </c>
      <c r="C18">
        <f>C17*EXP([1]RATES!O19)*(1-[1]DATA!$B$6)</f>
        <v>20753.166070145711</v>
      </c>
      <c r="D18">
        <f>B18+C18</f>
        <v>103765.83035072856</v>
      </c>
      <c r="E18">
        <f>E17*(1-'[1]LIFE TABLE MALE'!D78/1000)</f>
        <v>0.78272955654492149</v>
      </c>
      <c r="F18">
        <f>F17*(1-$C$56)</f>
        <v>1.6936639364510439E-2</v>
      </c>
      <c r="G18">
        <f>D18-20</f>
        <v>103745.83035072856</v>
      </c>
      <c r="H18">
        <f>MAX(D18,[1]DATA!$B$3)</f>
        <v>103765.83035072856</v>
      </c>
      <c r="I18">
        <f>G18*$C$56*F17*E18</f>
        <v>399.29184478901936</v>
      </c>
      <c r="J18">
        <f>H18*'[1]LIFE TABLE MALE'!D79/1000*F18*E17</f>
        <v>46.576379816452409</v>
      </c>
      <c r="K18">
        <f>0</f>
        <v>0</v>
      </c>
      <c r="L18" s="43">
        <f>[1]DATA!$B$8*((1+[1]DATA!$B$9)^A18)*F18*E18</f>
        <v>0.90993784091846641</v>
      </c>
      <c r="M18">
        <f>B17*EXP([1]RATES!O19)*([1]DATA!$B$12)</f>
        <v>1188.3203475748055</v>
      </c>
      <c r="N18">
        <f>C17*EXP([1]RATES!O19)*([1]DATA!$B$12)</f>
        <v>297.08008689370138</v>
      </c>
      <c r="O18">
        <f>M18+N18</f>
        <v>1485.4004344685068</v>
      </c>
      <c r="P18">
        <f>O18*E17*F17</f>
        <v>26.173453801702347</v>
      </c>
      <c r="Q18">
        <f>[1]RATES!G19</f>
        <v>0.67509876092267374</v>
      </c>
      <c r="R18" s="46">
        <f>P18+L18+K18+J18+I18</f>
        <v>472.95161624809259</v>
      </c>
      <c r="S18">
        <f>R18*Q18</f>
        <v>319.28905010546322</v>
      </c>
    </row>
    <row r="19" spans="1:19" x14ac:dyDescent="0.2">
      <c r="A19" s="5">
        <v>17</v>
      </c>
      <c r="B19">
        <f>B18*EXP([1]RATES!O20)*(1-[1]DATA!$B$6)</f>
        <v>82929.076023361471</v>
      </c>
      <c r="C19">
        <f>C18*EXP([1]RATES!O20)*(1-[1]DATA!$B$6)</f>
        <v>20732.269005840368</v>
      </c>
      <c r="D19">
        <f>B19+C19</f>
        <v>103661.34502920184</v>
      </c>
      <c r="E19">
        <f>E18*(1-'[1]LIFE TABLE MALE'!D79/1000)</f>
        <v>0.75700168217713715</v>
      </c>
      <c r="F19">
        <f>F18*(1-$C$56)</f>
        <v>1.3125895507495591E-2</v>
      </c>
      <c r="G19">
        <f>D19-20</f>
        <v>103641.34502920184</v>
      </c>
      <c r="H19">
        <f>MAX(D19,[1]DATA!$B$3)</f>
        <v>103661.34502920184</v>
      </c>
      <c r="I19">
        <f>G19*$C$56*F18*E19</f>
        <v>298.97828288631143</v>
      </c>
      <c r="J19">
        <f>H19*'[1]LIFE TABLE MALE'!D80/1000*F19*E18</f>
        <v>39.989039288814311</v>
      </c>
      <c r="K19">
        <f>0</f>
        <v>0</v>
      </c>
      <c r="L19" s="43">
        <f>[1]DATA!$B$8*((1+[1]DATA!$B$9)^A19)*F19*E19</f>
        <v>0.69566268952549226</v>
      </c>
      <c r="M19">
        <f>B18*EXP([1]RATES!O20)*([1]DATA!$B$12)</f>
        <v>1187.1237876554812</v>
      </c>
      <c r="N19">
        <f>C18*EXP([1]RATES!O20)*([1]DATA!$B$12)</f>
        <v>296.78094691387031</v>
      </c>
      <c r="O19">
        <f>M19+N19</f>
        <v>1483.9047345693516</v>
      </c>
      <c r="P19">
        <f>O19*E18*F18</f>
        <v>19.671840481666443</v>
      </c>
      <c r="Q19">
        <f>[1]RATES!G20</f>
        <v>0.66091208289531467</v>
      </c>
      <c r="R19" s="46">
        <f>P19+L19+K19+J19+I19</f>
        <v>359.3348253463177</v>
      </c>
      <c r="S19">
        <f>R19*Q19</f>
        <v>237.48872787645894</v>
      </c>
    </row>
    <row r="20" spans="1:19" x14ac:dyDescent="0.2">
      <c r="A20" s="5">
        <v>18</v>
      </c>
      <c r="B20">
        <f>B19*EXP([1]RATES!O21)*(1-[1]DATA!$B$6)</f>
        <v>82813.18390319946</v>
      </c>
      <c r="C20">
        <f>C19*EXP([1]RATES!O21)*(1-[1]DATA!$B$6)</f>
        <v>20703.295975799865</v>
      </c>
      <c r="D20">
        <f>B20+C20</f>
        <v>103516.47987899932</v>
      </c>
      <c r="E20">
        <f>E19*(1-'[1]LIFE TABLE MALE'!D80/1000)</f>
        <v>0.72857800254523786</v>
      </c>
      <c r="F20">
        <f>F19*(1-$C$56)</f>
        <v>1.0172569018309083E-2</v>
      </c>
      <c r="G20">
        <f>D20-20</f>
        <v>103496.47987899932</v>
      </c>
      <c r="H20">
        <f>MAX(D20,[1]DATA!$B$3)</f>
        <v>103516.47987899932</v>
      </c>
      <c r="I20">
        <f>G20*$C$56*F19*E20</f>
        <v>222.69634759035353</v>
      </c>
      <c r="J20">
        <f>H20*'[1]LIFE TABLE MALE'!D81/1000*F20*E19</f>
        <v>33.081611059845329</v>
      </c>
      <c r="K20">
        <f>0</f>
        <v>0</v>
      </c>
      <c r="L20" s="43">
        <f>[1]DATA!$B$8*((1+[1]DATA!$B$9)^A20)*F20*E20</f>
        <v>0.52927306846938216</v>
      </c>
      <c r="M20">
        <f>B19*EXP([1]RATES!O21)*([1]DATA!$B$12)</f>
        <v>1185.464800250299</v>
      </c>
      <c r="N20">
        <f>C19*EXP([1]RATES!O21)*([1]DATA!$B$12)</f>
        <v>296.36620006257476</v>
      </c>
      <c r="O20">
        <f>M20+N20</f>
        <v>1481.8310003128738</v>
      </c>
      <c r="P20">
        <f>O20*E19*F19</f>
        <v>14.723954383443957</v>
      </c>
      <c r="Q20">
        <f>[1]RATES!G21</f>
        <v>0.64727657622441381</v>
      </c>
      <c r="R20" s="46">
        <f>P20+L20+K20+J20+I20</f>
        <v>271.0311861021122</v>
      </c>
      <c r="S20">
        <f>R20*Q20</f>
        <v>175.4321381902171</v>
      </c>
    </row>
    <row r="21" spans="1:19" x14ac:dyDescent="0.2">
      <c r="A21" s="5">
        <v>19</v>
      </c>
      <c r="B21">
        <f>B20*EXP([1]RATES!O22)*(1-[1]DATA!$B$6)</f>
        <v>82680.449851873433</v>
      </c>
      <c r="C21">
        <f>C20*EXP([1]RATES!O22)*(1-[1]DATA!$B$6)</f>
        <v>20670.112462968358</v>
      </c>
      <c r="D21">
        <f>B21+C21</f>
        <v>103350.56231484179</v>
      </c>
      <c r="E21">
        <f>E20*(1-'[1]LIFE TABLE MALE'!D81/1000)</f>
        <v>0.69834190615291014</v>
      </c>
      <c r="F21">
        <f>F20*(1-$C$56)</f>
        <v>7.8837409891895395E-3</v>
      </c>
      <c r="G21">
        <f>D21-20</f>
        <v>103330.56231484179</v>
      </c>
      <c r="H21">
        <f>MAX(D21,[1]DATA!$B$3)</f>
        <v>103350.56231484179</v>
      </c>
      <c r="I21">
        <f>G21*$C$56*F20*E21</f>
        <v>165.16197214710792</v>
      </c>
      <c r="J21">
        <f>H21*'[1]LIFE TABLE MALE'!D82/1000*F21*E20</f>
        <v>27.926501500776393</v>
      </c>
      <c r="K21">
        <f>0</f>
        <v>0</v>
      </c>
      <c r="L21" s="43">
        <f>[1]DATA!$B$8*((1+[1]DATA!$B$9)^A21)*F21*E21</f>
        <v>0.40102709790055308</v>
      </c>
      <c r="M21">
        <f>B20*EXP([1]RATES!O22)*([1]DATA!$B$12)</f>
        <v>1183.5647218059592</v>
      </c>
      <c r="N21">
        <f>C20*EXP([1]RATES!O22)*([1]DATA!$B$12)</f>
        <v>295.89118045148979</v>
      </c>
      <c r="O21">
        <f>M21+N21</f>
        <v>1479.455902257449</v>
      </c>
      <c r="P21">
        <f>O21*E20*F20</f>
        <v>10.965002237978879</v>
      </c>
      <c r="Q21">
        <f>[1]RATES!G22</f>
        <v>0.63405275958074025</v>
      </c>
      <c r="R21" s="46">
        <f>P21+L21+K21+J21+I21</f>
        <v>204.45450298376375</v>
      </c>
      <c r="S21">
        <f>R21*Q21</f>
        <v>129.63494182556408</v>
      </c>
    </row>
    <row r="22" spans="1:19" x14ac:dyDescent="0.2">
      <c r="A22" s="6">
        <v>20</v>
      </c>
      <c r="B22">
        <f>B21*EXP([1]RATES!O23)*(1-[1]DATA!$B$6)</f>
        <v>82630.136364810009</v>
      </c>
      <c r="C22">
        <f>C21*EXP([1]RATES!O23)*(1-[1]DATA!$B$6)</f>
        <v>20657.534091202502</v>
      </c>
      <c r="D22">
        <f>B22+C22</f>
        <v>103287.67045601251</v>
      </c>
      <c r="E22">
        <f>E21*(1-'[1]LIFE TABLE MALE'!D82/1000)</f>
        <v>0.66548978691150162</v>
      </c>
      <c r="F22">
        <f>F21*(1-$C$56)</f>
        <v>6.1098992666218932E-3</v>
      </c>
      <c r="G22">
        <f>D22-20</f>
        <v>103267.67045601251</v>
      </c>
      <c r="H22">
        <f>MAX(D22,[1]DATA!$B$3)</f>
        <v>103287.67045601251</v>
      </c>
      <c r="I22">
        <f>G22*$C$56*F21*E22</f>
        <v>121.9047535399564</v>
      </c>
      <c r="J22">
        <f>H22*'[1]LIFE TABLE MALE'!D83/1000*F22*E21</f>
        <v>23.256422872163622</v>
      </c>
      <c r="K22">
        <f>0</f>
        <v>0</v>
      </c>
      <c r="L22" s="43">
        <f>[1]DATA!$B$8*((1+[1]DATA!$B$9)^A22)*F22*E22</f>
        <v>0.30209871958558315</v>
      </c>
      <c r="M22">
        <f>B21*EXP([1]RATES!O23)*([1]DATA!$B$12)</f>
        <v>1182.8444878398161</v>
      </c>
      <c r="N22">
        <f>C21*EXP([1]RATES!O23)*([1]DATA!$B$12)</f>
        <v>295.71112195995403</v>
      </c>
      <c r="O22">
        <f>M22+N22</f>
        <v>1478.5556097997701</v>
      </c>
      <c r="P22">
        <f>O22*E21*F21</f>
        <v>8.1402569730947096</v>
      </c>
      <c r="Q22">
        <f>[1]RATES!G23</f>
        <v>0.62048117992903407</v>
      </c>
      <c r="R22" s="46">
        <f>P22+L22+K22+J22+I22</f>
        <v>153.60353210480031</v>
      </c>
      <c r="S22">
        <f>R22*Q22</f>
        <v>95.308100841653754</v>
      </c>
    </row>
    <row r="23" spans="1:19" x14ac:dyDescent="0.2">
      <c r="A23" s="5">
        <v>21</v>
      </c>
      <c r="B23">
        <f>B22*EXP([1]RATES!O24)*(1-[1]DATA!$B$6)</f>
        <v>82662.12593342422</v>
      </c>
      <c r="C23">
        <f>C22*EXP([1]RATES!O24)*(1-[1]DATA!$B$6)</f>
        <v>20665.531483356055</v>
      </c>
      <c r="D23">
        <f>B23+C23</f>
        <v>103327.65741678028</v>
      </c>
      <c r="E23">
        <f>E22*(1-'[1]LIFE TABLE MALE'!D83/1000)</f>
        <v>0.63037147159761586</v>
      </c>
      <c r="F23">
        <f>F22*(1-$C$56)</f>
        <v>4.7351719316319676E-3</v>
      </c>
      <c r="G23">
        <f>D23-20</f>
        <v>103307.65741678028</v>
      </c>
      <c r="H23">
        <f>MAX(D23,[1]DATA!$B$3)</f>
        <v>103327.65741678028</v>
      </c>
      <c r="I23">
        <f>G23*$C$56*F22*E23</f>
        <v>89.525268500209364</v>
      </c>
      <c r="J23">
        <f>H23*'[1]LIFE TABLE MALE'!D84/1000*F23*E22</f>
        <v>19.194916778590866</v>
      </c>
      <c r="K23">
        <f>0</f>
        <v>0</v>
      </c>
      <c r="L23" s="43">
        <f>[1]DATA!$B$8*((1+[1]DATA!$B$9)^A23)*F23*E23</f>
        <v>0.22620693445629364</v>
      </c>
      <c r="M23">
        <f>B22*EXP([1]RATES!O24)*([1]DATA!$B$12)</f>
        <v>1183.3024162248867</v>
      </c>
      <c r="N23">
        <f>C22*EXP([1]RATES!O24)*([1]DATA!$B$12)</f>
        <v>295.82560405622166</v>
      </c>
      <c r="O23">
        <f>M23+N23</f>
        <v>1479.1280202811083</v>
      </c>
      <c r="P23">
        <f>O23*E22*F22</f>
        <v>6.0142462948478483</v>
      </c>
      <c r="Q23">
        <f>[1]RATES!G24</f>
        <v>0.60659575547952316</v>
      </c>
      <c r="R23" s="46">
        <f>P23+L23+K23+J23+I23</f>
        <v>114.96063850810438</v>
      </c>
      <c r="S23">
        <f>R23*Q23</f>
        <v>69.734635366231942</v>
      </c>
    </row>
    <row r="24" spans="1:19" x14ac:dyDescent="0.2">
      <c r="A24" s="5">
        <v>22</v>
      </c>
      <c r="B24">
        <f>B23*EXP([1]RATES!O25)*(1-[1]DATA!$B$6)</f>
        <v>82791.080503122896</v>
      </c>
      <c r="C24">
        <f>C23*EXP([1]RATES!O25)*(1-[1]DATA!$B$6)</f>
        <v>20697.770125780724</v>
      </c>
      <c r="D24">
        <f>B24+C24</f>
        <v>103488.85062890362</v>
      </c>
      <c r="E24">
        <f>E23*(1-'[1]LIFE TABLE MALE'!D84/1000)</f>
        <v>0.59321032950859998</v>
      </c>
      <c r="F24">
        <f>F23*(1-$C$56)</f>
        <v>3.6697582470147749E-3</v>
      </c>
      <c r="G24">
        <f>D24-20</f>
        <v>103468.85062890362</v>
      </c>
      <c r="H24">
        <f>MAX(D24,[1]DATA!$B$3)</f>
        <v>103488.85062890362</v>
      </c>
      <c r="I24">
        <f>G24*$C$56*F23*E24</f>
        <v>65.393803850500575</v>
      </c>
      <c r="J24">
        <f>H24*'[1]LIFE TABLE MALE'!D85/1000*F24*E23</f>
        <v>15.737422984018588</v>
      </c>
      <c r="K24">
        <f>0</f>
        <v>0</v>
      </c>
      <c r="L24" s="43">
        <f>[1]DATA!$B$8*((1+[1]DATA!$B$9)^A24)*F24*E24</f>
        <v>0.16827513319364387</v>
      </c>
      <c r="M24">
        <f>B23*EXP([1]RATES!O25)*([1]DATA!$B$12)</f>
        <v>1185.148391660246</v>
      </c>
      <c r="N24">
        <f>C23*EXP([1]RATES!O25)*([1]DATA!$B$12)</f>
        <v>296.28709791506151</v>
      </c>
      <c r="O24">
        <f>M24+N24</f>
        <v>1481.4354895753077</v>
      </c>
      <c r="P24">
        <f>O24*E23*F23</f>
        <v>4.4219624199052401</v>
      </c>
      <c r="Q24">
        <f>[1]RATES!G25</f>
        <v>0.59232660750473398</v>
      </c>
      <c r="R24" s="46">
        <f>P24+L24+K24+J24+I24</f>
        <v>85.721464387618056</v>
      </c>
      <c r="S24">
        <f>R24*Q24</f>
        <v>50.775104191055675</v>
      </c>
    </row>
    <row r="25" spans="1:19" x14ac:dyDescent="0.2">
      <c r="A25" s="5">
        <v>23</v>
      </c>
      <c r="B25">
        <f>B24*EXP([1]RATES!O26)*(1-[1]DATA!$B$6)</f>
        <v>82994.7603613877</v>
      </c>
      <c r="C25">
        <f>C24*EXP([1]RATES!O26)*(1-[1]DATA!$B$6)</f>
        <v>20748.690090346925</v>
      </c>
      <c r="D25">
        <f>B25+C25</f>
        <v>103743.45045173462</v>
      </c>
      <c r="E25">
        <f>E24*(1-'[1]LIFE TABLE MALE'!D85/1000)</f>
        <v>0.55421480613968421</v>
      </c>
      <c r="F25">
        <f>F24*(1-$C$56)</f>
        <v>2.8440626414364505E-3</v>
      </c>
      <c r="G25">
        <f>D25-20</f>
        <v>103723.45045173462</v>
      </c>
      <c r="H25">
        <f>MAX(D25,[1]DATA!$B$3)</f>
        <v>103743.45045173462</v>
      </c>
      <c r="I25">
        <f>G25*$C$56*F24*E25</f>
        <v>47.465171323746603</v>
      </c>
      <c r="J25">
        <f>H25*'[1]LIFE TABLE MALE'!D86/1000*F25*E24</f>
        <v>12.634317349011363</v>
      </c>
      <c r="K25">
        <f>0</f>
        <v>0</v>
      </c>
      <c r="L25" s="43">
        <f>[1]DATA!$B$8*((1+[1]DATA!$B$9)^A25)*F25*E25</f>
        <v>0.12427713607053294</v>
      </c>
      <c r="M25">
        <f>B24*EXP([1]RATES!O26)*([1]DATA!$B$12)</f>
        <v>1188.0640542529939</v>
      </c>
      <c r="N25">
        <f>C24*EXP([1]RATES!O26)*([1]DATA!$B$12)</f>
        <v>297.01601356324846</v>
      </c>
      <c r="O25">
        <f>M25+N25</f>
        <v>1485.0800678162423</v>
      </c>
      <c r="P25">
        <f>O25*E24*F24</f>
        <v>3.2329279736205803</v>
      </c>
      <c r="Q25">
        <f>[1]RATES!G26</f>
        <v>0.57787375637469385</v>
      </c>
      <c r="R25" s="46">
        <f>P25+L25+K25+J25+I25</f>
        <v>63.456693782449079</v>
      </c>
      <c r="S25">
        <f>R25*Q25</f>
        <v>36.669958003182529</v>
      </c>
    </row>
    <row r="26" spans="1:19" x14ac:dyDescent="0.2">
      <c r="A26" s="5">
        <v>24</v>
      </c>
      <c r="B26">
        <f>B25*EXP([1]RATES!O27)*(1-[1]DATA!$B$6)</f>
        <v>83283.464922455751</v>
      </c>
      <c r="C26">
        <f>C25*EXP([1]RATES!O27)*(1-[1]DATA!$B$6)</f>
        <v>20820.866230613938</v>
      </c>
      <c r="D26">
        <f>B26+C26</f>
        <v>104104.33115306968</v>
      </c>
      <c r="E26">
        <f>E25*(1-'[1]LIFE TABLE MALE'!D86/1000)</f>
        <v>0.51420915397167088</v>
      </c>
      <c r="F26">
        <f>F25*(1-$C$56)</f>
        <v>2.2041485471132492E-3</v>
      </c>
      <c r="G26">
        <f>D26-20</f>
        <v>104084.33115306968</v>
      </c>
      <c r="H26">
        <f>MAX(D26,[1]DATA!$B$3)</f>
        <v>104104.33115306968</v>
      </c>
      <c r="I26">
        <f>G26*$C$56*F25*E26</f>
        <v>34.248916385232093</v>
      </c>
      <c r="J26">
        <f>H26*'[1]LIFE TABLE MALE'!D87/1000*F26*E25</f>
        <v>10.333566138382478</v>
      </c>
      <c r="K26">
        <f>0</f>
        <v>0</v>
      </c>
      <c r="L26" s="43">
        <f>[1]DATA!$B$8*((1+[1]DATA!$B$9)^A26)*F26*E26</f>
        <v>9.1149604897561187E-2</v>
      </c>
      <c r="M26">
        <f>B25*EXP([1]RATES!O27)*([1]DATA!$B$12)</f>
        <v>1192.1968393807574</v>
      </c>
      <c r="N26">
        <f>C25*EXP([1]RATES!O27)*([1]DATA!$B$12)</f>
        <v>298.04920984518935</v>
      </c>
      <c r="O26">
        <f>M26+N26</f>
        <v>1490.2460492259468</v>
      </c>
      <c r="P26">
        <f>O26*E25*F25</f>
        <v>2.3489580500653706</v>
      </c>
      <c r="Q26">
        <f>[1]RATES!G27</f>
        <v>0.56320138825489208</v>
      </c>
      <c r="R26" s="46">
        <f>P26+L26+K26+J26+I26</f>
        <v>47.022590178577502</v>
      </c>
      <c r="S26">
        <f>R26*Q26</f>
        <v>26.483188067915702</v>
      </c>
    </row>
    <row r="27" spans="1:19" x14ac:dyDescent="0.2">
      <c r="A27" s="6">
        <v>25</v>
      </c>
      <c r="B27">
        <f>B26*EXP([1]RATES!O28)*(1-[1]DATA!$B$6)</f>
        <v>83627.029768984285</v>
      </c>
      <c r="C27">
        <f>C26*EXP([1]RATES!O28)*(1-[1]DATA!$B$6)</f>
        <v>20906.757442246071</v>
      </c>
      <c r="D27">
        <f>B27+C27</f>
        <v>104533.78721123036</v>
      </c>
      <c r="E27">
        <f>E26*(1-'[1]LIFE TABLE MALE'!D87/1000)</f>
        <v>0.47242590134255708</v>
      </c>
      <c r="F27">
        <f>F26*(1-$C$56)</f>
        <v>1.7082151240127683E-3</v>
      </c>
      <c r="G27">
        <f>D27-20</f>
        <v>104513.78721123036</v>
      </c>
      <c r="H27">
        <f>MAX(D27,[1]DATA!$B$3)</f>
        <v>104533.78721123036</v>
      </c>
      <c r="I27">
        <f>G27*$C$56*F26*E27</f>
        <v>24.486722746737225</v>
      </c>
      <c r="J27">
        <f>H27*'[1]LIFE TABLE MALE'!D88/1000*F27*E26</f>
        <v>8.5062007641706163</v>
      </c>
      <c r="K27">
        <f>0</f>
        <v>0</v>
      </c>
      <c r="L27" s="43">
        <f>[1]DATA!$B$8*((1+[1]DATA!$B$9)^A27)*F27*E27</f>
        <v>6.6198867741455836E-2</v>
      </c>
      <c r="M27">
        <f>B26*EXP([1]RATES!O28)*([1]DATA!$B$12)</f>
        <v>1197.1149455682821</v>
      </c>
      <c r="N27">
        <f>C26*EXP([1]RATES!O28)*([1]DATA!$B$12)</f>
        <v>299.27873639207053</v>
      </c>
      <c r="O27">
        <f>M27+N27</f>
        <v>1496.3936819603528</v>
      </c>
      <c r="P27">
        <f>O27*E26*F26</f>
        <v>1.6960026625396045</v>
      </c>
      <c r="Q27">
        <f>[1]RATES!G28</f>
        <v>0.54854806158178537</v>
      </c>
      <c r="R27" s="46">
        <f>P27+L27+K27+J27+I27</f>
        <v>34.755125041188904</v>
      </c>
      <c r="S27">
        <f>R27*Q27</f>
        <v>19.064856471376743</v>
      </c>
    </row>
    <row r="28" spans="1:19" x14ac:dyDescent="0.2">
      <c r="A28" s="5">
        <v>26</v>
      </c>
      <c r="B28">
        <f>B27*EXP([1]RATES!O29)*(1-[1]DATA!$B$6)</f>
        <v>84031.033003797333</v>
      </c>
      <c r="C28">
        <f>C27*EXP([1]RATES!O29)*(1-[1]DATA!$B$6)</f>
        <v>21007.758250949333</v>
      </c>
      <c r="D28">
        <f>B28+C28</f>
        <v>105038.79125474667</v>
      </c>
      <c r="E28">
        <f>E27*(1-'[1]LIFE TABLE MALE'!D88/1000)</f>
        <v>0.42866056426106119</v>
      </c>
      <c r="F28">
        <f>F27*(1-$C$56)</f>
        <v>1.3238667211098955E-3</v>
      </c>
      <c r="G28">
        <f>D28-20</f>
        <v>105018.79125474667</v>
      </c>
      <c r="H28">
        <f>MAX(D28,[1]DATA!$B$3)</f>
        <v>105038.79125474667</v>
      </c>
      <c r="I28">
        <f>G28*$C$56*F27*E28</f>
        <v>17.302371295661302</v>
      </c>
      <c r="J28">
        <f>H28*'[1]LIFE TABLE MALE'!D89/1000*F28*E27</f>
        <v>7.0293819345846735</v>
      </c>
      <c r="K28">
        <f>0</f>
        <v>0</v>
      </c>
      <c r="L28" s="43">
        <f>[1]DATA!$B$8*((1+[1]DATA!$B$9)^A28)*F28*E28</f>
        <v>4.7482356741774048E-2</v>
      </c>
      <c r="M28">
        <f>B27*EXP([1]RATES!O29)*([1]DATA!$B$12)</f>
        <v>1202.8982229582439</v>
      </c>
      <c r="N28">
        <f>C27*EXP([1]RATES!O29)*([1]DATA!$B$12)</f>
        <v>300.72455573956097</v>
      </c>
      <c r="O28">
        <f>M28+N28</f>
        <v>1503.6227786978047</v>
      </c>
      <c r="P28">
        <f>O28*E27*F27</f>
        <v>1.2134312052484237</v>
      </c>
      <c r="Q28">
        <f>[1]RATES!G29</f>
        <v>0.53390072310461278</v>
      </c>
      <c r="R28" s="46">
        <f>P28+L28+K28+J28+I28</f>
        <v>25.592666792236173</v>
      </c>
      <c r="S28">
        <f>R28*Q28</f>
        <v>13.663943306550303</v>
      </c>
    </row>
    <row r="29" spans="1:19" x14ac:dyDescent="0.2">
      <c r="A29" s="5">
        <v>27</v>
      </c>
      <c r="B29">
        <f>B28*EXP([1]RATES!O30)*(1-[1]DATA!$B$6)</f>
        <v>84501.26690690004</v>
      </c>
      <c r="C29">
        <f>C28*EXP([1]RATES!O30)*(1-[1]DATA!$B$6)</f>
        <v>21125.31672672501</v>
      </c>
      <c r="D29">
        <f>B29+C29</f>
        <v>105626.58363362505</v>
      </c>
      <c r="E29">
        <f>E28*(1-'[1]LIFE TABLE MALE'!D89/1000)</f>
        <v>0.38279328376033767</v>
      </c>
      <c r="F29">
        <f>F28*(1-$C$56)</f>
        <v>1.0259967088601691E-3</v>
      </c>
      <c r="G29">
        <f>D29-20</f>
        <v>105606.58363362505</v>
      </c>
      <c r="H29">
        <f>MAX(D29,[1]DATA!$B$3)</f>
        <v>105626.58363362505</v>
      </c>
      <c r="I29">
        <f>G29*$C$56*F28*E29</f>
        <v>12.041541480255718</v>
      </c>
      <c r="J29">
        <f>H29*'[1]LIFE TABLE MALE'!D90/1000*F29*E28</f>
        <v>5.6798082831538244</v>
      </c>
      <c r="K29">
        <f>0</f>
        <v>0</v>
      </c>
      <c r="L29" s="43">
        <f>[1]DATA!$B$8*((1+[1]DATA!$B$9)^A29)*F29*E29</f>
        <v>3.3518526534180332E-2</v>
      </c>
      <c r="M29">
        <f>B28*EXP([1]RATES!O30)*([1]DATA!$B$12)</f>
        <v>1209.629587624336</v>
      </c>
      <c r="N29">
        <f>C28*EXP([1]RATES!O30)*([1]DATA!$B$12)</f>
        <v>302.40739690608399</v>
      </c>
      <c r="O29">
        <f>M29+N29</f>
        <v>1512.0369845304199</v>
      </c>
      <c r="P29">
        <f>O29*E28*F28</f>
        <v>0.85806504531527839</v>
      </c>
      <c r="Q29">
        <f>[1]RATES!G30</f>
        <v>0.51924921182601969</v>
      </c>
      <c r="R29" s="46">
        <f>P29+L29+K29+J29+I29</f>
        <v>18.612933335259001</v>
      </c>
      <c r="S29">
        <f>R29*Q29</f>
        <v>9.6647509641034848</v>
      </c>
    </row>
    <row r="30" spans="1:19" x14ac:dyDescent="0.2">
      <c r="A30" s="5">
        <v>28</v>
      </c>
      <c r="B30">
        <f>B29*EXP([1]RATES!O31)*(1-[1]DATA!$B$6)</f>
        <v>85020.543140026202</v>
      </c>
      <c r="C30">
        <f>C29*EXP([1]RATES!O31)*(1-[1]DATA!$B$6)</f>
        <v>21255.135785006551</v>
      </c>
      <c r="D30">
        <f>B30+C30</f>
        <v>106275.67892503276</v>
      </c>
      <c r="E30">
        <f>E29*(1-'[1]LIFE TABLE MALE'!D90/1000)</f>
        <v>0.33599119307109643</v>
      </c>
      <c r="F30">
        <f>F29*(1-$C$56)</f>
        <v>7.951474493666311E-4</v>
      </c>
      <c r="G30">
        <f>D30-20</f>
        <v>106255.67892503276</v>
      </c>
      <c r="H30">
        <f>MAX(D30,[1]DATA!$B$3)</f>
        <v>106275.67892503276</v>
      </c>
      <c r="I30">
        <f>G30*$C$56*F29*E30</f>
        <v>8.2415430261802562</v>
      </c>
      <c r="J30">
        <f>H30*'[1]LIFE TABLE MALE'!D91/1000*F30*E29</f>
        <v>4.5248021828986413</v>
      </c>
      <c r="K30">
        <f>0</f>
        <v>0</v>
      </c>
      <c r="L30" s="43">
        <f>[1]DATA!$B$8*((1+[1]DATA!$B$9)^A30)*F30*E30</f>
        <v>2.3256822471826349E-2</v>
      </c>
      <c r="M30">
        <f>B29*EXP([1]RATES!O31)*([1]DATA!$B$12)</f>
        <v>1217.0629897345264</v>
      </c>
      <c r="N30">
        <f>C29*EXP([1]RATES!O31)*([1]DATA!$B$12)</f>
        <v>304.26574743363159</v>
      </c>
      <c r="O30">
        <f>M30+N30</f>
        <v>1521.3287371681579</v>
      </c>
      <c r="P30">
        <f>O30*E29*F29</f>
        <v>0.59749372136719836</v>
      </c>
      <c r="Q30">
        <f>[1]RATES!G31</f>
        <v>0.50472410428806358</v>
      </c>
      <c r="R30" s="46">
        <f>P30+L30+K30+J30+I30</f>
        <v>13.387095752917922</v>
      </c>
      <c r="S30">
        <f>R30*Q30</f>
        <v>6.7567899129100386</v>
      </c>
    </row>
    <row r="31" spans="1:19" x14ac:dyDescent="0.2">
      <c r="A31" s="5">
        <v>29</v>
      </c>
      <c r="B31">
        <f>B30*EXP([1]RATES!O32)*(1-[1]DATA!$B$6)</f>
        <v>85568.006571671765</v>
      </c>
      <c r="C31">
        <f>C30*EXP([1]RATES!O32)*(1-[1]DATA!$B$6)</f>
        <v>21392.001642917941</v>
      </c>
      <c r="D31">
        <f>B31+C31</f>
        <v>106960.0082145897</v>
      </c>
      <c r="E31">
        <f>E30*(1-'[1]LIFE TABLE MALE'!D91/1000)</f>
        <v>0.28899294993893926</v>
      </c>
      <c r="F31">
        <f>F30*(1-$C$56)</f>
        <v>6.1623927325913915E-4</v>
      </c>
      <c r="G31">
        <f>D31-20</f>
        <v>106940.0082145897</v>
      </c>
      <c r="H31">
        <f>MAX(D31,[1]DATA!$B$3)</f>
        <v>106960.0082145897</v>
      </c>
      <c r="I31">
        <f>G31*$C$56*F30*E31</f>
        <v>5.5291408018461299</v>
      </c>
      <c r="J31">
        <f>H31*'[1]LIFE TABLE MALE'!D92/1000*F31*E30</f>
        <v>3.5441209888430998</v>
      </c>
      <c r="K31">
        <f>0</f>
        <v>0</v>
      </c>
      <c r="L31" s="43">
        <f>[1]DATA!$B$8*((1+[1]DATA!$B$9)^A31)*F31*E31</f>
        <v>1.5812902977757465E-2</v>
      </c>
      <c r="M31">
        <f>B30*EXP([1]RATES!O32)*([1]DATA!$B$12)</f>
        <v>1224.8998895740335</v>
      </c>
      <c r="N31">
        <f>C30*EXP([1]RATES!O32)*([1]DATA!$B$12)</f>
        <v>306.22497239350838</v>
      </c>
      <c r="O31">
        <f>M31+N31</f>
        <v>1531.1248619675418</v>
      </c>
      <c r="P31">
        <f>O31*E30*F30</f>
        <v>0.409059207456205</v>
      </c>
      <c r="Q31">
        <f>[1]RATES!G32</f>
        <v>0.49046199601095725</v>
      </c>
      <c r="R31" s="47">
        <f>P31+L31+K31+J31+I31</f>
        <v>9.4981339011231931</v>
      </c>
      <c r="S31">
        <f>R31*Q31</f>
        <v>4.6584737115242216</v>
      </c>
    </row>
    <row r="32" spans="1:19" x14ac:dyDescent="0.2">
      <c r="A32" s="6">
        <v>30</v>
      </c>
      <c r="B32">
        <f>B31*EXP([1]RATES!O33)*(1-[1]DATA!$B$6)</f>
        <v>86144.154157072146</v>
      </c>
      <c r="C32">
        <f>C31*EXP([1]RATES!O33)*(1-[1]DATA!$B$6)</f>
        <v>21536.038539268036</v>
      </c>
      <c r="D32">
        <f>B32+C32</f>
        <v>107680.19269634018</v>
      </c>
      <c r="E32">
        <f>E31*(1-'[1]LIFE TABLE MALE'!D92/1000)</f>
        <v>0.24274450939213651</v>
      </c>
      <c r="F32">
        <f>F31*(1-$C$56)</f>
        <v>4.7758543677583283E-4</v>
      </c>
      <c r="G32">
        <f>D32-20</f>
        <v>107660.19269634018</v>
      </c>
      <c r="H32">
        <f>MAX(D32,[1]DATA!$B$3)</f>
        <v>107680.19269634018</v>
      </c>
      <c r="I32">
        <f>G32*$C$56*F31*E32</f>
        <v>3.6235683614622327</v>
      </c>
      <c r="J32">
        <f>H32*'[1]LIFE TABLE MALE'!D93/1000*F32*E31</f>
        <v>2.686416267252453</v>
      </c>
      <c r="K32">
        <f>0</f>
        <v>0</v>
      </c>
      <c r="L32" s="43">
        <f>[1]DATA!$B$8*((1+[1]DATA!$B$9)^A32)*F32*E32</f>
        <v>1.0499669956986006E-2</v>
      </c>
      <c r="M32">
        <f>B31*EXP([1]RATES!O33)*([1]DATA!$B$12)</f>
        <v>1233.1474010214827</v>
      </c>
      <c r="N32">
        <f>C31*EXP([1]RATES!O33)*([1]DATA!$B$12)</f>
        <v>308.28685025537067</v>
      </c>
      <c r="O32">
        <f>M32+N32</f>
        <v>1541.4342512768533</v>
      </c>
      <c r="P32">
        <f>O32*E31*F31</f>
        <v>0.27451218448558173</v>
      </c>
      <c r="Q32">
        <f>[1]RATES!G33</f>
        <v>0.47646370067584165</v>
      </c>
      <c r="R32" s="47">
        <f>P32+L32+K32+J32+I32</f>
        <v>6.594996483157253</v>
      </c>
      <c r="S32">
        <f>R32*Q32</f>
        <v>3.1422764303092658</v>
      </c>
    </row>
    <row r="33" spans="1:19" x14ac:dyDescent="0.2">
      <c r="A33" s="5">
        <v>31</v>
      </c>
      <c r="B33">
        <f>B32*EXP([1]RATES!O34)*(1-[1]DATA!$B$6)</f>
        <v>86775.747166721878</v>
      </c>
      <c r="C33">
        <f>C32*EXP([1]RATES!O34)*(1-[1]DATA!$B$6)</f>
        <v>21693.936791680469</v>
      </c>
      <c r="D33">
        <f>B33+C33</f>
        <v>108469.68395840234</v>
      </c>
      <c r="E33">
        <f>E32*(1-'[1]LIFE TABLE MALE'!D93/1000)</f>
        <v>0.1988663322971663</v>
      </c>
      <c r="F33">
        <f>F32*(1-$C$56)</f>
        <v>3.7012871350127044E-4</v>
      </c>
      <c r="G33">
        <f>D33-20</f>
        <v>108449.68395840234</v>
      </c>
      <c r="H33">
        <f>MAX(D33,[1]DATA!$B$3)</f>
        <v>108469.68395840234</v>
      </c>
      <c r="I33">
        <f>G33*$C$56*F32*E33</f>
        <v>2.31751817167323</v>
      </c>
      <c r="J33">
        <f>H33*'[1]LIFE TABLE MALE'!D94/1000*F33*E32</f>
        <v>1.9510161561981472</v>
      </c>
      <c r="K33">
        <f>0</f>
        <v>0</v>
      </c>
      <c r="L33" s="43">
        <f>[1]DATA!$B$8*((1+[1]DATA!$B$9)^A33)*F33*E33</f>
        <v>6.7996940270867515E-3</v>
      </c>
      <c r="M33">
        <f>B32*EXP([1]RATES!O34)*([1]DATA!$B$12)</f>
        <v>1242.1886097485749</v>
      </c>
      <c r="N33">
        <f>C32*EXP([1]RATES!O34)*([1]DATA!$B$12)</f>
        <v>310.54715243714372</v>
      </c>
      <c r="O33">
        <f>M33+N33</f>
        <v>1552.7357621857186</v>
      </c>
      <c r="P33">
        <f>O33*E32*F32</f>
        <v>0.18001058625110955</v>
      </c>
      <c r="Q33">
        <f>[1]RATES!G34</f>
        <v>0.46258987582736705</v>
      </c>
      <c r="R33" s="47">
        <f>P33+L33+K33+J33+I33</f>
        <v>4.4553446081495736</v>
      </c>
      <c r="S33">
        <f>R33*Q33</f>
        <v>2.0609973090520404</v>
      </c>
    </row>
    <row r="34" spans="1:19" x14ac:dyDescent="0.2">
      <c r="A34" s="5">
        <v>32</v>
      </c>
      <c r="B34">
        <f>B33*EXP([1]RATES!O35)*(1-[1]DATA!$B$6)</f>
        <v>87439.193933082599</v>
      </c>
      <c r="C34">
        <f>C33*EXP([1]RATES!O35)*(1-[1]DATA!$B$6)</f>
        <v>21859.79848327065</v>
      </c>
      <c r="D34">
        <f>B34+C34</f>
        <v>109298.99241635326</v>
      </c>
      <c r="E34">
        <f>E33*(1-'[1]LIFE TABLE MALE'!D94/1000)</f>
        <v>0.1590545553724837</v>
      </c>
      <c r="F34">
        <f>F33*(1-$C$56)</f>
        <v>2.8684975296348458E-4</v>
      </c>
      <c r="G34">
        <f>D34-20</f>
        <v>109278.99241635326</v>
      </c>
      <c r="H34">
        <f>MAX(D34,[1]DATA!$B$3)</f>
        <v>109298.99241635326</v>
      </c>
      <c r="I34">
        <f>G34*$C$56*F33*E34</f>
        <v>1.4474983914850057</v>
      </c>
      <c r="J34">
        <f>H34*'[1]LIFE TABLE MALE'!D95/1000*F34*E33</f>
        <v>1.400961561258635</v>
      </c>
      <c r="K34">
        <f>0</f>
        <v>0</v>
      </c>
      <c r="L34" s="43">
        <f>[1]DATA!$B$8*((1+[1]DATA!$B$9)^A34)*F34*E34</f>
        <v>4.2990856033580955E-3</v>
      </c>
      <c r="M34">
        <f>B33*EXP([1]RATES!O35)*([1]DATA!$B$12)</f>
        <v>1251.6858027230637</v>
      </c>
      <c r="N34">
        <f>C33*EXP([1]RATES!O35)*([1]DATA!$B$12)</f>
        <v>312.92145068076593</v>
      </c>
      <c r="O34">
        <f>M34+N34</f>
        <v>1564.6072534038296</v>
      </c>
      <c r="P34">
        <f>O34*E33*F33</f>
        <v>0.11516470011953384</v>
      </c>
      <c r="Q34">
        <f>[1]RATES!G35</f>
        <v>0.44898020595178956</v>
      </c>
      <c r="R34" s="47">
        <f>P34+L34+K34+J34+I34</f>
        <v>2.9679237384665327</v>
      </c>
      <c r="S34">
        <f>R34*Q34</f>
        <v>1.332539011345909</v>
      </c>
    </row>
    <row r="35" spans="1:19" x14ac:dyDescent="0.2">
      <c r="A35" s="5">
        <v>33</v>
      </c>
      <c r="B35">
        <f>B34*EXP([1]RATES!O36)*(1-[1]DATA!$B$6)</f>
        <v>88135.146395904914</v>
      </c>
      <c r="C35">
        <f>C34*EXP([1]RATES!O36)*(1-[1]DATA!$B$6)</f>
        <v>22033.786598976229</v>
      </c>
      <c r="D35">
        <f>B35+C35</f>
        <v>110168.93299488115</v>
      </c>
      <c r="E35">
        <f>E34*(1-'[1]LIFE TABLE MALE'!D95/1000)</f>
        <v>0.12331571729742245</v>
      </c>
      <c r="F35">
        <f>F34*(1-$C$56)</f>
        <v>2.2230855854670056E-4</v>
      </c>
      <c r="G35">
        <f>D35-20</f>
        <v>110148.93299488115</v>
      </c>
      <c r="H35">
        <f>MAX(D35,[1]DATA!$B$3)</f>
        <v>110168.93299488115</v>
      </c>
      <c r="I35">
        <f>G35*$C$56*F34*E35</f>
        <v>0.87666915464025164</v>
      </c>
      <c r="J35">
        <f>H35*'[1]LIFE TABLE MALE'!D96/1000*F35*E34</f>
        <v>0.95828695015482335</v>
      </c>
      <c r="K35">
        <f>0</f>
        <v>0</v>
      </c>
      <c r="L35" s="43">
        <f>[1]DATA!$B$8*((1+[1]DATA!$B$9)^A35)*F35*E35</f>
        <v>2.6348159793532096E-3</v>
      </c>
      <c r="M35">
        <f>B34*EXP([1]RATES!O36)*([1]DATA!$B$12)</f>
        <v>1261.6483124158169</v>
      </c>
      <c r="N35">
        <f>C34*EXP([1]RATES!O36)*([1]DATA!$B$12)</f>
        <v>315.41207810395423</v>
      </c>
      <c r="O35">
        <f>M35+N35</f>
        <v>1577.0603905197711</v>
      </c>
      <c r="P35">
        <f>O35*E34*F34</f>
        <v>7.1953001690992682E-2</v>
      </c>
      <c r="Q35">
        <f>[1]RATES!G36</f>
        <v>0.43563530089638008</v>
      </c>
      <c r="R35" s="47">
        <f>P35+L35+K35+J35+I35</f>
        <v>1.9095439224654209</v>
      </c>
      <c r="S35">
        <f>R35*Q35</f>
        <v>0.83186474123807752</v>
      </c>
    </row>
    <row r="36" spans="1:19" x14ac:dyDescent="0.2">
      <c r="A36" s="5">
        <v>34</v>
      </c>
      <c r="B36">
        <f>B35*EXP([1]RATES!O37)*(1-[1]DATA!$B$6)</f>
        <v>88864.291917679613</v>
      </c>
      <c r="C36">
        <f>C35*EXP([1]RATES!O37)*(1-[1]DATA!$B$6)</f>
        <v>22216.072979419903</v>
      </c>
      <c r="D36">
        <f>B36+C36</f>
        <v>111080.36489709951</v>
      </c>
      <c r="E36">
        <f>E35*(1-'[1]LIFE TABLE MALE'!D96/1000)</f>
        <v>9.2980118665901043E-2</v>
      </c>
      <c r="F36">
        <f>F35*(1-$C$56)</f>
        <v>1.7228913287369295E-4</v>
      </c>
      <c r="G36">
        <f>D36-20</f>
        <v>111060.36489709951</v>
      </c>
      <c r="H36">
        <f>MAX(D36,[1]DATA!$B$3)</f>
        <v>111080.36489709951</v>
      </c>
      <c r="I36">
        <f>G36*$C$56*F35*E36</f>
        <v>0.51652089274502666</v>
      </c>
      <c r="J36">
        <f>H36*'[1]LIFE TABLE MALE'!D97/1000*F36*E35</f>
        <v>0.65046061329279758</v>
      </c>
      <c r="K36">
        <f>0</f>
        <v>0</v>
      </c>
      <c r="L36" s="43">
        <f>[1]DATA!$B$8*((1+[1]DATA!$B$9)^A36)*F36*E36</f>
        <v>1.5704489574378663E-3</v>
      </c>
      <c r="M36">
        <f>B35*EXP([1]RATES!O37)*([1]DATA!$B$12)</f>
        <v>1272.0859783716919</v>
      </c>
      <c r="N36">
        <f>C35*EXP([1]RATES!O37)*([1]DATA!$B$12)</f>
        <v>318.02149459292298</v>
      </c>
      <c r="O36">
        <f>M36+N36</f>
        <v>1590.1074729646148</v>
      </c>
      <c r="P36">
        <f>O36*E35*F35</f>
        <v>4.3591427858911666E-2</v>
      </c>
      <c r="Q36">
        <f>[1]RATES!G37</f>
        <v>0.42255550600771669</v>
      </c>
      <c r="R36" s="47">
        <f>P36+L36+K36+J36+I36</f>
        <v>1.2121433828541739</v>
      </c>
      <c r="S36">
        <f>R36*Q36</f>
        <v>0.51219786049585092</v>
      </c>
    </row>
    <row r="37" spans="1:19" x14ac:dyDescent="0.2">
      <c r="A37" s="6">
        <v>35</v>
      </c>
      <c r="B37">
        <f>B36*EXP([1]RATES!O38)*(1-[1]DATA!$B$6)</f>
        <v>89596.779479446108</v>
      </c>
      <c r="C37">
        <f>C36*EXP([1]RATES!O38)*(1-[1]DATA!$B$6)</f>
        <v>22399.194869861527</v>
      </c>
      <c r="D37">
        <f>B37+C37</f>
        <v>111995.97434930764</v>
      </c>
      <c r="E37">
        <f>E36*(1-'[1]LIFE TABLE MALE'!D97/1000)</f>
        <v>6.7353135477056972E-2</v>
      </c>
      <c r="F37">
        <f>F36*(1-$C$56)</f>
        <v>1.3352407797711204E-4</v>
      </c>
      <c r="G37">
        <f>D37-20</f>
        <v>111975.97434930764</v>
      </c>
      <c r="H37">
        <f>MAX(D37,[1]DATA!$B$3)</f>
        <v>111995.97434930764</v>
      </c>
      <c r="I37">
        <f>G37*$C$56*F36*E37</f>
        <v>0.29236344562871092</v>
      </c>
      <c r="J37">
        <f>H37*'[1]LIFE TABLE MALE'!D98/1000*F37*E36</f>
        <v>0.42486330483083412</v>
      </c>
      <c r="K37">
        <f>0</f>
        <v>0</v>
      </c>
      <c r="L37" s="43">
        <f>[1]DATA!$B$8*((1+[1]DATA!$B$9)^A37)*F37*E37</f>
        <v>8.9927686723366928E-4</v>
      </c>
      <c r="M37">
        <f>B36*EXP([1]RATES!O38)*([1]DATA!$B$12)</f>
        <v>1282.5714853908441</v>
      </c>
      <c r="N37">
        <f>C36*EXP([1]RATES!O38)*([1]DATA!$B$12)</f>
        <v>320.64287134771104</v>
      </c>
      <c r="O37">
        <f>M37+N37</f>
        <v>1603.2143567385551</v>
      </c>
      <c r="P37">
        <f>O37*E36*F36</f>
        <v>2.5682634703224794E-2</v>
      </c>
      <c r="Q37">
        <f>[1]RATES!G38</f>
        <v>0.40988073390848567</v>
      </c>
      <c r="R37" s="47">
        <f>P37+L37+K37+J37+I37</f>
        <v>0.74380866203000351</v>
      </c>
      <c r="S37">
        <f>R37*Q37</f>
        <v>0.30487284028034661</v>
      </c>
    </row>
    <row r="38" spans="1:19" x14ac:dyDescent="0.2">
      <c r="A38" s="5">
        <v>36</v>
      </c>
      <c r="B38">
        <f>B37*EXP([1]RATES!O39)*(1-[1]DATA!$B$6)</f>
        <v>90361.659728555722</v>
      </c>
      <c r="C38">
        <f>C37*EXP([1]RATES!O39)*(1-[1]DATA!$B$6)</f>
        <v>22590.41493213893</v>
      </c>
      <c r="D38">
        <f>B38+C38</f>
        <v>112952.07466069465</v>
      </c>
      <c r="E38">
        <f>E37*(1-'[1]LIFE TABLE MALE'!D98/1000)</f>
        <v>4.6772681765307828E-2</v>
      </c>
      <c r="F38">
        <f>F37*(1-$C$56)</f>
        <v>1.0348116043226183E-4</v>
      </c>
      <c r="G38">
        <f>D38-20</f>
        <v>112932.07466069465</v>
      </c>
      <c r="H38">
        <f>MAX(D38,[1]DATA!$B$3)</f>
        <v>112952.07466069465</v>
      </c>
      <c r="I38">
        <f>G38*$C$56*F37*E38</f>
        <v>0.15869077598424108</v>
      </c>
      <c r="J38">
        <f>H38*'[1]LIFE TABLE MALE'!D99/1000*F38*E37</f>
        <v>0.26182156507892168</v>
      </c>
      <c r="K38">
        <f>0</f>
        <v>0</v>
      </c>
      <c r="L38" s="43">
        <f>[1]DATA!$B$8*((1+[1]DATA!$B$9)^A38)*F38*E38</f>
        <v>4.9366205799594276E-4</v>
      </c>
      <c r="M38">
        <f>B37*EXP([1]RATES!O39)*([1]DATA!$B$12)</f>
        <v>1293.520691410818</v>
      </c>
      <c r="N38">
        <f>C37*EXP([1]RATES!O39)*([1]DATA!$B$12)</f>
        <v>323.3801728527045</v>
      </c>
      <c r="O38">
        <f>M38+N38</f>
        <v>1616.9008642635226</v>
      </c>
      <c r="P38">
        <f>O38*E37*F37</f>
        <v>1.4541218457854797E-2</v>
      </c>
      <c r="Q38">
        <f>[1]RATES!G39</f>
        <v>0.39747018785099719</v>
      </c>
      <c r="R38" s="48">
        <f>P38+L38+K38+J38+I38</f>
        <v>0.43554722157901349</v>
      </c>
      <c r="S38">
        <f>R38*Q38</f>
        <v>0.17311703597899039</v>
      </c>
    </row>
    <row r="39" spans="1:19" x14ac:dyDescent="0.2">
      <c r="A39" s="5">
        <v>37</v>
      </c>
      <c r="B39">
        <f>B38*EXP([1]RATES!O40)*(1-[1]DATA!$B$6)</f>
        <v>91159.651578764926</v>
      </c>
      <c r="C39">
        <f>C38*EXP([1]RATES!O40)*(1-[1]DATA!$B$6)</f>
        <v>22789.912894691231</v>
      </c>
      <c r="D39">
        <f>B39+C39</f>
        <v>113949.56447345615</v>
      </c>
      <c r="E39">
        <f>E38*(1-'[1]LIFE TABLE MALE'!D99/1000)</f>
        <v>3.1217167791388403E-2</v>
      </c>
      <c r="F39">
        <f>F38*(1-$C$56)</f>
        <v>8.0197899335002917E-5</v>
      </c>
      <c r="G39">
        <f>D39-20</f>
        <v>113929.56447345615</v>
      </c>
      <c r="H39">
        <f>MAX(D39,[1]DATA!$B$3)</f>
        <v>113949.56447345615</v>
      </c>
      <c r="I39">
        <f>G39*$C$56*F38*E39</f>
        <v>8.2808276218238649E-2</v>
      </c>
      <c r="J39">
        <f>H39*'[1]LIFE TABLE MALE'!D100/1000*F39*E38</f>
        <v>0.15241302281583816</v>
      </c>
      <c r="K39">
        <f>0</f>
        <v>0</v>
      </c>
      <c r="L39" s="43">
        <f>[1]DATA!$B$8*((1+[1]DATA!$B$9)^A39)*F39*E39</f>
        <v>2.6045509109717666E-4</v>
      </c>
      <c r="M39">
        <f>B38*EXP([1]RATES!O40)*([1]DATA!$B$12)</f>
        <v>1304.9438876305819</v>
      </c>
      <c r="N39">
        <f>C38*EXP([1]RATES!O40)*([1]DATA!$B$12)</f>
        <v>326.23597190764548</v>
      </c>
      <c r="O39">
        <f>M39+N39</f>
        <v>1631.1798595382274</v>
      </c>
      <c r="P39">
        <f>O39*E38*F38</f>
        <v>7.8950595865200004E-3</v>
      </c>
      <c r="Q39">
        <f>[1]RATES!G40</f>
        <v>0.38532302185706108</v>
      </c>
      <c r="R39" s="48">
        <f>P39+L39+K39+J39+I39</f>
        <v>0.24337681371169401</v>
      </c>
      <c r="S39">
        <f>R39*Q39</f>
        <v>9.3778689309332947E-2</v>
      </c>
    </row>
    <row r="40" spans="1:19" x14ac:dyDescent="0.2">
      <c r="A40" s="5">
        <v>38</v>
      </c>
      <c r="B40">
        <f>B39*EXP([1]RATES!O41)*(1-[1]DATA!$B$6)</f>
        <v>91991.509139589645</v>
      </c>
      <c r="C40">
        <f>C39*EXP([1]RATES!O41)*(1-[1]DATA!$B$6)</f>
        <v>22997.877284897411</v>
      </c>
      <c r="D40">
        <f>B40+C40</f>
        <v>114989.38642448705</v>
      </c>
      <c r="E40">
        <f>E39*(1-'[1]LIFE TABLE MALE'!D100/1000)</f>
        <v>2.0085822836336076E-2</v>
      </c>
      <c r="F40">
        <f>F39*(1-$C$56)</f>
        <v>6.2153371984627264E-5</v>
      </c>
      <c r="G40">
        <f>D40-20</f>
        <v>114969.38642448705</v>
      </c>
      <c r="H40">
        <f>MAX(D40,[1]DATA!$B$3)</f>
        <v>114989.38642448705</v>
      </c>
      <c r="I40">
        <f>G40*$C$56*F39*E40</f>
        <v>4.1669410086191384E-2</v>
      </c>
      <c r="J40">
        <f>H40*'[1]LIFE TABLE MALE'!D101/1000*F40*E39</f>
        <v>8.4576587136003953E-2</v>
      </c>
      <c r="K40">
        <f>0</f>
        <v>0</v>
      </c>
      <c r="L40" s="43">
        <f>[1]DATA!$B$8*((1+[1]DATA!$B$9)^A40)*F40*E40</f>
        <v>1.3247406235433211E-4</v>
      </c>
      <c r="M40">
        <f>B39*EXP([1]RATES!O41)*([1]DATA!$B$12)</f>
        <v>1316.8518690738806</v>
      </c>
      <c r="N40">
        <f>C39*EXP([1]RATES!O41)*([1]DATA!$B$12)</f>
        <v>329.21296726847015</v>
      </c>
      <c r="O40">
        <f>M40+N40</f>
        <v>1646.0648363423506</v>
      </c>
      <c r="P40">
        <f>O40*E39*F39</f>
        <v>4.1210077280827984E-3</v>
      </c>
      <c r="Q40">
        <f>[1]RATES!G41</f>
        <v>0.37343818647922755</v>
      </c>
      <c r="R40" s="48">
        <f>P40+L40+K40+J40+I40</f>
        <v>0.13049947901263248</v>
      </c>
      <c r="S40">
        <f>R40*Q40</f>
        <v>4.8733488778961491E-2</v>
      </c>
    </row>
    <row r="41" spans="1:19" x14ac:dyDescent="0.2">
      <c r="A41" s="5">
        <v>39</v>
      </c>
      <c r="B41">
        <f>B40*EXP([1]RATES!O42)*(1-[1]DATA!$B$6)</f>
        <v>92822.74661856427</v>
      </c>
      <c r="C41">
        <f>C40*EXP([1]RATES!O42)*(1-[1]DATA!$B$6)</f>
        <v>23205.686654641067</v>
      </c>
      <c r="D41">
        <f>B41+C41</f>
        <v>116028.43327320533</v>
      </c>
      <c r="E41">
        <f>E40*(1-'[1]LIFE TABLE MALE'!D101/1000)</f>
        <v>1.2471630665793342E-2</v>
      </c>
      <c r="F41">
        <f>F40*(1-$C$56)</f>
        <v>4.8168863288086128E-5</v>
      </c>
      <c r="G41">
        <f>D41-20</f>
        <v>116008.43327320533</v>
      </c>
      <c r="H41">
        <f>MAX(D41,[1]DATA!$B$3)</f>
        <v>116028.43327320533</v>
      </c>
      <c r="I41">
        <f>G41*$C$56*F40*E41</f>
        <v>2.0232987634715382E-2</v>
      </c>
      <c r="J41">
        <f>H41*'[1]LIFE TABLE MALE'!D102/1000*F41*E40</f>
        <v>4.518583671424721E-2</v>
      </c>
      <c r="K41">
        <f>0</f>
        <v>0</v>
      </c>
      <c r="L41" s="43">
        <f>[1]DATA!$B$8*((1+[1]DATA!$B$9)^A41)*F41*E41</f>
        <v>6.5022901049697788E-5</v>
      </c>
      <c r="M41">
        <f>B40*EXP([1]RATES!O42)*([1]DATA!$B$12)</f>
        <v>1328.7509740898772</v>
      </c>
      <c r="N41">
        <f>C40*EXP([1]RATES!O42)*([1]DATA!$B$12)</f>
        <v>332.1877435224693</v>
      </c>
      <c r="O41">
        <f>M41+N41</f>
        <v>1660.9387176123464</v>
      </c>
      <c r="P41">
        <f>O41*E40*F40</f>
        <v>2.0735185830708749E-3</v>
      </c>
      <c r="Q41">
        <f>[1]RATES!G42</f>
        <v>0.36195193998143993</v>
      </c>
      <c r="R41" s="48">
        <f>P41+L41+K41+J41+I41</f>
        <v>6.7557365833083166E-2</v>
      </c>
      <c r="S41">
        <f>R41*Q41</f>
        <v>2.4452519623320297E-2</v>
      </c>
    </row>
    <row r="42" spans="1:19" x14ac:dyDescent="0.2">
      <c r="A42" s="6">
        <v>40</v>
      </c>
      <c r="B42">
        <f>B41*EXP([1]RATES!O43)*(1-[1]DATA!$B$6)</f>
        <v>93686.981367791916</v>
      </c>
      <c r="C42">
        <f>C41*EXP([1]RATES!O43)*(1-[1]DATA!$B$6)</f>
        <v>23421.745341947979</v>
      </c>
      <c r="D42">
        <f>B42+C42</f>
        <v>117108.72670973989</v>
      </c>
      <c r="E42">
        <f>E41*(1-'[1]LIFE TABLE MALE'!D102/1000)</f>
        <v>7.4516144932450555E-3</v>
      </c>
      <c r="F42">
        <f>F41*(1-$C$56)</f>
        <v>3.733086904826675E-5</v>
      </c>
      <c r="G42">
        <f>D42-20</f>
        <v>117088.72670973989</v>
      </c>
      <c r="H42">
        <f>MAX(D42,[1]DATA!$B$3)</f>
        <v>117108.72670973989</v>
      </c>
      <c r="I42">
        <f>G42*$C$56*F41*E42</f>
        <v>9.4561505480698464E-3</v>
      </c>
      <c r="J42">
        <f>H42*'[1]LIFE TABLE MALE'!D103/1000*F42*E41</f>
        <v>2.3673797533750252E-2</v>
      </c>
      <c r="K42">
        <f>0</f>
        <v>0</v>
      </c>
      <c r="L42" s="43">
        <f>[1]DATA!$B$8*((1+[1]DATA!$B$9)^A42)*F42*E42</f>
        <v>3.0711098702731594E-5</v>
      </c>
      <c r="M42">
        <f>B41*EXP([1]RATES!O43)*([1]DATA!$B$12)</f>
        <v>1341.122432667778</v>
      </c>
      <c r="N42">
        <f>C41*EXP([1]RATES!O43)*([1]DATA!$B$12)</f>
        <v>335.28060816694449</v>
      </c>
      <c r="O42">
        <f>M42+N42</f>
        <v>1676.4030408347226</v>
      </c>
      <c r="P42">
        <f>O42*E41*F41</f>
        <v>1.0070895252167424E-3</v>
      </c>
      <c r="Q42">
        <f>[1]RATES!G43</f>
        <v>0.35072355328981947</v>
      </c>
      <c r="R42" s="48">
        <f>P42+L42+K42+J42+I42</f>
        <v>3.4167748705739576E-2</v>
      </c>
      <c r="S42">
        <f>R42*Q42</f>
        <v>1.1983434233990614E-2</v>
      </c>
    </row>
    <row r="43" spans="1:19" x14ac:dyDescent="0.2">
      <c r="A43" s="5">
        <v>41</v>
      </c>
      <c r="B43">
        <f>B42*EXP([1]RATES!O44)*(1-[1]DATA!$B$6)</f>
        <v>94547.223145914031</v>
      </c>
      <c r="C43">
        <f>C42*EXP([1]RATES!O44)*(1-[1]DATA!$B$6)</f>
        <v>23636.805786478508</v>
      </c>
      <c r="D43">
        <f>B43+C43</f>
        <v>118184.02893239254</v>
      </c>
      <c r="E43">
        <f>E42*(1-'[1]LIFE TABLE MALE'!D103/1000)</f>
        <v>4.2161420347981409E-3</v>
      </c>
      <c r="F43">
        <f>F42*(1-$C$56)</f>
        <v>2.8931423512406732E-5</v>
      </c>
      <c r="G43">
        <f>D43-20</f>
        <v>118164.02893239254</v>
      </c>
      <c r="H43">
        <f>MAX(D43,[1]DATA!$B$3)</f>
        <v>118184.02893239254</v>
      </c>
      <c r="I43">
        <f>G43*$C$56*F42*E43</f>
        <v>4.1845729348175837E-3</v>
      </c>
      <c r="J43">
        <f>H43*'[1]LIFE TABLE MALE'!D104/1000*F43*E42</f>
        <v>1.2099757099087676E-2</v>
      </c>
      <c r="K43">
        <f>0</f>
        <v>0</v>
      </c>
      <c r="L43" s="43">
        <f>[1]DATA!$B$8*((1+[1]DATA!$B$9)^A43)*F43*E43</f>
        <v>1.3736056940204955E-5</v>
      </c>
      <c r="M43">
        <f>B42*EXP([1]RATES!O44)*([1]DATA!$B$12)</f>
        <v>1353.4367321500988</v>
      </c>
      <c r="N43">
        <f>C42*EXP([1]RATES!O44)*([1]DATA!$B$12)</f>
        <v>338.3591830375247</v>
      </c>
      <c r="O43">
        <f>M43+N43</f>
        <v>1691.7959151876235</v>
      </c>
      <c r="P43">
        <f>O43*E42*F42</f>
        <v>4.7061574293593014E-4</v>
      </c>
      <c r="Q43">
        <f>[1]RATES!G44</f>
        <v>0.33988676611542612</v>
      </c>
      <c r="R43" s="48">
        <f>P43+L43+K43+J43+I43</f>
        <v>1.6768681833781395E-2</v>
      </c>
      <c r="S43">
        <f>R43*Q43</f>
        <v>5.6994530405024522E-3</v>
      </c>
    </row>
    <row r="44" spans="1:19" x14ac:dyDescent="0.2">
      <c r="A44" s="5">
        <v>42</v>
      </c>
      <c r="B44">
        <f>B43*EXP([1]RATES!O45)*(1-[1]DATA!$B$6)</f>
        <v>95439.467610481792</v>
      </c>
      <c r="C44">
        <f>C43*EXP([1]RATES!O45)*(1-[1]DATA!$B$6)</f>
        <v>23859.866902620448</v>
      </c>
      <c r="D44">
        <f>B44+C44</f>
        <v>119299.33451310224</v>
      </c>
      <c r="E44">
        <f>E43*(1-'[1]LIFE TABLE MALE'!D104/1000)</f>
        <v>2.2139168837298946E-3</v>
      </c>
      <c r="F44">
        <f>F43*(1-$C$56)</f>
        <v>2.2421853222115218E-5</v>
      </c>
      <c r="G44">
        <f>D44-20</f>
        <v>119279.33451310224</v>
      </c>
      <c r="H44">
        <f>MAX(D44,[1]DATA!$B$3)</f>
        <v>119299.33451310224</v>
      </c>
      <c r="I44">
        <f>G44*$C$56*F43*E44</f>
        <v>1.7190117315662313E-3</v>
      </c>
      <c r="J44">
        <f>H44*'[1]LIFE TABLE MALE'!D105/1000*F44*E43</f>
        <v>5.7464999686758327E-3</v>
      </c>
      <c r="K44">
        <f>0</f>
        <v>0</v>
      </c>
      <c r="L44" s="43">
        <f>[1]DATA!$B$8*((1+[1]DATA!$B$9)^A44)*F44*E44</f>
        <v>5.7017744807112171E-6</v>
      </c>
      <c r="M44">
        <f>B43*EXP([1]RATES!O45)*([1]DATA!$B$12)</f>
        <v>1366.2091477983079</v>
      </c>
      <c r="N44">
        <f>C43*EXP([1]RATES!O45)*([1]DATA!$B$12)</f>
        <v>341.55228694957697</v>
      </c>
      <c r="O44">
        <f>M44+N44</f>
        <v>1707.7614347478848</v>
      </c>
      <c r="P44">
        <f>O44*E43*F43</f>
        <v>2.0831101633293436E-4</v>
      </c>
      <c r="Q44">
        <f>[1]RATES!G45</f>
        <v>0.32930162970189214</v>
      </c>
      <c r="R44" s="48">
        <f>P44+L44+K44+J44+I44</f>
        <v>7.6795244910557101E-3</v>
      </c>
      <c r="S44">
        <f>R44*Q44</f>
        <v>2.5288799302402389E-3</v>
      </c>
    </row>
    <row r="45" spans="1:19" x14ac:dyDescent="0.2">
      <c r="A45" s="5">
        <v>43</v>
      </c>
      <c r="B45">
        <f>B44*EXP([1]RATES!O46)*(1-[1]DATA!$B$6)</f>
        <v>96364.465078835521</v>
      </c>
      <c r="C45">
        <f>C44*EXP([1]RATES!O46)*(1-[1]DATA!$B$6)</f>
        <v>24091.11626970888</v>
      </c>
      <c r="D45">
        <f>B45+C45</f>
        <v>120455.58134854439</v>
      </c>
      <c r="E45">
        <f>E44*(1-'[1]LIFE TABLE MALE'!D105/1000)</f>
        <v>1.0858367228099039E-3</v>
      </c>
      <c r="F45">
        <f>F44*(1-$C$56)</f>
        <v>1.7376936247139296E-5</v>
      </c>
      <c r="G45">
        <f>D45-20</f>
        <v>120435.58134854439</v>
      </c>
      <c r="H45">
        <f>MAX(D45,[1]DATA!$B$3)</f>
        <v>120455.58134854439</v>
      </c>
      <c r="I45">
        <f>G45*$C$56*F44*E45</f>
        <v>6.5974082930652896E-4</v>
      </c>
      <c r="J45">
        <f>H45*'[1]LIFE TABLE MALE'!D106/1000*F45*E44</f>
        <v>2.5229219512734719E-3</v>
      </c>
      <c r="K45">
        <f>0</f>
        <v>0</v>
      </c>
      <c r="L45" s="43">
        <f>[1]DATA!$B$8*((1+[1]DATA!$B$9)^A45)*F45*E45</f>
        <v>2.2106252343668342E-6</v>
      </c>
      <c r="M45">
        <f>B44*EXP([1]RATES!O46)*([1]DATA!$B$12)</f>
        <v>1379.4504203514286</v>
      </c>
      <c r="N45">
        <f>C44*EXP([1]RATES!O46)*([1]DATA!$B$12)</f>
        <v>344.86260508785716</v>
      </c>
      <c r="O45">
        <f>M45+N45</f>
        <v>1724.3130254392859</v>
      </c>
      <c r="P45">
        <f>O45*E44*F44</f>
        <v>8.5595104488118864E-5</v>
      </c>
      <c r="Q45">
        <f>[1]RATES!G46</f>
        <v>0.3189655855815991</v>
      </c>
      <c r="R45" s="48">
        <f>P45+L45+K45+J45+I45</f>
        <v>3.2704685103024868E-3</v>
      </c>
      <c r="S45">
        <f>R45*Q45</f>
        <v>1.0431669035148128E-3</v>
      </c>
    </row>
    <row r="46" spans="1:19" x14ac:dyDescent="0.2">
      <c r="A46" s="5">
        <v>44</v>
      </c>
      <c r="B46">
        <f>B45*EXP([1]RATES!O47)*(1-[1]DATA!$B$6)</f>
        <v>97281.312696218753</v>
      </c>
      <c r="C46">
        <f>C45*EXP([1]RATES!O47)*(1-[1]DATA!$B$6)</f>
        <v>24320.328174054688</v>
      </c>
      <c r="D46">
        <f>B46+C46</f>
        <v>121601.64087027343</v>
      </c>
      <c r="E46">
        <f>E45*(1-'[1]LIFE TABLE MALE'!D106/1000)</f>
        <v>4.9467420147581884E-4</v>
      </c>
      <c r="F46">
        <f>F45*(1-$C$56)</f>
        <v>1.3467125591532955E-5</v>
      </c>
      <c r="G46">
        <f>D46-20</f>
        <v>121581.64087027343</v>
      </c>
      <c r="H46">
        <f>MAX(D46,[1]DATA!$B$3)</f>
        <v>121601.64087027343</v>
      </c>
      <c r="I46">
        <f>G46*$C$56*F45*E46</f>
        <v>2.3514891954956157E-4</v>
      </c>
      <c r="J46">
        <f>H46*'[1]LIFE TABLE MALE'!D107/1000*F46*E45</f>
        <v>1.0300044006647294E-3</v>
      </c>
      <c r="K46">
        <f>0</f>
        <v>0</v>
      </c>
      <c r="L46" s="43">
        <f>[1]DATA!$B$8*((1+[1]DATA!$B$9)^A46)*F46*E46</f>
        <v>7.9610753330550541E-7</v>
      </c>
      <c r="M46">
        <f>B45*EXP([1]RATES!O47)*([1]DATA!$B$12)</f>
        <v>1392.5750283712298</v>
      </c>
      <c r="N46">
        <f>C45*EXP([1]RATES!O47)*([1]DATA!$B$12)</f>
        <v>348.14375709280745</v>
      </c>
      <c r="O46">
        <f>M46+N46</f>
        <v>1740.7187854640372</v>
      </c>
      <c r="P46">
        <f>O46*E45*F45</f>
        <v>3.2844779396976875E-5</v>
      </c>
      <c r="Q46">
        <f>[1]RATES!G47</f>
        <v>0.30900832177573956</v>
      </c>
      <c r="R46" s="48">
        <f>P46+L46+K46+J46+I46</f>
        <v>1.2987942071445734E-3</v>
      </c>
      <c r="S46">
        <f>R46*Q46</f>
        <v>4.0133821828179688E-4</v>
      </c>
    </row>
    <row r="47" spans="1:19" x14ac:dyDescent="0.2">
      <c r="A47" s="6">
        <v>45</v>
      </c>
      <c r="B47">
        <f>B46*EXP([1]RATES!O48)*(1-[1]DATA!$B$6)</f>
        <v>98229.776108477323</v>
      </c>
      <c r="C47">
        <f>C46*EXP([1]RATES!O48)*(1-[1]DATA!$B$6)</f>
        <v>24557.444027119331</v>
      </c>
      <c r="D47">
        <f>B47+C47</f>
        <v>122787.22013559665</v>
      </c>
      <c r="E47">
        <f>E46*(1-'[1]LIFE TABLE MALE'!D107/1000)</f>
        <v>2.0813801883623825E-4</v>
      </c>
      <c r="F47">
        <f>F46*(1-$C$56)</f>
        <v>1.043702233343804E-5</v>
      </c>
      <c r="G47">
        <f>D47-20</f>
        <v>122767.22013559665</v>
      </c>
      <c r="H47">
        <f>MAX(D47,[1]DATA!$B$3)</f>
        <v>122787.22013559665</v>
      </c>
      <c r="I47">
        <f>G47*$C$56*F46*E47</f>
        <v>7.7426792215630594E-5</v>
      </c>
      <c r="J47">
        <f>H47*'[1]LIFE TABLE MALE'!D108/1000*F47*E46</f>
        <v>3.8901248312851055E-4</v>
      </c>
      <c r="K47">
        <f>0</f>
        <v>0</v>
      </c>
      <c r="L47" s="43">
        <f>[1]DATA!$B$8*((1+[1]DATA!$B$9)^A47)*F47*E47</f>
        <v>2.6479255051954885E-7</v>
      </c>
      <c r="M47">
        <f>B46*EXP([1]RATES!O48)*([1]DATA!$B$12)</f>
        <v>1406.1522142317817</v>
      </c>
      <c r="N47">
        <f>C46*EXP([1]RATES!O48)*([1]DATA!$B$12)</f>
        <v>351.53805355794543</v>
      </c>
      <c r="O47">
        <f>M47+N47</f>
        <v>1757.6902677897272</v>
      </c>
      <c r="P47">
        <f>O47*E46*F46</f>
        <v>1.1709450627272833E-5</v>
      </c>
      <c r="Q47">
        <f>[1]RATES!G48</f>
        <v>0.29929213083059769</v>
      </c>
      <c r="R47" s="48">
        <f>P47+L47+K47+J47+I47</f>
        <v>4.7841351852193352E-4</v>
      </c>
      <c r="S47">
        <f>R47*Q47</f>
        <v>1.4318540137659309E-4</v>
      </c>
    </row>
    <row r="48" spans="1:19" x14ac:dyDescent="0.2">
      <c r="A48" s="5">
        <v>46</v>
      </c>
      <c r="B48">
        <f>B47*EXP([1]RATES!O49)*(1-[1]DATA!$B$6)</f>
        <v>99166.189047448002</v>
      </c>
      <c r="C48">
        <f>C47*EXP([1]RATES!O49)*(1-[1]DATA!$B$6)</f>
        <v>24791.547261862001</v>
      </c>
      <c r="D48">
        <f>B48+C48</f>
        <v>123957.73630931</v>
      </c>
      <c r="E48">
        <f>E47*(1-'[1]LIFE TABLE MALE'!D108/1000)</f>
        <v>8.0415959354706781E-5</v>
      </c>
      <c r="F48">
        <f>F47*(1-$C$56)</f>
        <v>8.0886923084144818E-6</v>
      </c>
      <c r="G48">
        <f>D48-20</f>
        <v>123937.73630931</v>
      </c>
      <c r="H48">
        <f>MAX(D48,[1]DATA!$B$3)</f>
        <v>123957.73630931</v>
      </c>
      <c r="I48">
        <f>G48*$C$56*F47*E48</f>
        <v>2.3404800193291634E-5</v>
      </c>
      <c r="J48">
        <f>H48*'[1]LIFE TABLE MALE'!D109/1000*F48*E47</f>
        <v>1.3508583157620957E-4</v>
      </c>
      <c r="K48">
        <f>0</f>
        <v>0</v>
      </c>
      <c r="L48" s="43">
        <f>[1]DATA!$B$8*((1+[1]DATA!$B$9)^A48)*F48*E48</f>
        <v>8.0872052985865156E-8</v>
      </c>
      <c r="M48">
        <f>B47*EXP([1]RATES!O49)*([1]DATA!$B$12)</f>
        <v>1419.5568984297261</v>
      </c>
      <c r="N48">
        <f>C47*EXP([1]RATES!O49)*([1]DATA!$B$12)</f>
        <v>354.88922460743152</v>
      </c>
      <c r="O48">
        <f>M48+N48</f>
        <v>1774.4461230371576</v>
      </c>
      <c r="P48">
        <f>O48*E47*F47</f>
        <v>3.8547023333616844E-6</v>
      </c>
      <c r="Q48">
        <f>[1]RATES!G49</f>
        <v>0.28994370460990543</v>
      </c>
      <c r="R48" s="48">
        <f>P48+L48+K48+J48+I48</f>
        <v>1.6242620615584876E-4</v>
      </c>
      <c r="S48">
        <f>R48*Q48</f>
        <v>4.7094455938559016E-5</v>
      </c>
    </row>
    <row r="49" spans="1:21" x14ac:dyDescent="0.2">
      <c r="A49" s="5">
        <v>47</v>
      </c>
      <c r="B49">
        <f>B48*EXP([1]RATES!O50)*(1-[1]DATA!$B$6)</f>
        <v>100132.91784628085</v>
      </c>
      <c r="C49">
        <f>C48*EXP([1]RATES!O50)*(1-[1]DATA!$B$6)</f>
        <v>25033.229461570212</v>
      </c>
      <c r="D49">
        <f>B49+C49</f>
        <v>125166.14730785106</v>
      </c>
      <c r="E49">
        <f>E48*(1-'[1]LIFE TABLE MALE'!D109/1000)</f>
        <v>2.836260995277507E-5</v>
      </c>
      <c r="F49">
        <f>F48*(1-$C$56)</f>
        <v>6.2687365390212236E-6</v>
      </c>
      <c r="G49">
        <f>D49-20</f>
        <v>125146.14730785106</v>
      </c>
      <c r="H49">
        <f>MAX(D49,[1]DATA!$B$3)</f>
        <v>125166.14730785106</v>
      </c>
      <c r="I49">
        <f>G49*$C$56*F48*E49</f>
        <v>6.4598808857248973E-6</v>
      </c>
      <c r="J49">
        <f>H49*'[1]LIFE TABLE MALE'!D110/1000*F49*E48</f>
        <v>4.290020600712441E-5</v>
      </c>
      <c r="K49">
        <f>0</f>
        <v>0</v>
      </c>
      <c r="L49" s="43">
        <f>[1]DATA!$B$8*((1+[1]DATA!$B$9)^A49)*F49*E49</f>
        <v>2.2547805893044414E-8</v>
      </c>
      <c r="M49">
        <f>B48*EXP([1]RATES!O50)*([1]DATA!$B$12)</f>
        <v>1433.3955519917506</v>
      </c>
      <c r="N49">
        <f>C48*EXP([1]RATES!O50)*([1]DATA!$B$12)</f>
        <v>358.34888799793765</v>
      </c>
      <c r="O49">
        <f>M49+N49</f>
        <v>1791.7444399896883</v>
      </c>
      <c r="P49">
        <f>O49*E48*F48</f>
        <v>1.165458002263873E-6</v>
      </c>
      <c r="Q49">
        <f>[1]RATES!G50</f>
        <v>0.28082727798558355</v>
      </c>
      <c r="R49" s="48">
        <f>P49+L49+K49+J49+I49</f>
        <v>5.0548092701006225E-5</v>
      </c>
      <c r="S49">
        <f>R49*Q49</f>
        <v>1.4195283280586521E-5</v>
      </c>
    </row>
    <row r="50" spans="1:21" x14ac:dyDescent="0.2">
      <c r="A50" s="5">
        <v>48</v>
      </c>
      <c r="B50">
        <f>B49*EXP([1]RATES!O51)*(1-[1]DATA!$B$6)</f>
        <v>101130.66967745037</v>
      </c>
      <c r="C50">
        <f>C49*EXP([1]RATES!O51)*(1-[1]DATA!$B$6)</f>
        <v>25282.667419362591</v>
      </c>
      <c r="D50">
        <f>B50+C50</f>
        <v>126413.33709681296</v>
      </c>
      <c r="E50">
        <f>E49*(1-'[1]LIFE TABLE MALE'!D110/1000)</f>
        <v>9.0786411414904827E-6</v>
      </c>
      <c r="F50">
        <f>F49*(1-$C$56)</f>
        <v>4.8582708177414486E-6</v>
      </c>
      <c r="G50">
        <f>D50-20</f>
        <v>126393.33709681296</v>
      </c>
      <c r="H50">
        <f>MAX(D50,[1]DATA!$B$3)</f>
        <v>126413.33709681296</v>
      </c>
      <c r="I50">
        <f>G50*$C$56*F49*E50</f>
        <v>1.6184808534879049E-6</v>
      </c>
      <c r="J50">
        <f>H50*'[1]LIFE TABLE MALE'!D111/1000*F50*E49</f>
        <v>1.2387959992648967E-5</v>
      </c>
      <c r="K50">
        <f>0</f>
        <v>0</v>
      </c>
      <c r="L50" s="43">
        <f>[1]DATA!$B$8*((1+[1]DATA!$B$9)^A50)*F50*E50</f>
        <v>5.7053306515510257E-9</v>
      </c>
      <c r="M50">
        <f>B49*EXP([1]RATES!O51)*([1]DATA!$B$12)</f>
        <v>1447.678298041212</v>
      </c>
      <c r="N50">
        <f>C49*EXP([1]RATES!O51)*([1]DATA!$B$12)</f>
        <v>361.91957451030299</v>
      </c>
      <c r="O50">
        <f>M50+N50</f>
        <v>1809.5978725515149</v>
      </c>
      <c r="P50">
        <f>O50*E49*F49</f>
        <v>3.2174239278162111E-7</v>
      </c>
      <c r="Q50">
        <f>[1]RATES!G51</f>
        <v>0.27193939918145021</v>
      </c>
      <c r="R50" s="48">
        <f>P50+L50+K50+J50+I50</f>
        <v>1.4333888569570043E-5</v>
      </c>
      <c r="S50">
        <f>R50*Q50</f>
        <v>3.8979490455427342E-6</v>
      </c>
    </row>
    <row r="51" spans="1:21" x14ac:dyDescent="0.2">
      <c r="A51" s="5">
        <v>49</v>
      </c>
      <c r="B51">
        <f>B50*EXP([1]RATES!O52)*(1-[1]DATA!$B$6)</f>
        <v>102111.47643077932</v>
      </c>
      <c r="C51">
        <f>C50*EXP([1]RATES!O52)*(1-[1]DATA!$B$6)</f>
        <v>25527.869107694831</v>
      </c>
      <c r="D51">
        <f>B51+C51</f>
        <v>127639.34553847415</v>
      </c>
      <c r="E51">
        <f>E50*(1-'[1]LIFE TABLE MALE'!D111/1000)</f>
        <v>2.622101305262309E-6</v>
      </c>
      <c r="F51">
        <f>F50*(1-$C$56)</f>
        <v>3.7651598837496227E-6</v>
      </c>
      <c r="G51">
        <f>D51-20</f>
        <v>127619.34553847415</v>
      </c>
      <c r="H51">
        <f>MAX(D51,[1]DATA!$B$3)</f>
        <v>127639.34553847415</v>
      </c>
      <c r="I51">
        <f>G51*$C$56*F50*E51</f>
        <v>3.6578864373313549E-7</v>
      </c>
      <c r="J51">
        <f>H51*'[1]LIFE TABLE MALE'!D112/1000*F51*E50</f>
        <v>3.232403547738913E-6</v>
      </c>
      <c r="K51">
        <f>0</f>
        <v>0</v>
      </c>
      <c r="L51" s="43">
        <f>[1]DATA!$B$8*((1+[1]DATA!$B$9)^A51)*F51*E51</f>
        <v>1.302600708893847E-9</v>
      </c>
      <c r="M51">
        <f>B50*EXP([1]RATES!O52)*([1]DATA!$B$12)</f>
        <v>1461.7184765142235</v>
      </c>
      <c r="N51">
        <f>C50*EXP([1]RATES!O52)*([1]DATA!$B$12)</f>
        <v>365.42961912855588</v>
      </c>
      <c r="O51">
        <f>M51+N51</f>
        <v>1827.1480956427795</v>
      </c>
      <c r="P51">
        <f>O51*E50*F50</f>
        <v>8.0589102588188103E-8</v>
      </c>
      <c r="Q51">
        <f>[1]RATES!G52</f>
        <v>0.26340215020802832</v>
      </c>
      <c r="R51" s="48">
        <f>P51+L51+K51+J51+I51</f>
        <v>3.6800838947691304E-6</v>
      </c>
      <c r="S51">
        <f>R51*Q51</f>
        <v>9.6934201082812432E-7</v>
      </c>
    </row>
    <row r="52" spans="1:21" x14ac:dyDescent="0.2">
      <c r="A52" s="6">
        <v>50</v>
      </c>
      <c r="B52">
        <f>B51*EXP([1]RATES!O53)*(1-[1]DATA!$B$6)</f>
        <v>103171.99920404634</v>
      </c>
      <c r="C52">
        <f>C51*EXP([1]RATES!O53)*(1-[1]DATA!$B$6)</f>
        <v>25792.999801011585</v>
      </c>
      <c r="D52">
        <f>B52+C52</f>
        <v>128964.99900505792</v>
      </c>
      <c r="E52">
        <f>E51*(1-'[1]LIFE TABLE MALE'!D112/1000)</f>
        <v>6.794887101443695E-7</v>
      </c>
      <c r="F52">
        <f>F51*(1-$C$56)</f>
        <v>2.9179989099059577E-6</v>
      </c>
      <c r="G52">
        <f>D52-20</f>
        <v>128944.99900505792</v>
      </c>
      <c r="H52">
        <f>MAX(D52,[1]DATA!$B$3)</f>
        <v>128964.99900505792</v>
      </c>
      <c r="I52">
        <f>G52*$C$56*F51*E52</f>
        <v>7.4225424374634832E-8</v>
      </c>
      <c r="J52">
        <f>H52*'[1]LIFE TABLE MALE'!D113/1000*F52*E51</f>
        <v>7.5855777630595462E-7</v>
      </c>
      <c r="K52">
        <f>E52*D52*F52</f>
        <v>2.5570500557005211E-7</v>
      </c>
      <c r="L52" s="43">
        <f>[1]DATA!$B$8*((1+[1]DATA!$B$9)^A52)*F52*E52</f>
        <v>2.6683694695316473E-10</v>
      </c>
      <c r="M52">
        <f>B51*EXP([1]RATES!O53)*([1]DATA!$B$12)</f>
        <v>1476.8997841070029</v>
      </c>
      <c r="N52">
        <f>C51*EXP([1]RATES!O53)*([1]DATA!$B$12)</f>
        <v>369.22494602675073</v>
      </c>
      <c r="O52">
        <f>M52+N52</f>
        <v>1846.1247301337537</v>
      </c>
      <c r="P52">
        <f>O52*E51*F51</f>
        <v>1.8226107586505295E-8</v>
      </c>
      <c r="Q52">
        <f>[1]RATES!G53</f>
        <v>0.25495931300893881</v>
      </c>
      <c r="R52" s="48">
        <f>P52+L52+K52+J52+I52</f>
        <v>1.1069811507841001E-6</v>
      </c>
      <c r="S52">
        <f>R52*Q52</f>
        <v>2.8223515371775868E-7</v>
      </c>
    </row>
    <row r="56" spans="1:21" x14ac:dyDescent="0.2">
      <c r="B56" t="s">
        <v>63</v>
      </c>
      <c r="C56" s="67">
        <f>0.225</f>
        <v>0.22500000000000001</v>
      </c>
      <c r="P56" s="54" t="s">
        <v>56</v>
      </c>
      <c r="Q56" s="49">
        <f>SUM(S3:S52)</f>
        <v>96406.746191089318</v>
      </c>
      <c r="T56" s="58" t="s">
        <v>59</v>
      </c>
    </row>
    <row r="57" spans="1:21" x14ac:dyDescent="0.2">
      <c r="P57" s="56" t="s">
        <v>57</v>
      </c>
      <c r="Q57" s="50">
        <f>[1]DATA!B2-Q56</f>
        <v>3593.253808910682</v>
      </c>
      <c r="T57" s="54" t="s">
        <v>60</v>
      </c>
      <c r="U57" s="49">
        <f>SUM(J3:J52)</f>
        <v>3650.6534320292849</v>
      </c>
    </row>
    <row r="58" spans="1:21" x14ac:dyDescent="0.2">
      <c r="T58" s="55" t="s">
        <v>61</v>
      </c>
      <c r="U58" s="52">
        <f>SUM(I3:I52)</f>
        <v>97333.488496324819</v>
      </c>
    </row>
    <row r="59" spans="1:21" x14ac:dyDescent="0.2">
      <c r="P59" s="57" t="s">
        <v>58</v>
      </c>
      <c r="Q59" s="51">
        <f>SUMPRODUCT(R3:R52,A3:A52)/SUM(R3:R52)</f>
        <v>4.3025712363449555</v>
      </c>
      <c r="T59" s="55" t="s">
        <v>47</v>
      </c>
      <c r="U59" s="53">
        <f>SUM(L3:L52)</f>
        <v>179.86290930980107</v>
      </c>
    </row>
    <row r="60" spans="1:21" x14ac:dyDescent="0.2">
      <c r="T60" s="56" t="s">
        <v>48</v>
      </c>
      <c r="U60" s="50">
        <f>SUM(P3:P52)</f>
        <v>6254.7357492456995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3C66-5DAC-694F-9668-6A97B019C9FC}">
  <dimension ref="A1:U60"/>
  <sheetViews>
    <sheetView topLeftCell="E27" workbookViewId="0">
      <selection activeCell="T30" sqref="T30"/>
    </sheetView>
  </sheetViews>
  <sheetFormatPr baseColWidth="10" defaultRowHeight="16" x14ac:dyDescent="0.2"/>
  <cols>
    <col min="6" max="6" width="20.1640625" customWidth="1"/>
    <col min="13" max="13" width="15.33203125" customWidth="1"/>
    <col min="14" max="14" width="17" customWidth="1"/>
    <col min="18" max="18" width="11.66406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</f>
        <v>80000</v>
      </c>
      <c r="C2">
        <f>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MAX(D2,DATA!$B$3)</f>
        <v>100000</v>
      </c>
      <c r="M2">
        <f>B2</f>
        <v>80000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B2*EXP(RATES!O4)*(1-DATA!$B$6)</f>
        <v>80989.353600000002</v>
      </c>
      <c r="C3">
        <f>C2*EXP(RATES!O4)*(1-DATA!$B$6)</f>
        <v>20247.338400000001</v>
      </c>
      <c r="D3">
        <f>B3+C3</f>
        <v>101236.69200000001</v>
      </c>
      <c r="E3">
        <f>E2*(1-'LIFE TABLE MALE'!D63/1000)</f>
        <v>0.99353212999999996</v>
      </c>
      <c r="F3" s="68">
        <f>F2*(1-$C$57)</f>
        <v>0.92500000000000004</v>
      </c>
      <c r="G3">
        <f t="shared" ref="G3:G52" si="0">D3-20</f>
        <v>101216.69200000001</v>
      </c>
      <c r="H3">
        <f>MAX(D3,DATA!$B$3)</f>
        <v>101236.69200000001</v>
      </c>
      <c r="I3">
        <f>G3*$C$57*F2*E3</f>
        <v>7542.1526695735465</v>
      </c>
      <c r="J3">
        <f>H3*'LIFE TABLE MALE'!D64/1000*F3*E2</f>
        <v>664.89632213442599</v>
      </c>
      <c r="K3">
        <f>0</f>
        <v>0</v>
      </c>
      <c r="L3" s="43">
        <f>DATA!$B$8*((1+DATA!$B$9)^A3)*F3*E3</f>
        <v>46.869878232750004</v>
      </c>
      <c r="M3">
        <f>B2*EXP(RATES!O4)*(DATA!$B$12)</f>
        <v>1159.3568</v>
      </c>
      <c r="N3">
        <f>C2*EXP(RATES!O4)*(DATA!$B$12)</f>
        <v>289.83920000000001</v>
      </c>
      <c r="O3">
        <f>M3+N3</f>
        <v>1449.1959999999999</v>
      </c>
      <c r="P3">
        <f>O3*E2*F2</f>
        <v>1449.1959999999999</v>
      </c>
      <c r="Q3">
        <f>RATES!G4</f>
        <v>0.96605290105686192</v>
      </c>
      <c r="R3" s="43">
        <f>P3+L3+K3+J3+I3</f>
        <v>9703.1148699407222</v>
      </c>
      <c r="S3">
        <f>R3*Q3</f>
        <v>9373.7222693942094</v>
      </c>
    </row>
    <row r="4" spans="1:20" x14ac:dyDescent="0.2">
      <c r="A4" s="5">
        <v>2</v>
      </c>
      <c r="B4">
        <f>B3*EXP(RATES!O5)*(1-DATA!$B$6)</f>
        <v>81233.889418663224</v>
      </c>
      <c r="C4">
        <f>C3*EXP(RATES!O5)*(1-DATA!$B$6)</f>
        <v>20308.472354665806</v>
      </c>
      <c r="D4">
        <f t="shared" ref="D4:D52" si="1">B4+C4</f>
        <v>101542.36177332903</v>
      </c>
      <c r="E4">
        <f>E3*(1-'LIFE TABLE MALE'!D64/1000)</f>
        <v>0.98647779355864618</v>
      </c>
      <c r="F4">
        <f t="shared" ref="F4:F52" si="2">F3*(1-$C$57)</f>
        <v>0.85562500000000008</v>
      </c>
      <c r="G4">
        <f t="shared" si="0"/>
        <v>101522.36177332903</v>
      </c>
      <c r="H4">
        <f>MAX(D4,DATA!$B$3)</f>
        <v>101542.36177332903</v>
      </c>
      <c r="I4">
        <f t="shared" ref="I4:I52" si="3">G4*$C$57*F3*E4</f>
        <v>6947.8754085817536</v>
      </c>
      <c r="J4">
        <f>H4*'LIFE TABLE MALE'!D65/1000*F4*E3</f>
        <v>674.60131251198447</v>
      </c>
      <c r="K4">
        <f>0</f>
        <v>0</v>
      </c>
      <c r="L4" s="43">
        <f>DATA!$B$8*((1+DATA!$B$9)^A4)*F4*E4</f>
        <v>43.90774433115034</v>
      </c>
      <c r="M4">
        <f>B3*EXP(RATES!O5)*(DATA!$B$12)</f>
        <v>1162.8573127416005</v>
      </c>
      <c r="N4">
        <f>C3*EXP(RATES!O5)*(DATA!$B$12)</f>
        <v>290.71432818540012</v>
      </c>
      <c r="O4">
        <f t="shared" ref="O4:O52" si="4">M4+N4</f>
        <v>1453.5716409270005</v>
      </c>
      <c r="P4">
        <f t="shared" ref="P4:P52" si="5">O4*E3*F3</f>
        <v>1335.8573688789634</v>
      </c>
      <c r="Q4">
        <f>RATES!G5</f>
        <v>0.94195563634332236</v>
      </c>
      <c r="R4" s="43">
        <f t="shared" ref="R4:R52" si="6">P4+L4+K4+J4+I4</f>
        <v>9002.2418343038516</v>
      </c>
      <c r="S4">
        <f t="shared" ref="S4:S52" si="7">R4*Q4</f>
        <v>8479.7124355481628</v>
      </c>
    </row>
    <row r="5" spans="1:20" x14ac:dyDescent="0.2">
      <c r="A5" s="5">
        <v>3</v>
      </c>
      <c r="B5">
        <f>B4*EXP(RATES!O6)*(1-DATA!$B$6)</f>
        <v>81258.802918728528</v>
      </c>
      <c r="C5">
        <f>C4*EXP(RATES!O6)*(1-DATA!$B$6)</f>
        <v>20314.700729682132</v>
      </c>
      <c r="D5">
        <f t="shared" si="1"/>
        <v>101573.50364841067</v>
      </c>
      <c r="E5">
        <f>E4*(1-'LIFE TABLE MALE'!D65/1000)</f>
        <v>0.97876837095420599</v>
      </c>
      <c r="F5">
        <f t="shared" si="2"/>
        <v>0.79145312500000009</v>
      </c>
      <c r="G5">
        <f t="shared" si="0"/>
        <v>101553.50364841067</v>
      </c>
      <c r="H5">
        <f>MAX(D5,DATA!$B$3)</f>
        <v>101573.50364841067</v>
      </c>
      <c r="I5">
        <f t="shared" si="3"/>
        <v>6378.5147899526082</v>
      </c>
      <c r="J5">
        <f>H5*'LIFE TABLE MALE'!D66/1000*F5*E4</f>
        <v>687.15545113216353</v>
      </c>
      <c r="K5">
        <f>0</f>
        <v>0</v>
      </c>
      <c r="L5" s="43">
        <f>DATA!$B$8*((1+DATA!$B$9)^A5)*F5*E5</f>
        <v>41.103200966536782</v>
      </c>
      <c r="M5">
        <f>B4*EXP(RATES!O6)*(DATA!$B$12)</f>
        <v>1163.2139477118603</v>
      </c>
      <c r="N5">
        <f>C4*EXP(RATES!O6)*(DATA!$B$12)</f>
        <v>290.80348692796508</v>
      </c>
      <c r="O5">
        <f t="shared" si="4"/>
        <v>1454.0174346398253</v>
      </c>
      <c r="P5">
        <f t="shared" si="5"/>
        <v>1227.2707761091995</v>
      </c>
      <c r="Q5">
        <f>RATES!G6</f>
        <v>0.92095016751412107</v>
      </c>
      <c r="R5" s="43">
        <f t="shared" si="6"/>
        <v>8334.0442181605085</v>
      </c>
      <c r="S5">
        <f t="shared" si="7"/>
        <v>7675.2394187850123</v>
      </c>
    </row>
    <row r="6" spans="1:20" x14ac:dyDescent="0.2">
      <c r="A6" s="5">
        <v>4</v>
      </c>
      <c r="B6">
        <f>B5*EXP(RATES!O7)*(1-DATA!$B$6)</f>
        <v>81219.666893987174</v>
      </c>
      <c r="C6">
        <f>C5*EXP(RATES!O7)*(1-DATA!$B$6)</f>
        <v>20304.916723496794</v>
      </c>
      <c r="D6">
        <f t="shared" si="1"/>
        <v>101524.58361748396</v>
      </c>
      <c r="E6">
        <f>E5*(1-'LIFE TABLE MALE'!D66/1000)</f>
        <v>0.97028747025977602</v>
      </c>
      <c r="F6">
        <f t="shared" si="2"/>
        <v>0.73209414062500011</v>
      </c>
      <c r="G6">
        <f t="shared" si="0"/>
        <v>101504.58361748396</v>
      </c>
      <c r="H6">
        <f>MAX(D6,DATA!$B$3)</f>
        <v>101524.58361748396</v>
      </c>
      <c r="I6">
        <f t="shared" si="3"/>
        <v>5846.1847915472845</v>
      </c>
      <c r="J6">
        <f>H6*'LIFE TABLE MALE'!D67/1000*F6*E5</f>
        <v>702.2097954717608</v>
      </c>
      <c r="K6">
        <f>0</f>
        <v>0</v>
      </c>
      <c r="L6" s="43">
        <f>DATA!$B$8*((1+DATA!$B$9)^A6)*F6*E6</f>
        <v>38.444838913920726</v>
      </c>
      <c r="M6">
        <f>B5*EXP(RATES!O7)*(DATA!$B$12)</f>
        <v>1162.6537183188348</v>
      </c>
      <c r="N6">
        <f>C5*EXP(RATES!O7)*(DATA!$B$12)</f>
        <v>290.66342957970869</v>
      </c>
      <c r="O6">
        <f t="shared" si="4"/>
        <v>1453.3171478985435</v>
      </c>
      <c r="P6">
        <f t="shared" si="5"/>
        <v>1125.811090722797</v>
      </c>
      <c r="Q6">
        <f>RATES!G7</f>
        <v>0.90112326459071324</v>
      </c>
      <c r="R6" s="43">
        <f t="shared" si="6"/>
        <v>7712.6505166557627</v>
      </c>
      <c r="S6">
        <f t="shared" si="7"/>
        <v>6950.0488122160923</v>
      </c>
    </row>
    <row r="7" spans="1:20" x14ac:dyDescent="0.2">
      <c r="A7" s="6">
        <v>5</v>
      </c>
      <c r="B7">
        <f>B6*EXP(RATES!O8)*(1-DATA!$B$6)</f>
        <v>81178.572400251767</v>
      </c>
      <c r="C7">
        <f>C6*EXP(RATES!O8)*(1-DATA!$B$6)</f>
        <v>20294.643100062942</v>
      </c>
      <c r="D7">
        <f t="shared" si="1"/>
        <v>101473.21550031471</v>
      </c>
      <c r="E7">
        <f>E6*(1-'LIFE TABLE MALE'!D67/1000)</f>
        <v>0.9609215763955995</v>
      </c>
      <c r="F7">
        <f t="shared" si="2"/>
        <v>0.67718708007812511</v>
      </c>
      <c r="G7">
        <f t="shared" si="0"/>
        <v>101453.21550031471</v>
      </c>
      <c r="H7">
        <f>MAX(D7,DATA!$B$3)</f>
        <v>101473.21550031471</v>
      </c>
      <c r="I7">
        <f t="shared" si="3"/>
        <v>5352.8115716316506</v>
      </c>
      <c r="J7">
        <f>H7*'LIFE TABLE MALE'!D68/1000*F7*E6</f>
        <v>719.77045922437208</v>
      </c>
      <c r="K7">
        <f>0</f>
        <v>0</v>
      </c>
      <c r="L7" s="43">
        <f>DATA!$B$8*((1+DATA!$B$9)^A7)*F7*E7</f>
        <v>35.922575970756817</v>
      </c>
      <c r="M7">
        <f>B6*EXP(RATES!O8)*(DATA!$B$12)</f>
        <v>1162.0654535823362</v>
      </c>
      <c r="N7">
        <f>C6*EXP(RATES!O8)*(DATA!$B$12)</f>
        <v>290.51636339558405</v>
      </c>
      <c r="O7">
        <f t="shared" si="4"/>
        <v>1452.5818169779202</v>
      </c>
      <c r="P7">
        <f t="shared" si="5"/>
        <v>1031.8295414099007</v>
      </c>
      <c r="Q7">
        <f>RATES!G8</f>
        <v>0.88174468672828554</v>
      </c>
      <c r="R7" s="43">
        <f t="shared" si="6"/>
        <v>7140.3341482366795</v>
      </c>
      <c r="S7">
        <f t="shared" si="7"/>
        <v>6295.9516966722304</v>
      </c>
    </row>
    <row r="8" spans="1:20" x14ac:dyDescent="0.2">
      <c r="A8" s="5">
        <v>6</v>
      </c>
      <c r="B8">
        <f>B7*EXP(RATES!O9)*(1-DATA!$B$6)</f>
        <v>81192.731414463822</v>
      </c>
      <c r="C8">
        <f>C7*EXP(RATES!O9)*(1-DATA!$B$6)</f>
        <v>20298.182853615956</v>
      </c>
      <c r="D8">
        <f t="shared" si="1"/>
        <v>101490.91426807978</v>
      </c>
      <c r="E8">
        <f>E7*(1-'LIFE TABLE MALE'!D68/1000)</f>
        <v>0.95054816852958335</v>
      </c>
      <c r="F8">
        <f t="shared" si="2"/>
        <v>0.62639804907226571</v>
      </c>
      <c r="G8">
        <f t="shared" si="0"/>
        <v>101470.91426807978</v>
      </c>
      <c r="H8">
        <f>MAX(D8,DATA!$B$3)</f>
        <v>101490.91426807978</v>
      </c>
      <c r="I8">
        <f t="shared" si="3"/>
        <v>4898.7539868995327</v>
      </c>
      <c r="J8">
        <f>H8*'LIFE TABLE MALE'!D69/1000*F8*E7</f>
        <v>716.47178354244704</v>
      </c>
      <c r="K8">
        <f>0</f>
        <v>0</v>
      </c>
      <c r="L8" s="43">
        <f>DATA!$B$8*((1+DATA!$B$9)^A8)*F8*E8</f>
        <v>33.527066877437768</v>
      </c>
      <c r="M8">
        <f>B7*EXP(RATES!O9)*(DATA!$B$12)</f>
        <v>1162.2681388573553</v>
      </c>
      <c r="N8">
        <f>C7*EXP(RATES!O9)*(DATA!$B$12)</f>
        <v>290.56703471433883</v>
      </c>
      <c r="O8">
        <f t="shared" si="4"/>
        <v>1452.8351735716942</v>
      </c>
      <c r="P8">
        <f t="shared" si="5"/>
        <v>945.39424550003548</v>
      </c>
      <c r="Q8">
        <f>RATES!G9</f>
        <v>0.86219592102620646</v>
      </c>
      <c r="R8" s="43">
        <f t="shared" si="6"/>
        <v>6594.1470828194524</v>
      </c>
      <c r="S8">
        <f t="shared" si="7"/>
        <v>5685.4467174537904</v>
      </c>
    </row>
    <row r="9" spans="1:20" x14ac:dyDescent="0.2">
      <c r="A9" s="5">
        <v>7</v>
      </c>
      <c r="B9">
        <f>B8*EXP(RATES!O10)*(1-DATA!$B$6)</f>
        <v>81254.382012178379</v>
      </c>
      <c r="C9">
        <f>C8*EXP(RATES!O10)*(1-DATA!$B$6)</f>
        <v>20313.595503044595</v>
      </c>
      <c r="D9">
        <f t="shared" si="1"/>
        <v>101567.97751522297</v>
      </c>
      <c r="E9">
        <f>E8*(1-'LIFE TABLE MALE'!D69/1000)</f>
        <v>0.93939989246654454</v>
      </c>
      <c r="F9">
        <f t="shared" si="2"/>
        <v>0.5794181953918458</v>
      </c>
      <c r="G9">
        <f t="shared" si="0"/>
        <v>101547.97751522297</v>
      </c>
      <c r="H9">
        <f>MAX(D9,DATA!$B$3)</f>
        <v>101567.97751522297</v>
      </c>
      <c r="I9">
        <f t="shared" si="3"/>
        <v>4481.603639209321</v>
      </c>
      <c r="J9">
        <f>H9*'LIFE TABLE MALE'!D70/1000*F9*E8</f>
        <v>715.91775455195807</v>
      </c>
      <c r="K9">
        <f>0</f>
        <v>0</v>
      </c>
      <c r="L9" s="43">
        <f>DATA!$B$8*((1+DATA!$B$9)^A9)*F9*E9</f>
        <v>31.261790041378291</v>
      </c>
      <c r="M9">
        <f>B8*EXP(RATES!O10)*(DATA!$B$12)</f>
        <v>1163.1506627510198</v>
      </c>
      <c r="N9">
        <f>C8*EXP(RATES!O10)*(DATA!$B$12)</f>
        <v>290.78766568775495</v>
      </c>
      <c r="O9">
        <f t="shared" si="4"/>
        <v>1453.9383284387748</v>
      </c>
      <c r="P9">
        <f t="shared" si="5"/>
        <v>865.70616705705493</v>
      </c>
      <c r="Q9">
        <f>RATES!G10</f>
        <v>0.84258782390013232</v>
      </c>
      <c r="R9" s="43">
        <f t="shared" si="6"/>
        <v>6094.4893508597124</v>
      </c>
      <c r="S9">
        <f t="shared" si="7"/>
        <v>5135.1425199234154</v>
      </c>
    </row>
    <row r="10" spans="1:20" x14ac:dyDescent="0.2">
      <c r="A10" s="5">
        <v>8</v>
      </c>
      <c r="B10">
        <f>B9*EXP(RATES!O11)*(1-DATA!$B$6)</f>
        <v>81365.273383019157</v>
      </c>
      <c r="C10">
        <f>C9*EXP(RATES!O11)*(1-DATA!$B$6)</f>
        <v>20341.318345754789</v>
      </c>
      <c r="D10">
        <f t="shared" si="1"/>
        <v>101706.59172877394</v>
      </c>
      <c r="E10">
        <f>E9*(1-'LIFE TABLE MALE'!D70/1000)</f>
        <v>0.9273775090067512</v>
      </c>
      <c r="F10">
        <f t="shared" si="2"/>
        <v>0.5359618307374574</v>
      </c>
      <c r="G10">
        <f t="shared" si="0"/>
        <v>101686.59172877394</v>
      </c>
      <c r="H10">
        <f>MAX(D10,DATA!$B$3)</f>
        <v>101706.59172877394</v>
      </c>
      <c r="I10">
        <f t="shared" si="3"/>
        <v>4098.0159347799217</v>
      </c>
      <c r="J10">
        <f>H10*'LIFE TABLE MALE'!D71/1000*F10*E9</f>
        <v>715.62412800938239</v>
      </c>
      <c r="K10">
        <f>0</f>
        <v>0</v>
      </c>
      <c r="L10" s="43">
        <f>DATA!$B$8*((1+DATA!$B$9)^A10)*F10*E10</f>
        <v>29.118017278796451</v>
      </c>
      <c r="M10">
        <f>B9*EXP(RATES!O11)*(DATA!$B$12)</f>
        <v>1164.7380647875952</v>
      </c>
      <c r="N10">
        <f>C9*EXP(RATES!O11)*(DATA!$B$12)</f>
        <v>291.18451619689881</v>
      </c>
      <c r="O10">
        <f t="shared" si="4"/>
        <v>1455.9225809844941</v>
      </c>
      <c r="P10">
        <f t="shared" si="5"/>
        <v>792.46650889937871</v>
      </c>
      <c r="Q10">
        <f>RATES!G11</f>
        <v>0.82292780659029441</v>
      </c>
      <c r="R10" s="43">
        <f t="shared" si="6"/>
        <v>5635.2245889674796</v>
      </c>
      <c r="S10">
        <f t="shared" si="7"/>
        <v>4637.3830106427013</v>
      </c>
    </row>
    <row r="11" spans="1:20" x14ac:dyDescent="0.2">
      <c r="A11" s="5">
        <v>9</v>
      </c>
      <c r="B11">
        <f>B10*EXP(RATES!O12)*(1-DATA!$B$6)</f>
        <v>81523.24029763104</v>
      </c>
      <c r="C11">
        <f>C10*EXP(RATES!O12)*(1-DATA!$B$6)</f>
        <v>20380.81007440776</v>
      </c>
      <c r="D11">
        <f t="shared" si="1"/>
        <v>101904.05037203879</v>
      </c>
      <c r="E11">
        <f>E10*(1-'LIFE TABLE MALE'!D71/1000)</f>
        <v>0.91441741759215689</v>
      </c>
      <c r="F11">
        <f t="shared" si="2"/>
        <v>0.49576469343214813</v>
      </c>
      <c r="G11">
        <f t="shared" si="0"/>
        <v>101884.05037203879</v>
      </c>
      <c r="H11">
        <f>MAX(D11,DATA!$B$3)</f>
        <v>101904.05037203879</v>
      </c>
      <c r="I11">
        <f t="shared" si="3"/>
        <v>3744.9482177848445</v>
      </c>
      <c r="J11">
        <f>H11*'LIFE TABLE MALE'!D72/1000*F11*E10</f>
        <v>733.69700167720782</v>
      </c>
      <c r="K11">
        <f>0</f>
        <v>0</v>
      </c>
      <c r="L11" s="43">
        <f>DATA!$B$8*((1+DATA!$B$9)^A11)*F11*E11</f>
        <v>27.088916508269882</v>
      </c>
      <c r="M11">
        <f>B10*EXP(RATES!O12)*(DATA!$B$12)</f>
        <v>1166.9993498638389</v>
      </c>
      <c r="N11">
        <f>C10*EXP(RATES!O12)*(DATA!$B$12)</f>
        <v>291.74983746595973</v>
      </c>
      <c r="O11">
        <f t="shared" si="4"/>
        <v>1458.7491873297986</v>
      </c>
      <c r="P11">
        <f t="shared" si="5"/>
        <v>725.05516075439027</v>
      </c>
      <c r="Q11">
        <f>RATES!G12</f>
        <v>0.80326389514893892</v>
      </c>
      <c r="R11" s="43">
        <f t="shared" si="6"/>
        <v>5230.7892967247126</v>
      </c>
      <c r="S11">
        <f t="shared" si="7"/>
        <v>4201.7041851904714</v>
      </c>
    </row>
    <row r="12" spans="1:20" x14ac:dyDescent="0.2">
      <c r="A12" s="6">
        <v>10</v>
      </c>
      <c r="B12">
        <f>B11*EXP(RATES!O13)*(1-DATA!$B$6)</f>
        <v>81742.119978905175</v>
      </c>
      <c r="C12">
        <f>C11*EXP(RATES!O13)*(1-DATA!$B$6)</f>
        <v>20435.529994726294</v>
      </c>
      <c r="D12">
        <f t="shared" si="1"/>
        <v>102177.64997363147</v>
      </c>
      <c r="E12">
        <f>E11*(1-'LIFE TABLE MALE'!D72/1000)</f>
        <v>0.90009759511179277</v>
      </c>
      <c r="F12">
        <f t="shared" si="2"/>
        <v>0.45858234142473703</v>
      </c>
      <c r="G12">
        <f t="shared" si="0"/>
        <v>102157.64997363147</v>
      </c>
      <c r="H12">
        <f>MAX(D12,DATA!$B$3)</f>
        <v>102177.64997363147</v>
      </c>
      <c r="I12">
        <f t="shared" si="3"/>
        <v>3418.986242706917</v>
      </c>
      <c r="J12">
        <f>H12*'LIFE TABLE MALE'!D73/1000*F12*E11</f>
        <v>748.68584080992298</v>
      </c>
      <c r="K12">
        <f>0</f>
        <v>0</v>
      </c>
      <c r="L12" s="43">
        <f>DATA!$B$8*((1+DATA!$B$9)^A12)*F12*E12</f>
        <v>25.158147017550842</v>
      </c>
      <c r="M12">
        <f>B11*EXP(RATES!O13)*(DATA!$B$12)</f>
        <v>1170.1325968350434</v>
      </c>
      <c r="N12">
        <f>C11*EXP(RATES!O13)*(DATA!$B$12)</f>
        <v>292.53314920876085</v>
      </c>
      <c r="O12">
        <f t="shared" si="4"/>
        <v>1462.6657460438041</v>
      </c>
      <c r="P12">
        <f t="shared" si="5"/>
        <v>663.07884952816187</v>
      </c>
      <c r="Q12">
        <f>RATES!G13</f>
        <v>0.78348852098697186</v>
      </c>
      <c r="R12" s="43">
        <f t="shared" si="6"/>
        <v>4855.9090800625527</v>
      </c>
      <c r="S12">
        <f t="shared" si="7"/>
        <v>3804.5490231854164</v>
      </c>
    </row>
    <row r="13" spans="1:20" x14ac:dyDescent="0.2">
      <c r="A13" s="5">
        <v>11</v>
      </c>
      <c r="B13">
        <f>B12*EXP(RATES!O14)*(1-DATA!$B$6)</f>
        <v>82068.023997806304</v>
      </c>
      <c r="C13">
        <f>C12*EXP(RATES!O14)*(1-DATA!$B$6)</f>
        <v>20517.005999451576</v>
      </c>
      <c r="D13">
        <f t="shared" si="1"/>
        <v>102585.02999725788</v>
      </c>
      <c r="E13">
        <f>E12*(1-'LIFE TABLE MALE'!D73/1000)</f>
        <v>0.88436966777579928</v>
      </c>
      <c r="F13">
        <f t="shared" si="2"/>
        <v>0.42418866581788178</v>
      </c>
      <c r="G13">
        <f t="shared" si="0"/>
        <v>102565.02999725788</v>
      </c>
      <c r="H13">
        <f>MAX(D13,DATA!$B$3)</f>
        <v>102585.02999725788</v>
      </c>
      <c r="I13">
        <f t="shared" si="3"/>
        <v>3119.692155121229</v>
      </c>
      <c r="J13">
        <f>H13*'LIFE TABLE MALE'!D74/1000*F13*E12</f>
        <v>773.0798508772092</v>
      </c>
      <c r="K13">
        <f>0</f>
        <v>0</v>
      </c>
      <c r="L13" s="43">
        <f>DATA!$B$8*((1+DATA!$B$9)^A13)*F13*E13</f>
        <v>23.32194638003909</v>
      </c>
      <c r="M13">
        <f>B12*EXP(RATES!O14)*(DATA!$B$12)</f>
        <v>1174.7978895391495</v>
      </c>
      <c r="N13">
        <f>C12*EXP(RATES!O14)*(DATA!$B$12)</f>
        <v>293.69947238478738</v>
      </c>
      <c r="O13">
        <f t="shared" si="4"/>
        <v>1468.497361923937</v>
      </c>
      <c r="P13">
        <f t="shared" si="5"/>
        <v>606.14998592572522</v>
      </c>
      <c r="Q13">
        <f>RATES!G14</f>
        <v>0.76320887666583526</v>
      </c>
      <c r="R13" s="43">
        <f t="shared" si="6"/>
        <v>4522.2439383042019</v>
      </c>
      <c r="S13">
        <f t="shared" si="7"/>
        <v>3451.4167161620326</v>
      </c>
    </row>
    <row r="14" spans="1:20" x14ac:dyDescent="0.2">
      <c r="A14" s="5">
        <v>12</v>
      </c>
      <c r="B14">
        <f>B13*EXP(RATES!O15)*(1-DATA!$B$6)</f>
        <v>82258.656528029838</v>
      </c>
      <c r="C14">
        <f>C13*EXP(RATES!O15)*(1-DATA!$B$6)</f>
        <v>20564.66413200746</v>
      </c>
      <c r="D14">
        <f t="shared" si="1"/>
        <v>102823.32066003729</v>
      </c>
      <c r="E14">
        <f>E13*(1-'LIFE TABLE MALE'!D74/1000)</f>
        <v>0.86691443914546784</v>
      </c>
      <c r="F14">
        <f t="shared" si="2"/>
        <v>0.39237451588154065</v>
      </c>
      <c r="G14">
        <f t="shared" si="0"/>
        <v>102803.32066003729</v>
      </c>
      <c r="H14">
        <f>MAX(D14,DATA!$B$3)</f>
        <v>102823.32066003729</v>
      </c>
      <c r="I14">
        <f t="shared" si="3"/>
        <v>2835.3305878408432</v>
      </c>
      <c r="J14">
        <f>H14*'LIFE TABLE MALE'!D75/1000*F14*E13</f>
        <v>775.03527174431338</v>
      </c>
      <c r="K14">
        <f>0</f>
        <v>0</v>
      </c>
      <c r="L14" s="43">
        <f>DATA!$B$8*((1+DATA!$B$9)^A14)*F14*E14</f>
        <v>21.569947838768186</v>
      </c>
      <c r="M14">
        <f>B13*EXP(RATES!O15)*(DATA!$B$12)</f>
        <v>1177.5267805648443</v>
      </c>
      <c r="N14">
        <f>C13*EXP(RATES!O15)*(DATA!$B$12)</f>
        <v>294.38169514121108</v>
      </c>
      <c r="O14">
        <f t="shared" si="4"/>
        <v>1471.9084757060555</v>
      </c>
      <c r="P14">
        <f t="shared" si="5"/>
        <v>552.17114130439188</v>
      </c>
      <c r="Q14">
        <f>RATES!G15</f>
        <v>0.74468847430975171</v>
      </c>
      <c r="R14" s="46">
        <f t="shared" si="6"/>
        <v>4184.1069487283166</v>
      </c>
      <c r="S14">
        <f t="shared" si="7"/>
        <v>3115.8562199973207</v>
      </c>
    </row>
    <row r="15" spans="1:20" x14ac:dyDescent="0.2">
      <c r="A15" s="5">
        <v>13</v>
      </c>
      <c r="B15">
        <f>B14*EXP(RATES!O16)*(1-DATA!$B$6)</f>
        <v>82502.039008492662</v>
      </c>
      <c r="C15">
        <f>C14*EXP(RATES!O16)*(1-DATA!$B$6)</f>
        <v>20625.509752123166</v>
      </c>
      <c r="D15">
        <f t="shared" si="1"/>
        <v>103127.54876061583</v>
      </c>
      <c r="E15">
        <f>E14*(1-'LIFE TABLE MALE'!D75/1000)</f>
        <v>0.84808352308867097</v>
      </c>
      <c r="F15">
        <f t="shared" si="2"/>
        <v>0.36294642719042514</v>
      </c>
      <c r="G15">
        <f t="shared" si="0"/>
        <v>103107.54876061583</v>
      </c>
      <c r="H15">
        <f>MAX(D15,DATA!$B$3)</f>
        <v>103127.54876061583</v>
      </c>
      <c r="I15">
        <f t="shared" si="3"/>
        <v>2573.3042906314554</v>
      </c>
      <c r="J15">
        <f>H15*'LIFE TABLE MALE'!D76/1000*F15*E14</f>
        <v>776.19945413035805</v>
      </c>
      <c r="K15">
        <f>0</f>
        <v>0</v>
      </c>
      <c r="L15" s="43">
        <f>DATA!$B$8*((1+DATA!$B$9)^A15)*F15*E15</f>
        <v>19.909180705703474</v>
      </c>
      <c r="M15">
        <f>B14*EXP(RATES!O16)*(DATA!$B$12)</f>
        <v>1181.0107833526558</v>
      </c>
      <c r="N15">
        <f>C14*EXP(RATES!O16)*(DATA!$B$12)</f>
        <v>295.25269583816396</v>
      </c>
      <c r="O15">
        <f t="shared" si="4"/>
        <v>1476.2634791908199</v>
      </c>
      <c r="P15">
        <f t="shared" si="5"/>
        <v>502.15860065403399</v>
      </c>
      <c r="Q15">
        <f>RATES!G16</f>
        <v>0.72615681422166556</v>
      </c>
      <c r="R15" s="46">
        <f t="shared" si="6"/>
        <v>3871.571526121551</v>
      </c>
      <c r="S15">
        <f t="shared" si="7"/>
        <v>2811.3680454397372</v>
      </c>
    </row>
    <row r="16" spans="1:20" x14ac:dyDescent="0.2">
      <c r="A16" s="5">
        <v>14</v>
      </c>
      <c r="B16">
        <f>B15*EXP(RATES!O17)*(1-DATA!$B$6)</f>
        <v>82776.822411940768</v>
      </c>
      <c r="C16">
        <f>C15*EXP(RATES!O17)*(1-DATA!$B$6)</f>
        <v>20694.205602985192</v>
      </c>
      <c r="D16">
        <f t="shared" si="1"/>
        <v>103471.02801492596</v>
      </c>
      <c r="E16">
        <f>E15*(1-'LIFE TABLE MALE'!D76/1000)</f>
        <v>0.82779649169036118</v>
      </c>
      <c r="F16">
        <f t="shared" si="2"/>
        <v>0.33572544515114328</v>
      </c>
      <c r="G16">
        <f t="shared" si="0"/>
        <v>103451.02801492596</v>
      </c>
      <c r="H16">
        <f>MAX(D16,DATA!$B$3)</f>
        <v>103471.02801492596</v>
      </c>
      <c r="I16">
        <f t="shared" si="3"/>
        <v>2331.1068532963586</v>
      </c>
      <c r="J16">
        <f>H16*'LIFE TABLE MALE'!D77/1000*F16*E15</f>
        <v>765.35379321362939</v>
      </c>
      <c r="K16">
        <f>0</f>
        <v>0</v>
      </c>
      <c r="L16" s="43">
        <f>DATA!$B$8*((1+DATA!$B$9)^A16)*F16*E16</f>
        <v>18.334971905049596</v>
      </c>
      <c r="M16">
        <f>B15*EXP(RATES!O17)*(DATA!$B$12)</f>
        <v>1184.9442881054915</v>
      </c>
      <c r="N16">
        <f>C15*EXP(RATES!O17)*(DATA!$B$12)</f>
        <v>296.23607202637288</v>
      </c>
      <c r="O16">
        <f t="shared" si="4"/>
        <v>1481.1803601318643</v>
      </c>
      <c r="P16">
        <f t="shared" si="5"/>
        <v>455.92047463856136</v>
      </c>
      <c r="Q16">
        <f>RATES!G17</f>
        <v>0.70782386801134656</v>
      </c>
      <c r="R16" s="46">
        <f t="shared" si="6"/>
        <v>3570.7160930535993</v>
      </c>
      <c r="S16">
        <f t="shared" si="7"/>
        <v>2527.438076555562</v>
      </c>
    </row>
    <row r="17" spans="1:19" x14ac:dyDescent="0.2">
      <c r="A17" s="6">
        <v>15</v>
      </c>
      <c r="B17">
        <f>B16*EXP(RATES!O18)*(1-DATA!$B$6)</f>
        <v>82966.673538954565</v>
      </c>
      <c r="C17">
        <f>C16*EXP(RATES!O18)*(1-DATA!$B$6)</f>
        <v>20741.668384738641</v>
      </c>
      <c r="D17">
        <f t="shared" si="1"/>
        <v>103708.34192369321</v>
      </c>
      <c r="E17">
        <f>E16*(1-'LIFE TABLE MALE'!D77/1000)</f>
        <v>0.80629125769035137</v>
      </c>
      <c r="F17">
        <f t="shared" si="2"/>
        <v>0.31054603676480752</v>
      </c>
      <c r="G17">
        <f t="shared" si="0"/>
        <v>103688.34192369321</v>
      </c>
      <c r="H17">
        <f>MAX(D17,DATA!$B$3)</f>
        <v>103708.34192369321</v>
      </c>
      <c r="I17">
        <f t="shared" si="3"/>
        <v>2105.0741704088782</v>
      </c>
      <c r="J17">
        <f>H17*'LIFE TABLE MALE'!D78/1000*F17*E16</f>
        <v>779.07264512889651</v>
      </c>
      <c r="K17">
        <f>0</f>
        <v>0</v>
      </c>
      <c r="L17" s="43">
        <f>DATA!$B$8*((1+DATA!$B$9)^A17)*F17*E17</f>
        <v>16.849635979472421</v>
      </c>
      <c r="M17">
        <f>B16*EXP(RATES!O18)*(DATA!$B$12)</f>
        <v>1187.6619934001676</v>
      </c>
      <c r="N17">
        <f>C16*EXP(RATES!O18)*(DATA!$B$12)</f>
        <v>296.9154983500419</v>
      </c>
      <c r="O17">
        <f t="shared" si="4"/>
        <v>1484.5774917502094</v>
      </c>
      <c r="P17">
        <f t="shared" si="5"/>
        <v>412.58241305717917</v>
      </c>
      <c r="Q17">
        <f>RATES!G18</f>
        <v>0.6906676758678868</v>
      </c>
      <c r="R17" s="46">
        <f t="shared" si="6"/>
        <v>3313.578864574426</v>
      </c>
      <c r="S17">
        <f t="shared" si="7"/>
        <v>2288.5818132005702</v>
      </c>
    </row>
    <row r="18" spans="1:19" x14ac:dyDescent="0.2">
      <c r="A18" s="5">
        <v>16</v>
      </c>
      <c r="B18">
        <f>B17*EXP(RATES!O19)*(1-DATA!$B$6)</f>
        <v>83012.664280582845</v>
      </c>
      <c r="C18">
        <f>C17*EXP(RATES!O19)*(1-DATA!$B$6)</f>
        <v>20753.166070145711</v>
      </c>
      <c r="D18">
        <f t="shared" si="1"/>
        <v>103765.83035072856</v>
      </c>
      <c r="E18">
        <f>E17*(1-'LIFE TABLE MALE'!D78/1000)</f>
        <v>0.78272955654492149</v>
      </c>
      <c r="F18">
        <f t="shared" si="2"/>
        <v>0.28725508400744698</v>
      </c>
      <c r="G18">
        <f t="shared" si="0"/>
        <v>103745.83035072856</v>
      </c>
      <c r="H18">
        <f>MAX(D18,DATA!$B$3)</f>
        <v>103765.83035072856</v>
      </c>
      <c r="I18">
        <f t="shared" si="3"/>
        <v>1891.3401366776047</v>
      </c>
      <c r="J18">
        <f>H18*'LIFE TABLE MALE'!D79/1000*F18*E17</f>
        <v>789.96202310200931</v>
      </c>
      <c r="K18">
        <f>0</f>
        <v>0</v>
      </c>
      <c r="L18" s="43">
        <f>DATA!$B$8*((1+DATA!$B$9)^A18)*F18*E18</f>
        <v>15.433065870334449</v>
      </c>
      <c r="M18">
        <f>B17*EXP(RATES!O19)*(DATA!$B$12)</f>
        <v>1188.3203475748055</v>
      </c>
      <c r="N18">
        <f>C17*EXP(RATES!O19)*(DATA!$B$12)</f>
        <v>297.08008689370138</v>
      </c>
      <c r="O18">
        <f t="shared" si="4"/>
        <v>1485.4004344685068</v>
      </c>
      <c r="P18">
        <f t="shared" si="5"/>
        <v>371.93023852110025</v>
      </c>
      <c r="Q18">
        <f>RATES!G19</f>
        <v>0.67509876092267374</v>
      </c>
      <c r="R18" s="46">
        <f t="shared" si="6"/>
        <v>3068.6654641710488</v>
      </c>
      <c r="S18">
        <f t="shared" si="7"/>
        <v>2071.6522525480764</v>
      </c>
    </row>
    <row r="19" spans="1:19" x14ac:dyDescent="0.2">
      <c r="A19" s="5">
        <v>17</v>
      </c>
      <c r="B19">
        <f>B18*EXP(RATES!O20)*(1-DATA!$B$6)</f>
        <v>82929.076023361471</v>
      </c>
      <c r="C19">
        <f>C18*EXP(RATES!O20)*(1-DATA!$B$6)</f>
        <v>20732.269005840368</v>
      </c>
      <c r="D19">
        <f t="shared" si="1"/>
        <v>103661.34502920184</v>
      </c>
      <c r="E19">
        <f>E18*(1-'LIFE TABLE MALE'!D79/1000)</f>
        <v>0.75700168217713715</v>
      </c>
      <c r="F19">
        <f t="shared" si="2"/>
        <v>0.26571095270688849</v>
      </c>
      <c r="G19">
        <f t="shared" si="0"/>
        <v>103641.34502920184</v>
      </c>
      <c r="H19">
        <f>MAX(D19,DATA!$B$3)</f>
        <v>103661.34502920184</v>
      </c>
      <c r="I19">
        <f t="shared" si="3"/>
        <v>1690.2808543956999</v>
      </c>
      <c r="J19">
        <f>H19*'LIFE TABLE MALE'!D80/1000*F19*E18</f>
        <v>809.50863285452022</v>
      </c>
      <c r="K19">
        <f>0</f>
        <v>0</v>
      </c>
      <c r="L19" s="43">
        <f>DATA!$B$8*((1+DATA!$B$9)^A19)*F19*E19</f>
        <v>14.082482668774743</v>
      </c>
      <c r="M19">
        <f>B18*EXP(RATES!O20)*(DATA!$B$12)</f>
        <v>1187.1237876554812</v>
      </c>
      <c r="N19">
        <f>C18*EXP(RATES!O20)*(DATA!$B$12)</f>
        <v>296.78094691387031</v>
      </c>
      <c r="O19">
        <f t="shared" si="4"/>
        <v>1483.9047345693516</v>
      </c>
      <c r="P19">
        <f t="shared" si="5"/>
        <v>333.64565829884339</v>
      </c>
      <c r="Q19">
        <f>RATES!G20</f>
        <v>0.66091208289531467</v>
      </c>
      <c r="R19" s="46">
        <f t="shared" si="6"/>
        <v>2847.5176282178381</v>
      </c>
      <c r="S19">
        <f t="shared" si="7"/>
        <v>1881.9588067465777</v>
      </c>
    </row>
    <row r="20" spans="1:19" x14ac:dyDescent="0.2">
      <c r="A20" s="5">
        <v>18</v>
      </c>
      <c r="B20">
        <f>B19*EXP(RATES!O21)*(1-DATA!$B$6)</f>
        <v>82813.18390319946</v>
      </c>
      <c r="C20">
        <f>C19*EXP(RATES!O21)*(1-DATA!$B$6)</f>
        <v>20703.295975799865</v>
      </c>
      <c r="D20">
        <f t="shared" si="1"/>
        <v>103516.47987899932</v>
      </c>
      <c r="E20">
        <f>E19*(1-'LIFE TABLE MALE'!D80/1000)</f>
        <v>0.72857800254523786</v>
      </c>
      <c r="F20">
        <f t="shared" si="2"/>
        <v>0.24578263125387187</v>
      </c>
      <c r="G20">
        <f t="shared" si="0"/>
        <v>103496.47987899932</v>
      </c>
      <c r="H20">
        <f>MAX(D20,DATA!$B$3)</f>
        <v>103516.47987899932</v>
      </c>
      <c r="I20">
        <f t="shared" si="3"/>
        <v>1502.7002322441249</v>
      </c>
      <c r="J20">
        <f>H20*'LIFE TABLE MALE'!D81/1000*F20*E19</f>
        <v>799.29518273816689</v>
      </c>
      <c r="K20">
        <f>0</f>
        <v>0</v>
      </c>
      <c r="L20" s="43">
        <f>DATA!$B$8*((1+DATA!$B$9)^A20)*F20*E20</f>
        <v>12.787932643767773</v>
      </c>
      <c r="M20">
        <f>B19*EXP(RATES!O21)*(DATA!$B$12)</f>
        <v>1185.464800250299</v>
      </c>
      <c r="N20">
        <f>C19*EXP(RATES!O21)*(DATA!$B$12)</f>
        <v>296.36620006257476</v>
      </c>
      <c r="O20">
        <f t="shared" si="4"/>
        <v>1481.8310003128738</v>
      </c>
      <c r="P20">
        <f t="shared" si="5"/>
        <v>298.06087855899187</v>
      </c>
      <c r="Q20">
        <f>RATES!G21</f>
        <v>0.64727657622441381</v>
      </c>
      <c r="R20" s="46">
        <f t="shared" si="6"/>
        <v>2612.8442261850514</v>
      </c>
      <c r="S20">
        <f t="shared" si="7"/>
        <v>1691.2328649327881</v>
      </c>
    </row>
    <row r="21" spans="1:19" x14ac:dyDescent="0.2">
      <c r="A21" s="5">
        <v>19</v>
      </c>
      <c r="B21">
        <f>B20*EXP(RATES!O22)*(1-DATA!$B$6)</f>
        <v>82680.449851873433</v>
      </c>
      <c r="C21">
        <f>C20*EXP(RATES!O22)*(1-DATA!$B$6)</f>
        <v>20670.112462968358</v>
      </c>
      <c r="D21">
        <f t="shared" si="1"/>
        <v>103350.56231484179</v>
      </c>
      <c r="E21">
        <f>E20*(1-'LIFE TABLE MALE'!D81/1000)</f>
        <v>0.69834190615291014</v>
      </c>
      <c r="F21">
        <f t="shared" si="2"/>
        <v>0.22734893390983149</v>
      </c>
      <c r="G21">
        <f t="shared" si="0"/>
        <v>103330.56231484179</v>
      </c>
      <c r="H21">
        <f>MAX(D21,DATA!$B$3)</f>
        <v>103350.56231484179</v>
      </c>
      <c r="I21">
        <f t="shared" si="3"/>
        <v>1330.1767404848579</v>
      </c>
      <c r="J21">
        <f>H21*'LIFE TABLE MALE'!D82/1000*F21*E20</f>
        <v>805.33598868086551</v>
      </c>
      <c r="K21">
        <f>0</f>
        <v>0</v>
      </c>
      <c r="L21" s="43">
        <f>DATA!$B$8*((1+DATA!$B$9)^A21)*F21*E21</f>
        <v>11.564697939932842</v>
      </c>
      <c r="M21">
        <f>B20*EXP(RATES!O22)*(DATA!$B$12)</f>
        <v>1183.5647218059592</v>
      </c>
      <c r="N21">
        <f>C20*EXP(RATES!O22)*(DATA!$B$12)</f>
        <v>295.89118045148979</v>
      </c>
      <c r="O21">
        <f t="shared" si="4"/>
        <v>1479.455902257449</v>
      </c>
      <c r="P21">
        <f t="shared" si="5"/>
        <v>264.92885886588118</v>
      </c>
      <c r="Q21">
        <f>RATES!G22</f>
        <v>0.63405275958074025</v>
      </c>
      <c r="R21" s="46">
        <f t="shared" si="6"/>
        <v>2412.0062859715372</v>
      </c>
      <c r="S21">
        <f t="shared" si="7"/>
        <v>1529.3392417463454</v>
      </c>
    </row>
    <row r="22" spans="1:19" x14ac:dyDescent="0.2">
      <c r="A22" s="6">
        <v>20</v>
      </c>
      <c r="B22">
        <f>B21*EXP(RATES!O23)*(1-DATA!$B$6)</f>
        <v>82630.136364810009</v>
      </c>
      <c r="C22">
        <f>C21*EXP(RATES!O23)*(1-DATA!$B$6)</f>
        <v>20657.534091202502</v>
      </c>
      <c r="D22">
        <f t="shared" si="1"/>
        <v>103287.67045601251</v>
      </c>
      <c r="E22">
        <f>E21*(1-'LIFE TABLE MALE'!D82/1000)</f>
        <v>0.66548978691150162</v>
      </c>
      <c r="F22">
        <f t="shared" si="2"/>
        <v>0.21029776386659413</v>
      </c>
      <c r="G22">
        <f t="shared" si="0"/>
        <v>103267.67045601251</v>
      </c>
      <c r="H22">
        <f>MAX(D22,DATA!$B$3)</f>
        <v>103287.67045601251</v>
      </c>
      <c r="I22">
        <f t="shared" si="3"/>
        <v>1171.8174486728869</v>
      </c>
      <c r="J22">
        <f>H22*'LIFE TABLE MALE'!D83/1000*F22*E21</f>
        <v>800.46716191705536</v>
      </c>
      <c r="K22">
        <f>0</f>
        <v>0</v>
      </c>
      <c r="L22" s="43">
        <f>DATA!$B$8*((1+DATA!$B$9)^A22)*F22*E22</f>
        <v>10.397992245612738</v>
      </c>
      <c r="M22">
        <f>B21*EXP(RATES!O23)*(DATA!$B$12)</f>
        <v>1182.8444878398161</v>
      </c>
      <c r="N22">
        <f>C21*EXP(RATES!O23)*(DATA!$B$12)</f>
        <v>295.71112195995403</v>
      </c>
      <c r="O22">
        <f t="shared" si="4"/>
        <v>1478.5556097997701</v>
      </c>
      <c r="P22">
        <f t="shared" si="5"/>
        <v>234.74626413055287</v>
      </c>
      <c r="Q22">
        <f>RATES!G23</f>
        <v>0.62048117992903407</v>
      </c>
      <c r="R22" s="46">
        <f t="shared" si="6"/>
        <v>2217.4288669661082</v>
      </c>
      <c r="S22">
        <f t="shared" si="7"/>
        <v>1375.8728797838319</v>
      </c>
    </row>
    <row r="23" spans="1:19" x14ac:dyDescent="0.2">
      <c r="A23" s="5">
        <v>21</v>
      </c>
      <c r="B23">
        <f>B22*EXP(RATES!O24)*(1-DATA!$B$6)</f>
        <v>82662.12593342422</v>
      </c>
      <c r="C23">
        <f>C22*EXP(RATES!O24)*(1-DATA!$B$6)</f>
        <v>20665.531483356055</v>
      </c>
      <c r="D23">
        <f t="shared" si="1"/>
        <v>103327.65741678028</v>
      </c>
      <c r="E23">
        <f>E22*(1-'LIFE TABLE MALE'!D83/1000)</f>
        <v>0.63037147159761586</v>
      </c>
      <c r="F23">
        <f t="shared" si="2"/>
        <v>0.19452543157659957</v>
      </c>
      <c r="G23">
        <f t="shared" si="0"/>
        <v>103307.65741678028</v>
      </c>
      <c r="H23">
        <f>MAX(D23,DATA!$B$3)</f>
        <v>103327.65741678028</v>
      </c>
      <c r="I23">
        <f t="shared" si="3"/>
        <v>1027.1289783778338</v>
      </c>
      <c r="J23">
        <f>H23*'LIFE TABLE MALE'!D84/1000*F23*E22</f>
        <v>788.54570105238383</v>
      </c>
      <c r="K23">
        <f>0</f>
        <v>0</v>
      </c>
      <c r="L23" s="43">
        <f>DATA!$B$8*((1+DATA!$B$9)^A23)*F23*E23</f>
        <v>9.2927991181863057</v>
      </c>
      <c r="M23">
        <f>B22*EXP(RATES!O24)*(DATA!$B$12)</f>
        <v>1183.3024162248867</v>
      </c>
      <c r="N23">
        <f>C22*EXP(RATES!O24)*(DATA!$B$12)</f>
        <v>295.82560405622166</v>
      </c>
      <c r="O23">
        <f t="shared" si="4"/>
        <v>1479.1280202811083</v>
      </c>
      <c r="P23">
        <f t="shared" si="5"/>
        <v>207.00546636814488</v>
      </c>
      <c r="Q23">
        <f>RATES!G24</f>
        <v>0.60659575547952316</v>
      </c>
      <c r="R23" s="46">
        <f t="shared" si="6"/>
        <v>2031.9729449165488</v>
      </c>
      <c r="S23">
        <f t="shared" si="7"/>
        <v>1232.5861636356055</v>
      </c>
    </row>
    <row r="24" spans="1:19" x14ac:dyDescent="0.2">
      <c r="A24" s="5">
        <v>22</v>
      </c>
      <c r="B24">
        <f>B23*EXP(RATES!O25)*(1-DATA!$B$6)</f>
        <v>82791.080503122896</v>
      </c>
      <c r="C24">
        <f>C23*EXP(RATES!O25)*(1-DATA!$B$6)</f>
        <v>20697.770125780724</v>
      </c>
      <c r="D24">
        <f t="shared" si="1"/>
        <v>103488.85062890362</v>
      </c>
      <c r="E24">
        <f>E23*(1-'LIFE TABLE MALE'!D84/1000)</f>
        <v>0.59321032950859998</v>
      </c>
      <c r="F24">
        <f t="shared" si="2"/>
        <v>0.17993602420835461</v>
      </c>
      <c r="G24">
        <f t="shared" si="0"/>
        <v>103468.85062890362</v>
      </c>
      <c r="H24">
        <f>MAX(D24,DATA!$B$3)</f>
        <v>103488.85062890362</v>
      </c>
      <c r="I24">
        <f t="shared" si="3"/>
        <v>895.48018531116918</v>
      </c>
      <c r="J24">
        <f>H24*'LIFE TABLE MALE'!D85/1000*F24*E23</f>
        <v>771.6392013923537</v>
      </c>
      <c r="K24">
        <f>0</f>
        <v>0</v>
      </c>
      <c r="L24" s="43">
        <f>DATA!$B$8*((1+DATA!$B$9)^A24)*F24*E24</f>
        <v>8.2508864077426232</v>
      </c>
      <c r="M24">
        <f>B23*EXP(RATES!O25)*(DATA!$B$12)</f>
        <v>1185.148391660246</v>
      </c>
      <c r="N24">
        <f>C23*EXP(RATES!O25)*(DATA!$B$12)</f>
        <v>296.28709791506151</v>
      </c>
      <c r="O24">
        <f t="shared" si="4"/>
        <v>1481.4354895753077</v>
      </c>
      <c r="P24">
        <f t="shared" si="5"/>
        <v>181.65848264164521</v>
      </c>
      <c r="Q24">
        <f>RATES!G25</f>
        <v>0.59232660750473398</v>
      </c>
      <c r="R24" s="46">
        <f t="shared" si="6"/>
        <v>1857.0287557529107</v>
      </c>
      <c r="S24">
        <f t="shared" si="7"/>
        <v>1099.9675429338588</v>
      </c>
    </row>
    <row r="25" spans="1:19" x14ac:dyDescent="0.2">
      <c r="A25" s="5">
        <v>23</v>
      </c>
      <c r="B25">
        <f>B24*EXP(RATES!O26)*(1-DATA!$B$6)</f>
        <v>82994.7603613877</v>
      </c>
      <c r="C25">
        <f>C24*EXP(RATES!O26)*(1-DATA!$B$6)</f>
        <v>20748.690090346925</v>
      </c>
      <c r="D25">
        <f t="shared" si="1"/>
        <v>103743.45045173462</v>
      </c>
      <c r="E25">
        <f>E24*(1-'LIFE TABLE MALE'!D85/1000)</f>
        <v>0.55421480613968421</v>
      </c>
      <c r="F25">
        <f t="shared" si="2"/>
        <v>0.16644082239272803</v>
      </c>
      <c r="G25">
        <f t="shared" si="0"/>
        <v>103723.45045173462</v>
      </c>
      <c r="H25">
        <f>MAX(D25,DATA!$B$3)</f>
        <v>103743.45045173462</v>
      </c>
      <c r="I25">
        <f t="shared" si="3"/>
        <v>775.7726478132389</v>
      </c>
      <c r="J25">
        <f>H25*'LIFE TABLE MALE'!D86/1000*F25*E24</f>
        <v>739.38813417909398</v>
      </c>
      <c r="K25">
        <f>0</f>
        <v>0</v>
      </c>
      <c r="L25" s="43">
        <f>DATA!$B$8*((1+DATA!$B$9)^A25)*F25*E25</f>
        <v>7.2729722724198522</v>
      </c>
      <c r="M25">
        <f>B24*EXP(RATES!O26)*(DATA!$B$12)</f>
        <v>1188.0640542529939</v>
      </c>
      <c r="N25">
        <f>C24*EXP(RATES!O26)*(DATA!$B$12)</f>
        <v>297.01601356324846</v>
      </c>
      <c r="O25">
        <f t="shared" si="4"/>
        <v>1485.0800678162423</v>
      </c>
      <c r="P25">
        <f t="shared" si="5"/>
        <v>158.517310124848</v>
      </c>
      <c r="Q25">
        <f>RATES!G26</f>
        <v>0.57787375637469385</v>
      </c>
      <c r="R25" s="46">
        <f t="shared" si="6"/>
        <v>1680.9510643896006</v>
      </c>
      <c r="S25">
        <f t="shared" si="7"/>
        <v>971.37750586085838</v>
      </c>
    </row>
    <row r="26" spans="1:19" x14ac:dyDescent="0.2">
      <c r="A26" s="5">
        <v>24</v>
      </c>
      <c r="B26">
        <f>B25*EXP(RATES!O27)*(1-DATA!$B$6)</f>
        <v>83283.464922455751</v>
      </c>
      <c r="C26">
        <f>C25*EXP(RATES!O27)*(1-DATA!$B$6)</f>
        <v>20820.866230613938</v>
      </c>
      <c r="D26">
        <f t="shared" si="1"/>
        <v>104104.33115306968</v>
      </c>
      <c r="E26">
        <f>E25*(1-'LIFE TABLE MALE'!D86/1000)</f>
        <v>0.51420915397167088</v>
      </c>
      <c r="F26">
        <f t="shared" si="2"/>
        <v>0.15395776071327344</v>
      </c>
      <c r="G26">
        <f t="shared" si="0"/>
        <v>104084.33115306968</v>
      </c>
      <c r="H26">
        <f>MAX(D26,DATA!$B$3)</f>
        <v>104104.33115306968</v>
      </c>
      <c r="I26">
        <f t="shared" si="3"/>
        <v>668.10739048263929</v>
      </c>
      <c r="J26">
        <f>H26*'LIFE TABLE MALE'!D87/1000*F26*E25</f>
        <v>721.7901465540981</v>
      </c>
      <c r="K26">
        <f>0</f>
        <v>0</v>
      </c>
      <c r="L26" s="43">
        <f>DATA!$B$8*((1+DATA!$B$9)^A26)*F26*E26</f>
        <v>6.366716561960974</v>
      </c>
      <c r="M26">
        <f>B25*EXP(RATES!O27)*(DATA!$B$12)</f>
        <v>1192.1968393807574</v>
      </c>
      <c r="N26">
        <f>C25*EXP(RATES!O27)*(DATA!$B$12)</f>
        <v>298.04920984518935</v>
      </c>
      <c r="O26">
        <f t="shared" si="4"/>
        <v>1490.2460492259468</v>
      </c>
      <c r="P26">
        <f t="shared" si="5"/>
        <v>137.46620904996513</v>
      </c>
      <c r="Q26">
        <f>RATES!G27</f>
        <v>0.56320138825489208</v>
      </c>
      <c r="R26" s="46">
        <f t="shared" si="6"/>
        <v>1533.7304626486634</v>
      </c>
      <c r="S26">
        <f t="shared" si="7"/>
        <v>863.79912577254515</v>
      </c>
    </row>
    <row r="27" spans="1:19" x14ac:dyDescent="0.2">
      <c r="A27" s="6">
        <v>25</v>
      </c>
      <c r="B27">
        <f>B26*EXP(RATES!O28)*(1-DATA!$B$6)</f>
        <v>83627.029768984285</v>
      </c>
      <c r="C27">
        <f>C26*EXP(RATES!O28)*(1-DATA!$B$6)</f>
        <v>20906.757442246071</v>
      </c>
      <c r="D27">
        <f t="shared" si="1"/>
        <v>104533.78721123036</v>
      </c>
      <c r="E27">
        <f>E26*(1-'LIFE TABLE MALE'!D87/1000)</f>
        <v>0.47242590134255708</v>
      </c>
      <c r="F27">
        <f t="shared" si="2"/>
        <v>0.14241092865977795</v>
      </c>
      <c r="G27">
        <f t="shared" si="0"/>
        <v>104513.78721123036</v>
      </c>
      <c r="H27">
        <f>MAX(D27,DATA!$B$3)</f>
        <v>104533.78721123036</v>
      </c>
      <c r="I27">
        <f t="shared" si="3"/>
        <v>570.12506503276381</v>
      </c>
      <c r="J27">
        <f>H27*'LIFE TABLE MALE'!D88/1000*F27*E26</f>
        <v>709.14718712149488</v>
      </c>
      <c r="K27">
        <f>0</f>
        <v>0</v>
      </c>
      <c r="L27" s="43">
        <f>DATA!$B$8*((1+DATA!$B$9)^A27)*F27*E27</f>
        <v>5.5188846526194757</v>
      </c>
      <c r="M27">
        <f>B26*EXP(RATES!O28)*(DATA!$B$12)</f>
        <v>1197.1149455682821</v>
      </c>
      <c r="N27">
        <f>C26*EXP(RATES!O28)*(DATA!$B$12)</f>
        <v>299.27873639207053</v>
      </c>
      <c r="O27">
        <f t="shared" si="4"/>
        <v>1496.3936819603528</v>
      </c>
      <c r="P27">
        <f t="shared" si="5"/>
        <v>118.46423528501462</v>
      </c>
      <c r="Q27">
        <f>RATES!G28</f>
        <v>0.54854806158178537</v>
      </c>
      <c r="R27" s="46">
        <f t="shared" si="6"/>
        <v>1403.2553720918927</v>
      </c>
      <c r="S27">
        <f t="shared" si="7"/>
        <v>769.7530142652347</v>
      </c>
    </row>
    <row r="28" spans="1:19" x14ac:dyDescent="0.2">
      <c r="A28" s="5">
        <v>26</v>
      </c>
      <c r="B28">
        <f>B27*EXP(RATES!O29)*(1-DATA!$B$6)</f>
        <v>84031.033003797333</v>
      </c>
      <c r="C28">
        <f>C27*EXP(RATES!O29)*(1-DATA!$B$6)</f>
        <v>21007.758250949333</v>
      </c>
      <c r="D28">
        <f t="shared" si="1"/>
        <v>105038.79125474667</v>
      </c>
      <c r="E28">
        <f>E27*(1-'LIFE TABLE MALE'!D88/1000)</f>
        <v>0.42866056426106119</v>
      </c>
      <c r="F28">
        <f t="shared" si="2"/>
        <v>0.13173010901029461</v>
      </c>
      <c r="G28">
        <f t="shared" si="0"/>
        <v>105018.79125474667</v>
      </c>
      <c r="H28">
        <f>MAX(D28,DATA!$B$3)</f>
        <v>105038.79125474667</v>
      </c>
      <c r="I28">
        <f t="shared" si="3"/>
        <v>480.82288340887629</v>
      </c>
      <c r="J28">
        <f>H28*'LIFE TABLE MALE'!D89/1000*F28*E27</f>
        <v>699.45201714982011</v>
      </c>
      <c r="K28">
        <f>0</f>
        <v>0</v>
      </c>
      <c r="L28" s="43">
        <f>DATA!$B$8*((1+DATA!$B$9)^A28)*F28*E28</f>
        <v>4.7246871077895847</v>
      </c>
      <c r="M28">
        <f>B27*EXP(RATES!O29)*(DATA!$B$12)</f>
        <v>1202.8982229582439</v>
      </c>
      <c r="N28">
        <f>C27*EXP(RATES!O29)*(DATA!$B$12)</f>
        <v>300.72455573956097</v>
      </c>
      <c r="O28">
        <f t="shared" si="4"/>
        <v>1503.6227786978047</v>
      </c>
      <c r="P28">
        <f t="shared" si="5"/>
        <v>101.16165251964482</v>
      </c>
      <c r="Q28">
        <f>RATES!G29</f>
        <v>0.53390072310461278</v>
      </c>
      <c r="R28" s="46">
        <f t="shared" si="6"/>
        <v>1286.1612401861307</v>
      </c>
      <c r="S28">
        <f t="shared" si="7"/>
        <v>686.68241616450075</v>
      </c>
    </row>
    <row r="29" spans="1:19" x14ac:dyDescent="0.2">
      <c r="A29" s="5">
        <v>27</v>
      </c>
      <c r="B29">
        <f>B28*EXP(RATES!O30)*(1-DATA!$B$6)</f>
        <v>84501.26690690004</v>
      </c>
      <c r="C29">
        <f>C28*EXP(RATES!O30)*(1-DATA!$B$6)</f>
        <v>21125.31672672501</v>
      </c>
      <c r="D29">
        <f t="shared" si="1"/>
        <v>105626.58363362505</v>
      </c>
      <c r="E29">
        <f>E28*(1-'LIFE TABLE MALE'!D89/1000)</f>
        <v>0.38279328376033767</v>
      </c>
      <c r="F29">
        <f t="shared" si="2"/>
        <v>0.12185035083452252</v>
      </c>
      <c r="G29">
        <f t="shared" si="0"/>
        <v>105606.58363362505</v>
      </c>
      <c r="H29">
        <f>MAX(D29,DATA!$B$3)</f>
        <v>105626.58363362505</v>
      </c>
      <c r="I29">
        <f t="shared" si="3"/>
        <v>399.3940745828283</v>
      </c>
      <c r="J29">
        <f>H29*'LIFE TABLE MALE'!D90/1000*F29*E28</f>
        <v>674.55053802657335</v>
      </c>
      <c r="K29">
        <f>0</f>
        <v>0</v>
      </c>
      <c r="L29" s="43">
        <f>DATA!$B$8*((1+DATA!$B$9)^A29)*F29*E29</f>
        <v>3.9807576207369282</v>
      </c>
      <c r="M29">
        <f>B28*EXP(RATES!O30)*(DATA!$B$12)</f>
        <v>1209.629587624336</v>
      </c>
      <c r="N29">
        <f>C28*EXP(RATES!O30)*(DATA!$B$12)</f>
        <v>302.40739690608399</v>
      </c>
      <c r="O29">
        <f t="shared" si="4"/>
        <v>1512.0369845304199</v>
      </c>
      <c r="P29">
        <f t="shared" si="5"/>
        <v>85.380952746165477</v>
      </c>
      <c r="Q29">
        <f>RATES!G30</f>
        <v>0.51924921182601969</v>
      </c>
      <c r="R29" s="46">
        <f t="shared" si="6"/>
        <v>1163.306322976304</v>
      </c>
      <c r="S29">
        <f t="shared" si="7"/>
        <v>604.04589131767102</v>
      </c>
    </row>
    <row r="30" spans="1:19" x14ac:dyDescent="0.2">
      <c r="A30" s="5">
        <v>28</v>
      </c>
      <c r="B30">
        <f>B29*EXP(RATES!O31)*(1-DATA!$B$6)</f>
        <v>85020.543140026202</v>
      </c>
      <c r="C30">
        <f>C29*EXP(RATES!O31)*(1-DATA!$B$6)</f>
        <v>21255.135785006551</v>
      </c>
      <c r="D30">
        <f t="shared" si="1"/>
        <v>106275.67892503276</v>
      </c>
      <c r="E30">
        <f>E29*(1-'LIFE TABLE MALE'!D90/1000)</f>
        <v>0.33599119307109643</v>
      </c>
      <c r="F30">
        <f t="shared" si="2"/>
        <v>0.11271157452193334</v>
      </c>
      <c r="G30">
        <f t="shared" si="0"/>
        <v>106255.67892503276</v>
      </c>
      <c r="H30">
        <f>MAX(D30,DATA!$B$3)</f>
        <v>106275.67892503276</v>
      </c>
      <c r="I30">
        <f t="shared" si="3"/>
        <v>326.26320028957701</v>
      </c>
      <c r="J30">
        <f>H30*'LIFE TABLE MALE'!D91/1000*F30*E29</f>
        <v>641.38742926361863</v>
      </c>
      <c r="K30">
        <f>0</f>
        <v>0</v>
      </c>
      <c r="L30" s="43">
        <f>DATA!$B$8*((1+DATA!$B$9)^A30)*F30*E30</f>
        <v>3.2966377258263448</v>
      </c>
      <c r="M30">
        <f>B29*EXP(RATES!O31)*(DATA!$B$12)</f>
        <v>1217.0629897345264</v>
      </c>
      <c r="N30">
        <f>C29*EXP(RATES!O31)*(DATA!$B$12)</f>
        <v>304.26574743363159</v>
      </c>
      <c r="O30">
        <f t="shared" si="4"/>
        <v>1521.3287371681579</v>
      </c>
      <c r="P30">
        <f t="shared" si="5"/>
        <v>70.960090750096143</v>
      </c>
      <c r="Q30">
        <f>RATES!G31</f>
        <v>0.50472410428806358</v>
      </c>
      <c r="R30" s="46">
        <f t="shared" si="6"/>
        <v>1041.9073580291181</v>
      </c>
      <c r="S30">
        <f t="shared" si="7"/>
        <v>525.8757580323894</v>
      </c>
    </row>
    <row r="31" spans="1:19" x14ac:dyDescent="0.2">
      <c r="A31" s="5">
        <v>29</v>
      </c>
      <c r="B31">
        <f>B30*EXP(RATES!O32)*(1-DATA!$B$6)</f>
        <v>85568.006571671765</v>
      </c>
      <c r="C31">
        <f>C30*EXP(RATES!O32)*(1-DATA!$B$6)</f>
        <v>21392.001642917941</v>
      </c>
      <c r="D31">
        <f t="shared" si="1"/>
        <v>106960.0082145897</v>
      </c>
      <c r="E31">
        <f>E30*(1-'LIFE TABLE MALE'!D91/1000)</f>
        <v>0.28899294993893926</v>
      </c>
      <c r="F31">
        <f t="shared" si="2"/>
        <v>0.10425820643278834</v>
      </c>
      <c r="G31">
        <f t="shared" si="0"/>
        <v>106940.0082145897</v>
      </c>
      <c r="H31">
        <f>MAX(D31,DATA!$B$3)</f>
        <v>106960.0082145897</v>
      </c>
      <c r="I31">
        <f t="shared" si="3"/>
        <v>261.25056680826776</v>
      </c>
      <c r="J31">
        <f>H31*'LIFE TABLE MALE'!D92/1000*F31*E30</f>
        <v>599.61075788527228</v>
      </c>
      <c r="K31">
        <f>0</f>
        <v>0</v>
      </c>
      <c r="L31" s="43">
        <f>DATA!$B$8*((1+DATA!$B$9)^A31)*F31*E31</f>
        <v>2.6752999597664657</v>
      </c>
      <c r="M31">
        <f>B30*EXP(RATES!O32)*(DATA!$B$12)</f>
        <v>1224.8998895740335</v>
      </c>
      <c r="N31">
        <f>C30*EXP(RATES!O32)*(DATA!$B$12)</f>
        <v>306.22497239350838</v>
      </c>
      <c r="O31">
        <f t="shared" si="4"/>
        <v>1531.1248619675418</v>
      </c>
      <c r="P31">
        <f t="shared" si="5"/>
        <v>57.983846117859272</v>
      </c>
      <c r="Q31">
        <f>RATES!G32</f>
        <v>0.49046199601095725</v>
      </c>
      <c r="R31" s="47">
        <f t="shared" si="6"/>
        <v>921.52047077116583</v>
      </c>
      <c r="S31">
        <f t="shared" si="7"/>
        <v>451.97076945938301</v>
      </c>
    </row>
    <row r="32" spans="1:19" x14ac:dyDescent="0.2">
      <c r="A32" s="6">
        <v>30</v>
      </c>
      <c r="B32">
        <f>B31*EXP(RATES!O33)*(1-DATA!$B$6)</f>
        <v>86144.154157072146</v>
      </c>
      <c r="C32">
        <f>C31*EXP(RATES!O33)*(1-DATA!$B$6)</f>
        <v>21536.038539268036</v>
      </c>
      <c r="D32">
        <f t="shared" si="1"/>
        <v>107680.19269634018</v>
      </c>
      <c r="E32">
        <f>E31*(1-'LIFE TABLE MALE'!D92/1000)</f>
        <v>0.24274450939213651</v>
      </c>
      <c r="F32">
        <f t="shared" si="2"/>
        <v>9.6438840950329216E-2</v>
      </c>
      <c r="G32">
        <f t="shared" si="0"/>
        <v>107660.19269634018</v>
      </c>
      <c r="H32">
        <f>MAX(D32,DATA!$B$3)</f>
        <v>107680.19269634018</v>
      </c>
      <c r="I32">
        <f t="shared" si="3"/>
        <v>204.35067710773453</v>
      </c>
      <c r="J32">
        <f>H32*'LIFE TABLE MALE'!D93/1000*F32*E31</f>
        <v>542.46811392102802</v>
      </c>
      <c r="K32">
        <f>0</f>
        <v>0</v>
      </c>
      <c r="L32" s="43">
        <f>DATA!$B$8*((1+DATA!$B$9)^A32)*F32*E32</f>
        <v>2.120198655655412</v>
      </c>
      <c r="M32">
        <f>B31*EXP(RATES!O33)*(DATA!$B$12)</f>
        <v>1233.1474010214827</v>
      </c>
      <c r="N32">
        <f>C31*EXP(RATES!O33)*(DATA!$B$12)</f>
        <v>308.28685025537067</v>
      </c>
      <c r="O32">
        <f t="shared" si="4"/>
        <v>1541.4342512768533</v>
      </c>
      <c r="P32">
        <f t="shared" si="5"/>
        <v>46.443239242199667</v>
      </c>
      <c r="Q32">
        <f>RATES!G33</f>
        <v>0.47646370067584165</v>
      </c>
      <c r="R32" s="47">
        <f t="shared" si="6"/>
        <v>795.3822289266177</v>
      </c>
      <c r="S32">
        <f t="shared" si="7"/>
        <v>378.97076024617576</v>
      </c>
    </row>
    <row r="33" spans="1:19" x14ac:dyDescent="0.2">
      <c r="A33" s="5">
        <v>31</v>
      </c>
      <c r="B33">
        <f>B32*EXP(RATES!O34)*(1-DATA!$B$6)</f>
        <v>86775.747166721878</v>
      </c>
      <c r="C33">
        <f>C32*EXP(RATES!O34)*(1-DATA!$B$6)</f>
        <v>21693.936791680469</v>
      </c>
      <c r="D33">
        <f t="shared" si="1"/>
        <v>108469.68395840234</v>
      </c>
      <c r="E33">
        <f>E32*(1-'LIFE TABLE MALE'!D93/1000)</f>
        <v>0.1988663322971663</v>
      </c>
      <c r="F33">
        <f t="shared" si="2"/>
        <v>8.9205927879054528E-2</v>
      </c>
      <c r="G33">
        <f t="shared" si="0"/>
        <v>108449.68395840234</v>
      </c>
      <c r="H33">
        <f>MAX(D33,DATA!$B$3)</f>
        <v>108469.68395840234</v>
      </c>
      <c r="I33">
        <f t="shared" si="3"/>
        <v>155.99217029894299</v>
      </c>
      <c r="J33">
        <f>H33*'LIFE TABLE MALE'!D94/1000*F33*E32</f>
        <v>470.2207642155401</v>
      </c>
      <c r="K33">
        <f>0</f>
        <v>0</v>
      </c>
      <c r="L33" s="43">
        <f>DATA!$B$8*((1+DATA!$B$9)^A33)*F33*E33</f>
        <v>1.6388164248107073</v>
      </c>
      <c r="M33">
        <f>B32*EXP(RATES!O34)*(DATA!$B$12)</f>
        <v>1242.1886097485749</v>
      </c>
      <c r="N33">
        <f>C32*EXP(RATES!O34)*(DATA!$B$12)</f>
        <v>310.54715243714372</v>
      </c>
      <c r="O33">
        <f t="shared" si="4"/>
        <v>1552.7357621857186</v>
      </c>
      <c r="P33">
        <f t="shared" si="5"/>
        <v>36.349542846287932</v>
      </c>
      <c r="Q33">
        <f>RATES!G34</f>
        <v>0.46258987582736705</v>
      </c>
      <c r="R33" s="47">
        <f t="shared" si="6"/>
        <v>664.20129378558181</v>
      </c>
      <c r="S33">
        <f t="shared" si="7"/>
        <v>307.25279401664881</v>
      </c>
    </row>
    <row r="34" spans="1:19" x14ac:dyDescent="0.2">
      <c r="A34" s="5">
        <v>32</v>
      </c>
      <c r="B34">
        <f>B33*EXP(RATES!O35)*(1-DATA!$B$6)</f>
        <v>87439.193933082599</v>
      </c>
      <c r="C34">
        <f>C33*EXP(RATES!O35)*(1-DATA!$B$6)</f>
        <v>21859.79848327065</v>
      </c>
      <c r="D34">
        <f t="shared" si="1"/>
        <v>109298.99241635326</v>
      </c>
      <c r="E34">
        <f>E33*(1-'LIFE TABLE MALE'!D94/1000)</f>
        <v>0.1590545553724837</v>
      </c>
      <c r="F34">
        <f t="shared" si="2"/>
        <v>8.2515483288125441E-2</v>
      </c>
      <c r="G34">
        <f t="shared" si="0"/>
        <v>109278.99241635326</v>
      </c>
      <c r="H34">
        <f>MAX(D34,DATA!$B$3)</f>
        <v>109298.99241635326</v>
      </c>
      <c r="I34">
        <f t="shared" si="3"/>
        <v>116.28876874964527</v>
      </c>
      <c r="J34">
        <f>H34*'LIFE TABLE MALE'!D95/1000*F34*E33</f>
        <v>403.0019865837528</v>
      </c>
      <c r="K34">
        <f>0</f>
        <v>0</v>
      </c>
      <c r="L34" s="43">
        <f>DATA!$B$8*((1+DATA!$B$9)^A34)*F34*E34</f>
        <v>1.2366792113056952</v>
      </c>
      <c r="M34">
        <f>B33*EXP(RATES!O35)*(DATA!$B$12)</f>
        <v>1251.6858027230637</v>
      </c>
      <c r="N34">
        <f>C33*EXP(RATES!O35)*(DATA!$B$12)</f>
        <v>312.92145068076593</v>
      </c>
      <c r="O34">
        <f t="shared" si="4"/>
        <v>1564.6072534038296</v>
      </c>
      <c r="P34">
        <f t="shared" si="5"/>
        <v>27.756219818489754</v>
      </c>
      <c r="Q34">
        <f>RATES!G35</f>
        <v>0.44898020595178956</v>
      </c>
      <c r="R34" s="47">
        <f t="shared" si="6"/>
        <v>548.28365436319359</v>
      </c>
      <c r="S34">
        <f t="shared" si="7"/>
        <v>246.16850805598645</v>
      </c>
    </row>
    <row r="35" spans="1:19" x14ac:dyDescent="0.2">
      <c r="A35" s="5">
        <v>33</v>
      </c>
      <c r="B35">
        <f>B34*EXP(RATES!O36)*(1-DATA!$B$6)</f>
        <v>88135.146395904914</v>
      </c>
      <c r="C35">
        <f>C34*EXP(RATES!O36)*(1-DATA!$B$6)</f>
        <v>22033.786598976229</v>
      </c>
      <c r="D35">
        <f t="shared" si="1"/>
        <v>110168.93299488115</v>
      </c>
      <c r="E35">
        <f>E34*(1-'LIFE TABLE MALE'!D95/1000)</f>
        <v>0.12331571729742245</v>
      </c>
      <c r="F35">
        <f t="shared" si="2"/>
        <v>7.6326822041516043E-2</v>
      </c>
      <c r="G35">
        <f t="shared" si="0"/>
        <v>110148.93299488115</v>
      </c>
      <c r="H35">
        <f>MAX(D35,DATA!$B$3)</f>
        <v>110168.93299488115</v>
      </c>
      <c r="I35">
        <f t="shared" si="3"/>
        <v>84.061171666340755</v>
      </c>
      <c r="J35">
        <f>H35*'LIFE TABLE MALE'!D96/1000*F35*E34</f>
        <v>329.0156617780828</v>
      </c>
      <c r="K35">
        <f>0</f>
        <v>0</v>
      </c>
      <c r="L35" s="43">
        <f>DATA!$B$8*((1+DATA!$B$9)^A35)*F35*E35</f>
        <v>0.90463062548259232</v>
      </c>
      <c r="M35">
        <f>B34*EXP(RATES!O36)*(DATA!$B$12)</f>
        <v>1261.6483124158169</v>
      </c>
      <c r="N35">
        <f>C34*EXP(RATES!O36)*(DATA!$B$12)</f>
        <v>315.41207810395423</v>
      </c>
      <c r="O35">
        <f t="shared" si="4"/>
        <v>1577.0603905197711</v>
      </c>
      <c r="P35">
        <f t="shared" si="5"/>
        <v>20.698071541722285</v>
      </c>
      <c r="Q35">
        <f>RATES!G36</f>
        <v>0.43563530089638008</v>
      </c>
      <c r="R35" s="47">
        <f t="shared" si="6"/>
        <v>434.67953561162847</v>
      </c>
      <c r="S35">
        <f t="shared" si="7"/>
        <v>189.36175028967054</v>
      </c>
    </row>
    <row r="36" spans="1:19" x14ac:dyDescent="0.2">
      <c r="A36" s="5">
        <v>34</v>
      </c>
      <c r="B36">
        <f>B35*EXP(RATES!O37)*(1-DATA!$B$6)</f>
        <v>88864.291917679613</v>
      </c>
      <c r="C36">
        <f>C35*EXP(RATES!O37)*(1-DATA!$B$6)</f>
        <v>22216.072979419903</v>
      </c>
      <c r="D36">
        <f t="shared" si="1"/>
        <v>111080.36489709951</v>
      </c>
      <c r="E36">
        <f>E35*(1-'LIFE TABLE MALE'!D96/1000)</f>
        <v>9.2980118665901043E-2</v>
      </c>
      <c r="F36">
        <f t="shared" si="2"/>
        <v>7.060231038840234E-2</v>
      </c>
      <c r="G36">
        <f t="shared" si="0"/>
        <v>111060.36489709951</v>
      </c>
      <c r="H36">
        <f>MAX(D36,DATA!$B$3)</f>
        <v>111080.36489709951</v>
      </c>
      <c r="I36">
        <f t="shared" si="3"/>
        <v>59.113630950609156</v>
      </c>
      <c r="J36">
        <f>H36*'LIFE TABLE MALE'!D97/1000*F36*E35</f>
        <v>266.55205322088449</v>
      </c>
      <c r="K36">
        <f>0</f>
        <v>0</v>
      </c>
      <c r="L36" s="43">
        <f>DATA!$B$8*((1+DATA!$B$9)^A36)*F36*E36</f>
        <v>0.6435537917731381</v>
      </c>
      <c r="M36">
        <f>B35*EXP(RATES!O37)*(DATA!$B$12)</f>
        <v>1272.0859783716919</v>
      </c>
      <c r="N36">
        <f>C35*EXP(RATES!O37)*(DATA!$B$12)</f>
        <v>318.02149459292298</v>
      </c>
      <c r="O36">
        <f t="shared" si="4"/>
        <v>1590.1074729646148</v>
      </c>
      <c r="P36">
        <f t="shared" si="5"/>
        <v>14.966563493882708</v>
      </c>
      <c r="Q36">
        <f>RATES!G37</f>
        <v>0.42255550600771669</v>
      </c>
      <c r="R36" s="47">
        <f t="shared" si="6"/>
        <v>341.2758014571495</v>
      </c>
      <c r="S36">
        <f t="shared" si="7"/>
        <v>144.20796897291487</v>
      </c>
    </row>
    <row r="37" spans="1:19" x14ac:dyDescent="0.2">
      <c r="A37" s="6">
        <v>35</v>
      </c>
      <c r="B37">
        <f>B36*EXP(RATES!O38)*(1-DATA!$B$6)</f>
        <v>89596.779479446108</v>
      </c>
      <c r="C37">
        <f>C36*EXP(RATES!O38)*(1-DATA!$B$6)</f>
        <v>22399.194869861527</v>
      </c>
      <c r="D37">
        <f t="shared" si="1"/>
        <v>111995.97434930764</v>
      </c>
      <c r="E37">
        <f>E36*(1-'LIFE TABLE MALE'!D97/1000)</f>
        <v>6.7353135477056972E-2</v>
      </c>
      <c r="F37">
        <f t="shared" si="2"/>
        <v>6.5307137109272162E-2</v>
      </c>
      <c r="G37">
        <f t="shared" si="0"/>
        <v>111975.97434930764</v>
      </c>
      <c r="H37">
        <f>MAX(D37,DATA!$B$3)</f>
        <v>111995.97434930764</v>
      </c>
      <c r="I37">
        <f t="shared" si="3"/>
        <v>39.93584193851153</v>
      </c>
      <c r="J37">
        <f>H37*'LIFE TABLE MALE'!D98/1000*F37*E36</f>
        <v>207.80226698919387</v>
      </c>
      <c r="K37">
        <f>0</f>
        <v>0</v>
      </c>
      <c r="L37" s="43">
        <f>DATA!$B$8*((1+DATA!$B$9)^A37)*F37*E37</f>
        <v>0.43983975442760981</v>
      </c>
      <c r="M37">
        <f>B36*EXP(RATES!O38)*(DATA!$B$12)</f>
        <v>1282.5714853908441</v>
      </c>
      <c r="N37">
        <f>C36*EXP(RATES!O38)*(DATA!$B$12)</f>
        <v>320.64287134771104</v>
      </c>
      <c r="O37">
        <f t="shared" si="4"/>
        <v>1603.2143567385551</v>
      </c>
      <c r="P37">
        <f t="shared" si="5"/>
        <v>10.524478919040972</v>
      </c>
      <c r="Q37">
        <f>RATES!G38</f>
        <v>0.40988073390848567</v>
      </c>
      <c r="R37" s="47">
        <f t="shared" si="6"/>
        <v>258.70242760117395</v>
      </c>
      <c r="S37">
        <f t="shared" si="7"/>
        <v>106.03714088907606</v>
      </c>
    </row>
    <row r="38" spans="1:19" x14ac:dyDescent="0.2">
      <c r="A38" s="5">
        <v>36</v>
      </c>
      <c r="B38">
        <f>B37*EXP(RATES!O39)*(1-DATA!$B$6)</f>
        <v>90361.659728555722</v>
      </c>
      <c r="C38">
        <f>C37*EXP(RATES!O39)*(1-DATA!$B$6)</f>
        <v>22590.41493213893</v>
      </c>
      <c r="D38">
        <f t="shared" si="1"/>
        <v>112952.07466069465</v>
      </c>
      <c r="E38">
        <f>E37*(1-'LIFE TABLE MALE'!D98/1000)</f>
        <v>4.6772681765307828E-2</v>
      </c>
      <c r="F38">
        <f t="shared" si="2"/>
        <v>6.0409101826076755E-2</v>
      </c>
      <c r="G38">
        <f t="shared" si="0"/>
        <v>112932.07466069465</v>
      </c>
      <c r="H38">
        <f>MAX(D38,DATA!$B$3)</f>
        <v>112952.07466069465</v>
      </c>
      <c r="I38">
        <f t="shared" si="3"/>
        <v>25.872088445741102</v>
      </c>
      <c r="J38">
        <f>H38*'LIFE TABLE MALE'!D99/1000*F38*E37</f>
        <v>152.8433341783859</v>
      </c>
      <c r="K38">
        <f>0</f>
        <v>0</v>
      </c>
      <c r="L38" s="43">
        <f>DATA!$B$8*((1+DATA!$B$9)^A38)*F38*E38</f>
        <v>0.28818464544247752</v>
      </c>
      <c r="M38">
        <f>B37*EXP(RATES!O39)*(DATA!$B$12)</f>
        <v>1293.520691410818</v>
      </c>
      <c r="N38">
        <f>C37*EXP(RATES!O39)*(DATA!$B$12)</f>
        <v>323.3801728527045</v>
      </c>
      <c r="O38">
        <f t="shared" si="4"/>
        <v>1616.9008642635226</v>
      </c>
      <c r="P38">
        <f t="shared" si="5"/>
        <v>7.1121655505892001</v>
      </c>
      <c r="Q38">
        <f>RATES!G39</f>
        <v>0.39747018785099719</v>
      </c>
      <c r="R38" s="48">
        <f>Q38+L38+K38+J38+I38</f>
        <v>179.40107745742048</v>
      </c>
      <c r="S38">
        <f t="shared" si="7"/>
        <v>71.306579957672213</v>
      </c>
    </row>
    <row r="39" spans="1:19" x14ac:dyDescent="0.2">
      <c r="A39" s="5">
        <v>37</v>
      </c>
      <c r="B39">
        <f>B38*EXP(RATES!O40)*(1-DATA!$B$6)</f>
        <v>91159.651578764926</v>
      </c>
      <c r="C39">
        <f>C38*EXP(RATES!O40)*(1-DATA!$B$6)</f>
        <v>22789.912894691231</v>
      </c>
      <c r="D39">
        <f t="shared" si="1"/>
        <v>113949.56447345615</v>
      </c>
      <c r="E39">
        <f>E38*(1-'LIFE TABLE MALE'!D99/1000)</f>
        <v>3.1217167791388403E-2</v>
      </c>
      <c r="F39">
        <f t="shared" si="2"/>
        <v>5.5878419189121002E-2</v>
      </c>
      <c r="G39">
        <f t="shared" si="0"/>
        <v>113929.56447345615</v>
      </c>
      <c r="H39">
        <f>MAX(D39,DATA!$B$3)</f>
        <v>113949.56447345615</v>
      </c>
      <c r="I39">
        <f t="shared" si="3"/>
        <v>16.113637075623355</v>
      </c>
      <c r="J39">
        <f>H39*'LIFE TABLE MALE'!D100/1000*F39*E38</f>
        <v>106.19478626502303</v>
      </c>
      <c r="K39">
        <f>0</f>
        <v>0</v>
      </c>
      <c r="L39" s="43">
        <f>DATA!$B$8*((1+DATA!$B$9)^A39)*F39*E39</f>
        <v>0.18147381516159763</v>
      </c>
      <c r="M39">
        <f>B38*EXP(RATES!O40)*(DATA!$B$12)</f>
        <v>1304.9438876305819</v>
      </c>
      <c r="N39">
        <f>C38*EXP(RATES!O40)*(DATA!$B$12)</f>
        <v>326.23597190764548</v>
      </c>
      <c r="O39">
        <f t="shared" si="4"/>
        <v>1631.1798595382274</v>
      </c>
      <c r="P39">
        <f t="shared" si="5"/>
        <v>4.608891671612322</v>
      </c>
      <c r="Q39">
        <f>RATES!G40</f>
        <v>0.38532302185706108</v>
      </c>
      <c r="R39" s="48">
        <f t="shared" si="6"/>
        <v>127.09878882742031</v>
      </c>
      <c r="S39">
        <f t="shared" si="7"/>
        <v>48.974089385354063</v>
      </c>
    </row>
    <row r="40" spans="1:19" x14ac:dyDescent="0.2">
      <c r="A40" s="5">
        <v>38</v>
      </c>
      <c r="B40">
        <f>B39*EXP(RATES!O41)*(1-DATA!$B$6)</f>
        <v>91991.509139589645</v>
      </c>
      <c r="C40">
        <f>C39*EXP(RATES!O41)*(1-DATA!$B$6)</f>
        <v>22997.877284897411</v>
      </c>
      <c r="D40">
        <f t="shared" si="1"/>
        <v>114989.38642448705</v>
      </c>
      <c r="E40">
        <f>E39*(1-'LIFE TABLE MALE'!D100/1000)</f>
        <v>2.0085822836336076E-2</v>
      </c>
      <c r="F40">
        <f t="shared" si="2"/>
        <v>5.1687537749936931E-2</v>
      </c>
      <c r="G40">
        <f t="shared" si="0"/>
        <v>114969.38642448705</v>
      </c>
      <c r="H40">
        <f>MAX(D40,DATA!$B$3)</f>
        <v>114989.38642448705</v>
      </c>
      <c r="I40">
        <f t="shared" si="3"/>
        <v>9.6778127750923666</v>
      </c>
      <c r="J40">
        <f>H40*'LIFE TABLE MALE'!D101/1000*F40*E39</f>
        <v>70.334969781434793</v>
      </c>
      <c r="K40">
        <f>0</f>
        <v>0</v>
      </c>
      <c r="L40" s="43">
        <f>DATA!$B$8*((1+DATA!$B$9)^A40)*F40*E40</f>
        <v>0.11016712175359704</v>
      </c>
      <c r="M40">
        <f>B39*EXP(RATES!O41)*(DATA!$B$12)</f>
        <v>1316.8518690738806</v>
      </c>
      <c r="N40">
        <f>C39*EXP(RATES!O41)*(DATA!$B$12)</f>
        <v>329.21296726847015</v>
      </c>
      <c r="O40">
        <f t="shared" si="4"/>
        <v>1646.0648363423506</v>
      </c>
      <c r="P40">
        <f t="shared" si="5"/>
        <v>2.8713395141375297</v>
      </c>
      <c r="Q40">
        <f>RATES!G41</f>
        <v>0.37343818647922755</v>
      </c>
      <c r="R40" s="48">
        <f t="shared" si="6"/>
        <v>82.994289192418279</v>
      </c>
      <c r="S40">
        <f t="shared" si="7"/>
        <v>30.993236844149237</v>
      </c>
    </row>
    <row r="41" spans="1:19" x14ac:dyDescent="0.2">
      <c r="A41" s="5">
        <v>39</v>
      </c>
      <c r="B41">
        <f>B40*EXP(RATES!O42)*(1-DATA!$B$6)</f>
        <v>92822.74661856427</v>
      </c>
      <c r="C41">
        <f>C40*EXP(RATES!O42)*(1-DATA!$B$6)</f>
        <v>23205.686654641067</v>
      </c>
      <c r="D41">
        <f t="shared" si="1"/>
        <v>116028.43327320533</v>
      </c>
      <c r="E41">
        <f>E40*(1-'LIFE TABLE MALE'!D101/1000)</f>
        <v>1.2471630665793342E-2</v>
      </c>
      <c r="F41">
        <f t="shared" si="2"/>
        <v>4.7810972418691665E-2</v>
      </c>
      <c r="G41">
        <f t="shared" si="0"/>
        <v>116008.43327320533</v>
      </c>
      <c r="H41">
        <f>MAX(D41,DATA!$B$3)</f>
        <v>116028.43327320533</v>
      </c>
      <c r="I41">
        <f t="shared" si="3"/>
        <v>5.6086702875483585</v>
      </c>
      <c r="J41">
        <f>H41*'LIFE TABLE MALE'!D102/1000*F41*E40</f>
        <v>44.850109497907063</v>
      </c>
      <c r="K41">
        <f>0</f>
        <v>0</v>
      </c>
      <c r="L41" s="43">
        <f>DATA!$B$8*((1+DATA!$B$9)^A41)*F41*E41</f>
        <v>6.4539786004029223E-2</v>
      </c>
      <c r="M41">
        <f>B40*EXP(RATES!O42)*(DATA!$B$12)</f>
        <v>1328.7509740898772</v>
      </c>
      <c r="N41">
        <f>C40*EXP(RATES!O42)*(DATA!$B$12)</f>
        <v>332.1877435224693</v>
      </c>
      <c r="O41">
        <f t="shared" si="4"/>
        <v>1660.9387176123464</v>
      </c>
      <c r="P41">
        <f t="shared" si="5"/>
        <v>1.7243645294768524</v>
      </c>
      <c r="Q41">
        <f>RATES!G42</f>
        <v>0.36195193998143993</v>
      </c>
      <c r="R41" s="48">
        <f t="shared" si="6"/>
        <v>52.247684100936304</v>
      </c>
      <c r="S41">
        <f t="shared" si="7"/>
        <v>18.911150619871332</v>
      </c>
    </row>
    <row r="42" spans="1:19" x14ac:dyDescent="0.2">
      <c r="A42" s="6">
        <v>40</v>
      </c>
      <c r="B42">
        <f>B41*EXP(RATES!O43)*(1-DATA!$B$6)</f>
        <v>93686.981367791916</v>
      </c>
      <c r="C42">
        <f>C41*EXP(RATES!O43)*(1-DATA!$B$6)</f>
        <v>23421.745341947979</v>
      </c>
      <c r="D42">
        <f t="shared" si="1"/>
        <v>117108.72670973989</v>
      </c>
      <c r="E42">
        <f>E41*(1-'LIFE TABLE MALE'!D102/1000)</f>
        <v>7.4516144932450555E-3</v>
      </c>
      <c r="F42">
        <f t="shared" si="2"/>
        <v>4.422514948728979E-2</v>
      </c>
      <c r="G42">
        <f t="shared" si="0"/>
        <v>117088.72670973989</v>
      </c>
      <c r="H42">
        <f>MAX(D42,DATA!$B$3)</f>
        <v>117108.72670973989</v>
      </c>
      <c r="I42">
        <f t="shared" si="3"/>
        <v>3.1286306975027838</v>
      </c>
      <c r="J42">
        <f>H42*'LIFE TABLE MALE'!D103/1000*F42*E41</f>
        <v>28.045884319174398</v>
      </c>
      <c r="K42">
        <f>0</f>
        <v>0</v>
      </c>
      <c r="L42" s="43">
        <f>DATA!$B$8*((1+DATA!$B$9)^A42)*F42*E42</f>
        <v>3.638283719811438E-2</v>
      </c>
      <c r="M42">
        <f>B41*EXP(RATES!O43)*(DATA!$B$12)</f>
        <v>1341.122432667778</v>
      </c>
      <c r="N42">
        <f>C41*EXP(RATES!O43)*(DATA!$B$12)</f>
        <v>335.28060816694449</v>
      </c>
      <c r="O42">
        <f t="shared" si="4"/>
        <v>1676.4030408347226</v>
      </c>
      <c r="P42">
        <f t="shared" si="5"/>
        <v>0.99960692917576366</v>
      </c>
      <c r="Q42">
        <f>RATES!G43</f>
        <v>0.35072355328981947</v>
      </c>
      <c r="R42" s="48">
        <f t="shared" si="6"/>
        <v>32.210504783051057</v>
      </c>
      <c r="S42">
        <f t="shared" si="7"/>
        <v>11.296982690770392</v>
      </c>
    </row>
    <row r="43" spans="1:19" x14ac:dyDescent="0.2">
      <c r="A43" s="5">
        <v>41</v>
      </c>
      <c r="B43">
        <f>B42*EXP(RATES!O44)*(1-DATA!$B$6)</f>
        <v>94547.223145914031</v>
      </c>
      <c r="C43">
        <f>C42*EXP(RATES!O44)*(1-DATA!$B$6)</f>
        <v>23636.805786478508</v>
      </c>
      <c r="D43">
        <f t="shared" si="1"/>
        <v>118184.02893239254</v>
      </c>
      <c r="E43">
        <f>E42*(1-'LIFE TABLE MALE'!D103/1000)</f>
        <v>4.2161420347981409E-3</v>
      </c>
      <c r="F43">
        <f t="shared" si="2"/>
        <v>4.0908263275743061E-2</v>
      </c>
      <c r="G43">
        <f t="shared" si="0"/>
        <v>118164.02893239254</v>
      </c>
      <c r="H43">
        <f>MAX(D43,DATA!$B$3)</f>
        <v>118184.02893239254</v>
      </c>
      <c r="I43">
        <f t="shared" si="3"/>
        <v>1.6524605355735482</v>
      </c>
      <c r="J43">
        <f>H43*'LIFE TABLE MALE'!D104/1000*F43*E42</f>
        <v>17.108734686689587</v>
      </c>
      <c r="K43">
        <f>0</f>
        <v>0</v>
      </c>
      <c r="L43" s="43">
        <f>DATA!$B$8*((1+DATA!$B$9)^A43)*F43*E43</f>
        <v>1.9422419136740133E-2</v>
      </c>
      <c r="M43">
        <f>B42*EXP(RATES!O44)*(DATA!$B$12)</f>
        <v>1353.4367321500988</v>
      </c>
      <c r="N43">
        <f>C42*EXP(RATES!O44)*(DATA!$B$12)</f>
        <v>338.3591830375247</v>
      </c>
      <c r="O43">
        <f t="shared" si="4"/>
        <v>1691.7959151876235</v>
      </c>
      <c r="P43">
        <f t="shared" si="5"/>
        <v>0.55752925428827627</v>
      </c>
      <c r="Q43">
        <f>RATES!G44</f>
        <v>0.33988676611542612</v>
      </c>
      <c r="R43" s="48">
        <f t="shared" si="6"/>
        <v>19.338146895688151</v>
      </c>
      <c r="S43">
        <f t="shared" si="7"/>
        <v>6.572780211040512</v>
      </c>
    </row>
    <row r="44" spans="1:19" x14ac:dyDescent="0.2">
      <c r="A44" s="5">
        <v>42</v>
      </c>
      <c r="B44">
        <f>B43*EXP(RATES!O45)*(1-DATA!$B$6)</f>
        <v>95439.467610481792</v>
      </c>
      <c r="C44">
        <f>C43*EXP(RATES!O45)*(1-DATA!$B$6)</f>
        <v>23859.866902620448</v>
      </c>
      <c r="D44">
        <f t="shared" si="1"/>
        <v>119299.33451310224</v>
      </c>
      <c r="E44">
        <f>E43*(1-'LIFE TABLE MALE'!D104/1000)</f>
        <v>2.2139168837298946E-3</v>
      </c>
      <c r="F44">
        <f t="shared" si="2"/>
        <v>3.7840143530062334E-2</v>
      </c>
      <c r="G44">
        <f t="shared" si="0"/>
        <v>119279.33451310224</v>
      </c>
      <c r="H44">
        <f>MAX(D44,DATA!$B$3)</f>
        <v>119299.33451310224</v>
      </c>
      <c r="I44">
        <f t="shared" si="3"/>
        <v>0.81021228767451969</v>
      </c>
      <c r="J44">
        <f>H44*'LIFE TABLE MALE'!D105/1000*F44*E43</f>
        <v>9.6980557965528735</v>
      </c>
      <c r="K44">
        <f>0</f>
        <v>0</v>
      </c>
      <c r="L44" s="43">
        <f>DATA!$B$8*((1+DATA!$B$9)^A44)*F44*E44</f>
        <v>9.6225750203981237E-3</v>
      </c>
      <c r="M44">
        <f>B43*EXP(RATES!O45)*(DATA!$B$12)</f>
        <v>1366.2091477983079</v>
      </c>
      <c r="N44">
        <f>C43*EXP(RATES!O45)*(DATA!$B$12)</f>
        <v>341.55228694957697</v>
      </c>
      <c r="O44">
        <f t="shared" si="4"/>
        <v>1707.7614347478848</v>
      </c>
      <c r="P44">
        <f t="shared" si="5"/>
        <v>0.29454623605820623</v>
      </c>
      <c r="Q44">
        <f>RATES!G45</f>
        <v>0.32930162970189214</v>
      </c>
      <c r="R44" s="48">
        <f t="shared" si="6"/>
        <v>10.812436895305996</v>
      </c>
      <c r="S44">
        <f t="shared" si="7"/>
        <v>3.5605530906731317</v>
      </c>
    </row>
    <row r="45" spans="1:19" x14ac:dyDescent="0.2">
      <c r="A45" s="5">
        <v>43</v>
      </c>
      <c r="B45">
        <f>B44*EXP(RATES!O46)*(1-DATA!$B$6)</f>
        <v>96364.465078835521</v>
      </c>
      <c r="C45">
        <f>C44*EXP(RATES!O46)*(1-DATA!$B$6)</f>
        <v>24091.11626970888</v>
      </c>
      <c r="D45">
        <f t="shared" si="1"/>
        <v>120455.58134854439</v>
      </c>
      <c r="E45">
        <f>E44*(1-'LIFE TABLE MALE'!D105/1000)</f>
        <v>1.0858367228099039E-3</v>
      </c>
      <c r="F45">
        <f t="shared" si="2"/>
        <v>3.5002132765307663E-2</v>
      </c>
      <c r="G45">
        <f t="shared" si="0"/>
        <v>120435.58134854439</v>
      </c>
      <c r="H45">
        <f>MAX(D45,DATA!$B$3)</f>
        <v>120455.58134854439</v>
      </c>
      <c r="I45">
        <f t="shared" si="3"/>
        <v>0.37113625155923224</v>
      </c>
      <c r="J45">
        <f>H45*'LIFE TABLE MALE'!D106/1000*F45*E44</f>
        <v>5.081888305225319</v>
      </c>
      <c r="K45">
        <f>0</f>
        <v>0</v>
      </c>
      <c r="L45" s="43">
        <f>DATA!$B$8*((1+DATA!$B$9)^A45)*F45*E45</f>
        <v>4.4528331604131617E-3</v>
      </c>
      <c r="M45">
        <f>B44*EXP(RATES!O46)*(DATA!$B$12)</f>
        <v>1379.4504203514286</v>
      </c>
      <c r="N45">
        <f>C44*EXP(RATES!O46)*(DATA!$B$12)</f>
        <v>344.86260508785716</v>
      </c>
      <c r="O45">
        <f t="shared" si="4"/>
        <v>1724.3130254392859</v>
      </c>
      <c r="P45">
        <f t="shared" si="5"/>
        <v>0.14445420756329205</v>
      </c>
      <c r="Q45">
        <f>RATES!G46</f>
        <v>0.3189655855815991</v>
      </c>
      <c r="R45" s="48">
        <f t="shared" si="6"/>
        <v>5.6019315975082566</v>
      </c>
      <c r="S45">
        <f t="shared" si="7"/>
        <v>1.786823392387284</v>
      </c>
    </row>
    <row r="46" spans="1:19" x14ac:dyDescent="0.2">
      <c r="A46" s="5">
        <v>44</v>
      </c>
      <c r="B46">
        <f>B45*EXP(RATES!O47)*(1-DATA!$B$6)</f>
        <v>97281.312696218753</v>
      </c>
      <c r="C46">
        <f>C45*EXP(RATES!O47)*(1-DATA!$B$6)</f>
        <v>24320.328174054688</v>
      </c>
      <c r="D46">
        <f t="shared" si="1"/>
        <v>121601.64087027343</v>
      </c>
      <c r="E46">
        <f>E45*(1-'LIFE TABLE MALE'!D106/1000)</f>
        <v>4.9467420147581884E-4</v>
      </c>
      <c r="F46">
        <f t="shared" si="2"/>
        <v>3.237697280790959E-2</v>
      </c>
      <c r="G46">
        <f t="shared" si="0"/>
        <v>121581.64087027343</v>
      </c>
      <c r="H46">
        <f>MAX(D46,DATA!$B$3)</f>
        <v>121601.64087027343</v>
      </c>
      <c r="I46">
        <f t="shared" si="3"/>
        <v>0.15788578578396595</v>
      </c>
      <c r="J46">
        <f>H46*'LIFE TABLE MALE'!D107/1000*F46*E45</f>
        <v>2.4762837656549341</v>
      </c>
      <c r="K46">
        <f>0</f>
        <v>0</v>
      </c>
      <c r="L46" s="43">
        <f>DATA!$B$8*((1+DATA!$B$9)^A46)*F46*E46</f>
        <v>1.9139609104269378E-3</v>
      </c>
      <c r="M46">
        <f>B45*EXP(RATES!O47)*(DATA!$B$12)</f>
        <v>1392.5750283712298</v>
      </c>
      <c r="N46">
        <f>C45*EXP(RATES!O47)*(DATA!$B$12)</f>
        <v>348.14375709280745</v>
      </c>
      <c r="O46">
        <f t="shared" si="4"/>
        <v>1740.7187854640372</v>
      </c>
      <c r="P46">
        <f t="shared" si="5"/>
        <v>6.6158804564267593E-2</v>
      </c>
      <c r="Q46">
        <f>RATES!G47</f>
        <v>0.30900832177573956</v>
      </c>
      <c r="R46" s="48">
        <f t="shared" si="6"/>
        <v>2.702242316913595</v>
      </c>
      <c r="S46">
        <f t="shared" si="7"/>
        <v>0.83501536338085613</v>
      </c>
    </row>
    <row r="47" spans="1:19" x14ac:dyDescent="0.2">
      <c r="A47" s="6">
        <v>45</v>
      </c>
      <c r="B47">
        <f>B46*EXP(RATES!O48)*(1-DATA!$B$6)</f>
        <v>98229.776108477323</v>
      </c>
      <c r="C47">
        <f>C46*EXP(RATES!O48)*(1-DATA!$B$6)</f>
        <v>24557.444027119331</v>
      </c>
      <c r="D47">
        <f t="shared" si="1"/>
        <v>122787.22013559665</v>
      </c>
      <c r="E47">
        <f>E46*(1-'LIFE TABLE MALE'!D107/1000)</f>
        <v>2.0813801883623825E-4</v>
      </c>
      <c r="F47">
        <f t="shared" si="2"/>
        <v>2.9948699847316372E-2</v>
      </c>
      <c r="G47">
        <f t="shared" si="0"/>
        <v>122767.22013559665</v>
      </c>
      <c r="H47">
        <f>MAX(D47,DATA!$B$3)</f>
        <v>122787.22013559665</v>
      </c>
      <c r="I47">
        <f t="shared" si="3"/>
        <v>6.2048507904939515E-2</v>
      </c>
      <c r="J47">
        <f>H47*'LIFE TABLE MALE'!D108/1000*F47*E46</f>
        <v>1.1162588065706709</v>
      </c>
      <c r="K47">
        <f>0</f>
        <v>0</v>
      </c>
      <c r="L47" s="43">
        <f>DATA!$B$8*((1+DATA!$B$9)^A47)*F47*E47</f>
        <v>7.5981370586020907E-4</v>
      </c>
      <c r="M47">
        <f>B46*EXP(RATES!O48)*(DATA!$B$12)</f>
        <v>1406.1522142317817</v>
      </c>
      <c r="N47">
        <f>C46*EXP(RATES!O48)*(DATA!$B$12)</f>
        <v>351.53805355794543</v>
      </c>
      <c r="O47">
        <f t="shared" si="4"/>
        <v>1757.6902677897272</v>
      </c>
      <c r="P47">
        <f t="shared" si="5"/>
        <v>2.8151260785236186E-2</v>
      </c>
      <c r="Q47">
        <f>RATES!G48</f>
        <v>0.29929213083059769</v>
      </c>
      <c r="R47" s="48">
        <f t="shared" si="6"/>
        <v>1.2072183889667067</v>
      </c>
      <c r="S47">
        <f t="shared" si="7"/>
        <v>0.36131096401172696</v>
      </c>
    </row>
    <row r="48" spans="1:19" x14ac:dyDescent="0.2">
      <c r="A48" s="5">
        <v>46</v>
      </c>
      <c r="B48">
        <f>B47*EXP(RATES!O49)*(1-DATA!$B$6)</f>
        <v>99166.189047448002</v>
      </c>
      <c r="C48">
        <f>C47*EXP(RATES!O49)*(1-DATA!$B$6)</f>
        <v>24791.547261862001</v>
      </c>
      <c r="D48">
        <f t="shared" si="1"/>
        <v>123957.73630931</v>
      </c>
      <c r="E48">
        <f>E47*(1-'LIFE TABLE MALE'!D108/1000)</f>
        <v>8.0415959354706781E-5</v>
      </c>
      <c r="F48">
        <f t="shared" si="2"/>
        <v>2.7702547358767645E-2</v>
      </c>
      <c r="G48">
        <f t="shared" si="0"/>
        <v>123937.73630931</v>
      </c>
      <c r="H48">
        <f>MAX(D48,DATA!$B$3)</f>
        <v>123957.73630931</v>
      </c>
      <c r="I48">
        <f t="shared" si="3"/>
        <v>2.2386440422751203E-2</v>
      </c>
      <c r="J48">
        <f>H48*'LIFE TABLE MALE'!D109/1000*F48*E47</f>
        <v>0.4626485350228377</v>
      </c>
      <c r="K48">
        <f>0</f>
        <v>0</v>
      </c>
      <c r="L48" s="43">
        <f>DATA!$B$8*((1+DATA!$B$9)^A48)*F48*E48</f>
        <v>2.7697454575087476E-4</v>
      </c>
      <c r="M48">
        <f>B47*EXP(RATES!O49)*(DATA!$B$12)</f>
        <v>1419.5568984297261</v>
      </c>
      <c r="N48">
        <f>C47*EXP(RATES!O49)*(DATA!$B$12)</f>
        <v>354.88922460743152</v>
      </c>
      <c r="O48">
        <f t="shared" si="4"/>
        <v>1774.4461230371576</v>
      </c>
      <c r="P48">
        <f t="shared" si="5"/>
        <v>1.1060944347387552E-2</v>
      </c>
      <c r="Q48">
        <f>RATES!G49</f>
        <v>0.28994370460990543</v>
      </c>
      <c r="R48" s="48">
        <f t="shared" si="6"/>
        <v>0.49637289433872733</v>
      </c>
      <c r="S48">
        <f t="shared" si="7"/>
        <v>0.14392019585251176</v>
      </c>
    </row>
    <row r="49" spans="1:21" x14ac:dyDescent="0.2">
      <c r="A49" s="5">
        <v>47</v>
      </c>
      <c r="B49">
        <f>B48*EXP(RATES!O50)*(1-DATA!$B$6)</f>
        <v>100132.91784628085</v>
      </c>
      <c r="C49">
        <f>C48*EXP(RATES!O50)*(1-DATA!$B$6)</f>
        <v>25033.229461570212</v>
      </c>
      <c r="D49">
        <f t="shared" si="1"/>
        <v>125166.14730785106</v>
      </c>
      <c r="E49">
        <f>E48*(1-'LIFE TABLE MALE'!D109/1000)</f>
        <v>2.836260995277507E-5</v>
      </c>
      <c r="F49">
        <f t="shared" si="2"/>
        <v>2.5624856306860073E-2</v>
      </c>
      <c r="G49">
        <f t="shared" si="0"/>
        <v>125146.14730785106</v>
      </c>
      <c r="H49">
        <f>MAX(D49,DATA!$B$3)</f>
        <v>125166.14730785106</v>
      </c>
      <c r="I49">
        <f t="shared" si="3"/>
        <v>7.3747048902918829E-3</v>
      </c>
      <c r="J49">
        <f>H49*'LIFE TABLE MALE'!D110/1000*F49*E48</f>
        <v>0.17536414357571659</v>
      </c>
      <c r="K49">
        <f>0</f>
        <v>0</v>
      </c>
      <c r="L49" s="43">
        <f>DATA!$B$8*((1+DATA!$B$9)^A49)*F49*E49</f>
        <v>9.2169176746810443E-5</v>
      </c>
      <c r="M49">
        <f>B48*EXP(RATES!O50)*(DATA!$B$12)</f>
        <v>1433.3955519917506</v>
      </c>
      <c r="N49">
        <f>C48*EXP(RATES!O50)*(DATA!$B$12)</f>
        <v>358.34888799793765</v>
      </c>
      <c r="O49">
        <f t="shared" si="4"/>
        <v>1791.7444399896883</v>
      </c>
      <c r="P49">
        <f t="shared" si="5"/>
        <v>3.9915173270694349E-3</v>
      </c>
      <c r="Q49">
        <f>RATES!G50</f>
        <v>0.28082727798558355</v>
      </c>
      <c r="R49" s="48">
        <f t="shared" si="6"/>
        <v>0.18682253496982471</v>
      </c>
      <c r="S49">
        <f t="shared" si="7"/>
        <v>5.2464863961942367E-2</v>
      </c>
    </row>
    <row r="50" spans="1:21" x14ac:dyDescent="0.2">
      <c r="A50" s="5">
        <v>48</v>
      </c>
      <c r="B50">
        <f>B49*EXP(RATES!O51)*(1-DATA!$B$6)</f>
        <v>101130.66967745037</v>
      </c>
      <c r="C50">
        <f>C49*EXP(RATES!O51)*(1-DATA!$B$6)</f>
        <v>25282.667419362591</v>
      </c>
      <c r="D50">
        <f t="shared" si="1"/>
        <v>126413.33709681296</v>
      </c>
      <c r="E50">
        <f>E49*(1-'LIFE TABLE MALE'!D110/1000)</f>
        <v>9.0786411414904827E-6</v>
      </c>
      <c r="F50">
        <f t="shared" si="2"/>
        <v>2.3702992083845568E-2</v>
      </c>
      <c r="G50">
        <f t="shared" si="0"/>
        <v>126393.33709681296</v>
      </c>
      <c r="H50">
        <f>MAX(D50,DATA!$B$3)</f>
        <v>126413.33709681296</v>
      </c>
      <c r="I50">
        <f t="shared" si="3"/>
        <v>2.2053002784995701E-3</v>
      </c>
      <c r="J50">
        <f>H50*'LIFE TABLE MALE'!D111/1000*F50*E49</f>
        <v>6.043955321890844E-2</v>
      </c>
      <c r="K50">
        <f>0</f>
        <v>0</v>
      </c>
      <c r="L50" s="43">
        <f>DATA!$B$8*((1+DATA!$B$9)^A50)*F50*E50</f>
        <v>2.7835707876882792E-5</v>
      </c>
      <c r="M50">
        <f>B49*EXP(RATES!O51)*(DATA!$B$12)</f>
        <v>1447.678298041212</v>
      </c>
      <c r="N50">
        <f>C49*EXP(RATES!O51)*(DATA!$B$12)</f>
        <v>361.91957451030299</v>
      </c>
      <c r="O50">
        <f t="shared" si="4"/>
        <v>1809.5978725515149</v>
      </c>
      <c r="P50">
        <f t="shared" si="5"/>
        <v>1.315193664869134E-3</v>
      </c>
      <c r="Q50">
        <f>RATES!G51</f>
        <v>0.27193939918145021</v>
      </c>
      <c r="R50" s="48">
        <f t="shared" si="6"/>
        <v>6.3987882870154028E-2</v>
      </c>
      <c r="S50">
        <f t="shared" si="7"/>
        <v>1.7400826422602697E-2</v>
      </c>
    </row>
    <row r="51" spans="1:21" x14ac:dyDescent="0.2">
      <c r="A51" s="5">
        <v>49</v>
      </c>
      <c r="B51">
        <f>B50*EXP(RATES!O52)*(1-DATA!$B$6)</f>
        <v>102111.47643077932</v>
      </c>
      <c r="C51">
        <f>C50*EXP(RATES!O52)*(1-DATA!$B$6)</f>
        <v>25527.869107694831</v>
      </c>
      <c r="D51">
        <f t="shared" si="1"/>
        <v>127639.34553847415</v>
      </c>
      <c r="E51">
        <f>E50*(1-'LIFE TABLE MALE'!D111/1000)</f>
        <v>2.622101305262309E-6</v>
      </c>
      <c r="F51">
        <f t="shared" si="2"/>
        <v>2.1925267677557151E-2</v>
      </c>
      <c r="G51">
        <f t="shared" si="0"/>
        <v>127619.34553847415</v>
      </c>
      <c r="H51">
        <f>MAX(D51,DATA!$B$3)</f>
        <v>127639.34553847415</v>
      </c>
      <c r="I51">
        <f t="shared" si="3"/>
        <v>5.9488143360973504E-4</v>
      </c>
      <c r="J51">
        <f>H51*'LIFE TABLE MALE'!D112/1000*F51*E50</f>
        <v>1.8822922588743348E-2</v>
      </c>
      <c r="K51">
        <f>0</f>
        <v>0</v>
      </c>
      <c r="L51" s="43">
        <f>DATA!$B$8*((1+DATA!$B$9)^A51)*F51*E51</f>
        <v>7.5853005187740606E-6</v>
      </c>
      <c r="M51">
        <f>B50*EXP(RATES!O52)*(DATA!$B$12)</f>
        <v>1461.7184765142235</v>
      </c>
      <c r="N51">
        <f>C50*EXP(RATES!O52)*(DATA!$B$12)</f>
        <v>365.42961912855588</v>
      </c>
      <c r="O51">
        <f t="shared" si="4"/>
        <v>1827.1480956427795</v>
      </c>
      <c r="P51">
        <f t="shared" si="5"/>
        <v>3.9318575113523029E-4</v>
      </c>
      <c r="Q51">
        <f>RATES!G52</f>
        <v>0.26340215020802832</v>
      </c>
      <c r="R51" s="48">
        <f t="shared" si="6"/>
        <v>1.9818575074007087E-2</v>
      </c>
      <c r="S51">
        <f t="shared" si="7"/>
        <v>5.2202552885527009E-3</v>
      </c>
    </row>
    <row r="52" spans="1:21" x14ac:dyDescent="0.2">
      <c r="A52" s="6">
        <v>50</v>
      </c>
      <c r="B52">
        <f>B51*EXP(RATES!O53)*(1-DATA!$B$6)</f>
        <v>103171.99920404634</v>
      </c>
      <c r="C52">
        <f>C51*EXP(RATES!O53)*(1-DATA!$B$6)</f>
        <v>25792.999801011585</v>
      </c>
      <c r="D52">
        <f t="shared" si="1"/>
        <v>128964.99900505792</v>
      </c>
      <c r="E52">
        <f>E51*(1-'LIFE TABLE MALE'!D112/1000)</f>
        <v>6.794887101443695E-7</v>
      </c>
      <c r="F52">
        <f t="shared" si="2"/>
        <v>2.0280872601740364E-2</v>
      </c>
      <c r="G52">
        <f t="shared" si="0"/>
        <v>128944.99900505792</v>
      </c>
      <c r="H52">
        <f>MAX(D52,DATA!$B$3)</f>
        <v>128964.99900505792</v>
      </c>
      <c r="I52">
        <f t="shared" si="3"/>
        <v>1.4407642243985727E-4</v>
      </c>
      <c r="J52">
        <f>H52*'LIFE TABLE MALE'!D113/1000*F52*E51</f>
        <v>5.2721793589759567E-3</v>
      </c>
      <c r="K52">
        <f>E52*D52*F52</f>
        <v>1.7772181559042016E-3</v>
      </c>
      <c r="L52" s="43">
        <f>DATA!$B$8*((1+DATA!$B$9)^A52)*F52*E52</f>
        <v>1.8545881248354872E-6</v>
      </c>
      <c r="M52">
        <f>B51*EXP(RATES!O53)*(DATA!$B$12)</f>
        <v>1476.8997841070029</v>
      </c>
      <c r="N52">
        <f>C51*EXP(RATES!O53)*(DATA!$B$12)</f>
        <v>369.22494602675073</v>
      </c>
      <c r="O52">
        <f t="shared" si="4"/>
        <v>1846.1247301337537</v>
      </c>
      <c r="P52">
        <f t="shared" si="5"/>
        <v>1.061342147192221E-4</v>
      </c>
      <c r="Q52">
        <f>RATES!G53</f>
        <v>0.25495931300893881</v>
      </c>
      <c r="R52" s="48">
        <f t="shared" si="6"/>
        <v>7.3014627401640731E-3</v>
      </c>
      <c r="S52">
        <f t="shared" si="7"/>
        <v>1.861575924192596E-3</v>
      </c>
    </row>
    <row r="56" spans="1:21" x14ac:dyDescent="0.2">
      <c r="P56" s="54" t="s">
        <v>56</v>
      </c>
      <c r="Q56" s="49">
        <f>SUM(S3:S52)</f>
        <v>93756.493506273604</v>
      </c>
      <c r="T56" s="66" t="s">
        <v>59</v>
      </c>
      <c r="U56" s="65"/>
    </row>
    <row r="57" spans="1:21" x14ac:dyDescent="0.2">
      <c r="B57" t="s">
        <v>64</v>
      </c>
      <c r="C57">
        <f>0.075</f>
        <v>7.4999999999999997E-2</v>
      </c>
      <c r="P57" s="56" t="s">
        <v>57</v>
      </c>
      <c r="Q57" s="50">
        <f>DATA!B2-Q56</f>
        <v>6243.506493726396</v>
      </c>
      <c r="T57" s="54" t="s">
        <v>60</v>
      </c>
      <c r="U57" s="49">
        <f>SUM(J3:J52)</f>
        <v>23955.384665522222</v>
      </c>
    </row>
    <row r="58" spans="1:21" x14ac:dyDescent="0.2">
      <c r="T58" s="55" t="s">
        <v>61</v>
      </c>
      <c r="U58" s="52">
        <f>SUM(I3:I52)</f>
        <v>79388.245263313758</v>
      </c>
    </row>
    <row r="59" spans="1:21" x14ac:dyDescent="0.2">
      <c r="P59" s="57" t="s">
        <v>58</v>
      </c>
      <c r="Q59" s="51">
        <f>SUMPRODUCT(R3:R52,A3:A52)/SUM(R3:R52)</f>
        <v>10.536498184513549</v>
      </c>
      <c r="T59" s="55" t="s">
        <v>47</v>
      </c>
      <c r="U59" s="53">
        <f>SUM(L3:L52)</f>
        <v>575.73471643331948</v>
      </c>
    </row>
    <row r="60" spans="1:21" x14ac:dyDescent="0.2">
      <c r="T60" s="56" t="s">
        <v>48</v>
      </c>
      <c r="U60" s="50">
        <f>SUM(P3:P52)</f>
        <v>15487.72065921371</v>
      </c>
    </row>
  </sheetData>
  <mergeCells count="1">
    <mergeCell ref="T56:U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C6AC-9AE9-F54E-979E-91459E404293}">
  <dimension ref="A1:U60"/>
  <sheetViews>
    <sheetView tabSelected="1" topLeftCell="C1" workbookViewId="0">
      <selection activeCell="T57" sqref="T57"/>
    </sheetView>
  </sheetViews>
  <sheetFormatPr baseColWidth="10" defaultRowHeight="16" x14ac:dyDescent="0.2"/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</f>
        <v>80000</v>
      </c>
      <c r="C2">
        <f>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MAX(D2,DATA!$B$3)</f>
        <v>100000</v>
      </c>
      <c r="M2">
        <f>B2</f>
        <v>80000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B2*EXP(RATES!O4)*(1-DATA!$B$6)</f>
        <v>80989.353600000002</v>
      </c>
      <c r="C3">
        <f>C2*EXP(RATES!O4)*(1-DATA!$B$6)</f>
        <v>20247.338400000001</v>
      </c>
      <c r="D3">
        <f>B3+C3</f>
        <v>101236.69200000001</v>
      </c>
      <c r="E3">
        <f>E2*(1-'LIFE TABLE MALE'!D63/1000)</f>
        <v>0.99353212999999996</v>
      </c>
      <c r="F3">
        <f>F2*(1-0.15-0.4)</f>
        <v>0.44999999999999996</v>
      </c>
      <c r="G3">
        <f t="shared" ref="G3:G52" si="0">D3-20</f>
        <v>101216.69200000001</v>
      </c>
      <c r="H3">
        <f>MAX(D3,DATA!$B$3)</f>
        <v>101236.69200000001</v>
      </c>
      <c r="I3">
        <f>G3*(DATA!$B$7+0.4)*F2*E3</f>
        <v>55309.119576872683</v>
      </c>
      <c r="J3">
        <f>H3*'LIFE TABLE MALE'!D64/1000*F3*E2</f>
        <v>323.46307563296398</v>
      </c>
      <c r="K3">
        <f>0</f>
        <v>0</v>
      </c>
      <c r="L3" s="43">
        <f>DATA!$B$8*((1+DATA!$B$9)^A3)*F3*E3</f>
        <v>22.801562383499999</v>
      </c>
      <c r="M3">
        <f>B2*EXP(RATES!O4)*(DATA!$B$12)</f>
        <v>1159.3568</v>
      </c>
      <c r="N3">
        <f>C2*EXP(RATES!O4)*(DATA!$B$12)</f>
        <v>289.83920000000001</v>
      </c>
      <c r="O3">
        <f>M3+N3</f>
        <v>1449.1959999999999</v>
      </c>
      <c r="P3">
        <f>O3*E2*F2</f>
        <v>1449.1959999999999</v>
      </c>
      <c r="Q3">
        <f>RATES!G4</f>
        <v>0.96605290105686192</v>
      </c>
      <c r="R3" s="43">
        <f>P3+L3+K3+J3+I3</f>
        <v>57104.580214889145</v>
      </c>
      <c r="S3">
        <f>R3*Q3</f>
        <v>55166.045380227937</v>
      </c>
    </row>
    <row r="4" spans="1:20" x14ac:dyDescent="0.2">
      <c r="A4" s="5">
        <v>2</v>
      </c>
      <c r="B4">
        <f>B3*EXP(RATES!O5)*(1-DATA!$B$6)</f>
        <v>81233.889418663224</v>
      </c>
      <c r="C4">
        <f>C3*EXP(RATES!O5)*(1-DATA!$B$6)</f>
        <v>20308.472354665806</v>
      </c>
      <c r="D4">
        <f t="shared" ref="D4:D52" si="1">B4+C4</f>
        <v>101542.36177332903</v>
      </c>
      <c r="E4">
        <f>E3*(1-'LIFE TABLE MALE'!D64/1000)</f>
        <v>0.98647779355864618</v>
      </c>
      <c r="F4">
        <f t="shared" ref="F4:F52" si="2">F3*(1-0.15)</f>
        <v>0.38249999999999995</v>
      </c>
      <c r="G4">
        <f t="shared" si="0"/>
        <v>101522.36177332903</v>
      </c>
      <c r="H4">
        <f>MAX(D4,DATA!$B$3)</f>
        <v>101542.36177332903</v>
      </c>
      <c r="I4">
        <f>G4*DATA!$B$7*F3*E4</f>
        <v>6760.0949921335978</v>
      </c>
      <c r="J4">
        <f>H4*'LIFE TABLE MALE'!D65/1000*F4*E3</f>
        <v>301.57487454881988</v>
      </c>
      <c r="K4">
        <f>0</f>
        <v>0</v>
      </c>
      <c r="L4" s="43">
        <f>DATA!$B$8*((1+DATA!$B$9)^A4)*F4*E4</f>
        <v>19.628589869002191</v>
      </c>
      <c r="M4">
        <f>B3*EXP(RATES!O5)*(DATA!$B$12)</f>
        <v>1162.8573127416005</v>
      </c>
      <c r="N4">
        <f>C3*EXP(RATES!O5)*(DATA!$B$12)</f>
        <v>290.71432818540012</v>
      </c>
      <c r="O4">
        <f t="shared" ref="O4:O52" si="3">M4+N4</f>
        <v>1453.5716409270005</v>
      </c>
      <c r="P4">
        <f t="shared" ref="P4:P52" si="4">O4*E3*F3</f>
        <v>649.87655783300909</v>
      </c>
      <c r="Q4">
        <f>RATES!G5</f>
        <v>0.94195563634332236</v>
      </c>
      <c r="R4" s="43">
        <f t="shared" ref="R4:R52" si="5">P4+L4+K4+J4+I4</f>
        <v>7731.1750143844292</v>
      </c>
      <c r="S4">
        <f t="shared" ref="S4:S52" si="6">R4*Q4</f>
        <v>7282.4238803560793</v>
      </c>
    </row>
    <row r="5" spans="1:20" x14ac:dyDescent="0.2">
      <c r="A5" s="5">
        <v>3</v>
      </c>
      <c r="B5">
        <f>B4*EXP(RATES!O6)*(1-DATA!$B$6)</f>
        <v>81258.802918728528</v>
      </c>
      <c r="C5">
        <f>C4*EXP(RATES!O6)*(1-DATA!$B$6)</f>
        <v>20314.700729682132</v>
      </c>
      <c r="D5">
        <f t="shared" si="1"/>
        <v>101573.50364841067</v>
      </c>
      <c r="E5">
        <f>E4*(1-'LIFE TABLE MALE'!D65/1000)</f>
        <v>0.97876837095420599</v>
      </c>
      <c r="F5">
        <f t="shared" si="2"/>
        <v>0.32512499999999994</v>
      </c>
      <c r="G5">
        <f t="shared" si="0"/>
        <v>101553.50364841067</v>
      </c>
      <c r="H5">
        <f>MAX(D5,DATA!$B$3)</f>
        <v>101573.50364841067</v>
      </c>
      <c r="I5">
        <f>G5*DATA!$B$7*F4*E5</f>
        <v>5702.9233768458662</v>
      </c>
      <c r="J5">
        <f>H5*'LIFE TABLE MALE'!D66/1000*F5*E4</f>
        <v>282.28003528237332</v>
      </c>
      <c r="K5">
        <f>0</f>
        <v>0</v>
      </c>
      <c r="L5" s="43">
        <f>DATA!$B$8*((1+DATA!$B$9)^A5)*F5*E5</f>
        <v>16.884990142966799</v>
      </c>
      <c r="M5">
        <f>B4*EXP(RATES!O6)*(DATA!$B$12)</f>
        <v>1163.2139477118603</v>
      </c>
      <c r="N5">
        <f>C4*EXP(RATES!O6)*(DATA!$B$12)</f>
        <v>290.80348692796508</v>
      </c>
      <c r="O5">
        <f t="shared" si="3"/>
        <v>1454.0174346398253</v>
      </c>
      <c r="P5">
        <f t="shared" si="4"/>
        <v>548.64113585013138</v>
      </c>
      <c r="Q5">
        <f>RATES!G6</f>
        <v>0.92095016751412107</v>
      </c>
      <c r="R5" s="43">
        <f t="shared" si="5"/>
        <v>6550.729538121338</v>
      </c>
      <c r="S5">
        <f t="shared" si="6"/>
        <v>6032.8954654725476</v>
      </c>
    </row>
    <row r="6" spans="1:20" x14ac:dyDescent="0.2">
      <c r="A6" s="5">
        <v>4</v>
      </c>
      <c r="B6">
        <f>B5*EXP(RATES!O7)*(1-DATA!$B$6)</f>
        <v>81219.666893987174</v>
      </c>
      <c r="C6">
        <f>C5*EXP(RATES!O7)*(1-DATA!$B$6)</f>
        <v>20304.916723496794</v>
      </c>
      <c r="D6">
        <f t="shared" si="1"/>
        <v>101524.58361748396</v>
      </c>
      <c r="E6">
        <f>E5*(1-'LIFE TABLE MALE'!D66/1000)</f>
        <v>0.97028747025977602</v>
      </c>
      <c r="F6">
        <f t="shared" si="2"/>
        <v>0.27635624999999997</v>
      </c>
      <c r="G6">
        <f t="shared" si="0"/>
        <v>101504.58361748396</v>
      </c>
      <c r="H6">
        <f>MAX(D6,DATA!$B$3)</f>
        <v>101524.58361748396</v>
      </c>
      <c r="I6">
        <f>G6*DATA!$B$7*F5*E6</f>
        <v>4803.1671625576309</v>
      </c>
      <c r="J6">
        <f>H6*'LIFE TABLE MALE'!D67/1000*F6*E5</f>
        <v>265.07528884764832</v>
      </c>
      <c r="K6">
        <f>0</f>
        <v>0</v>
      </c>
      <c r="L6" s="43">
        <f>DATA!$B$8*((1+DATA!$B$9)^A6)*F6*E6</f>
        <v>14.512438939935958</v>
      </c>
      <c r="M6">
        <f>B5*EXP(RATES!O7)*(DATA!$B$12)</f>
        <v>1162.6537183188348</v>
      </c>
      <c r="N6">
        <f>C5*EXP(RATES!O7)*(DATA!$B$12)</f>
        <v>290.66342957970869</v>
      </c>
      <c r="O6">
        <f t="shared" si="3"/>
        <v>1453.3171478985435</v>
      </c>
      <c r="P6">
        <f t="shared" si="4"/>
        <v>462.47758623891878</v>
      </c>
      <c r="Q6">
        <f>RATES!G7</f>
        <v>0.90112326459071324</v>
      </c>
      <c r="R6" s="43">
        <f t="shared" si="5"/>
        <v>5545.232476584134</v>
      </c>
      <c r="S6">
        <f t="shared" si="6"/>
        <v>4996.9379922139406</v>
      </c>
    </row>
    <row r="7" spans="1:20" x14ac:dyDescent="0.2">
      <c r="A7" s="6">
        <v>5</v>
      </c>
      <c r="B7">
        <f>B6*EXP(RATES!O8)*(1-DATA!$B$6)</f>
        <v>81178.572400251767</v>
      </c>
      <c r="C7">
        <f>C6*EXP(RATES!O8)*(1-DATA!$B$6)</f>
        <v>20294.643100062942</v>
      </c>
      <c r="D7">
        <f t="shared" si="1"/>
        <v>101473.21550031471</v>
      </c>
      <c r="E7">
        <f>E6*(1-'LIFE TABLE MALE'!D67/1000)</f>
        <v>0.9609215763955995</v>
      </c>
      <c r="F7">
        <f t="shared" si="2"/>
        <v>0.23490281249999997</v>
      </c>
      <c r="G7">
        <f t="shared" si="0"/>
        <v>101453.21550031471</v>
      </c>
      <c r="H7">
        <f>MAX(D7,DATA!$B$3)</f>
        <v>101473.21550031471</v>
      </c>
      <c r="I7">
        <f>G7*DATA!$B$7*F6*E7</f>
        <v>4041.2369142302991</v>
      </c>
      <c r="J7">
        <f>H7*'LIFE TABLE MALE'!D68/1000*F7*E6</f>
        <v>249.67414500394153</v>
      </c>
      <c r="K7">
        <f>0</f>
        <v>0</v>
      </c>
      <c r="L7" s="43">
        <f>DATA!$B$8*((1+DATA!$B$9)^A7)*F7*E7</f>
        <v>12.460831542743239</v>
      </c>
      <c r="M7">
        <f>B6*EXP(RATES!O8)*(DATA!$B$12)</f>
        <v>1162.0654535823362</v>
      </c>
      <c r="N7">
        <f>C6*EXP(RATES!O8)*(DATA!$B$12)</f>
        <v>290.51636339558405</v>
      </c>
      <c r="O7">
        <f t="shared" si="3"/>
        <v>1452.5818169779202</v>
      </c>
      <c r="P7">
        <f t="shared" si="4"/>
        <v>389.50256105016865</v>
      </c>
      <c r="Q7">
        <f>RATES!G8</f>
        <v>0.88174468672828554</v>
      </c>
      <c r="R7" s="43">
        <f t="shared" si="5"/>
        <v>4692.8744518271524</v>
      </c>
      <c r="S7">
        <f t="shared" si="6"/>
        <v>4137.9171133815071</v>
      </c>
    </row>
    <row r="8" spans="1:20" x14ac:dyDescent="0.2">
      <c r="A8" s="5">
        <v>6</v>
      </c>
      <c r="B8">
        <f>B7*EXP(RATES!O9)*(1-DATA!$B$6)</f>
        <v>81192.731414463822</v>
      </c>
      <c r="C8">
        <f>C7*EXP(RATES!O9)*(1-DATA!$B$6)</f>
        <v>20298.182853615956</v>
      </c>
      <c r="D8">
        <f t="shared" si="1"/>
        <v>101490.91426807978</v>
      </c>
      <c r="E8">
        <f>E7*(1-'LIFE TABLE MALE'!D68/1000)</f>
        <v>0.95054816852958335</v>
      </c>
      <c r="F8">
        <f t="shared" si="2"/>
        <v>0.19966739062499997</v>
      </c>
      <c r="G8">
        <f t="shared" si="0"/>
        <v>101470.91426807978</v>
      </c>
      <c r="H8">
        <f>MAX(D8,DATA!$B$3)</f>
        <v>101490.91426807978</v>
      </c>
      <c r="I8">
        <f>G8*DATA!$B$7*F7*E8</f>
        <v>3398.561854238364</v>
      </c>
      <c r="J8">
        <f>H8*'LIFE TABLE MALE'!D69/1000*F8*E7</f>
        <v>228.37882667137143</v>
      </c>
      <c r="K8">
        <f>0</f>
        <v>0</v>
      </c>
      <c r="L8" s="43">
        <f>DATA!$B$8*((1+DATA!$B$9)^A8)*F8*E8</f>
        <v>10.686913806073441</v>
      </c>
      <c r="M8">
        <f>B7*EXP(RATES!O9)*(DATA!$B$12)</f>
        <v>1162.2681388573553</v>
      </c>
      <c r="N8">
        <f>C7*EXP(RATES!O9)*(DATA!$B$12)</f>
        <v>290.56703471433883</v>
      </c>
      <c r="O8">
        <f t="shared" si="3"/>
        <v>1452.8351735716942</v>
      </c>
      <c r="P8">
        <f t="shared" si="4"/>
        <v>327.93857668349716</v>
      </c>
      <c r="Q8">
        <f>RATES!G9</f>
        <v>0.86219592102620646</v>
      </c>
      <c r="R8" s="43">
        <f t="shared" si="5"/>
        <v>3965.5661713993059</v>
      </c>
      <c r="S8">
        <f t="shared" si="6"/>
        <v>3419.0949775399918</v>
      </c>
    </row>
    <row r="9" spans="1:20" x14ac:dyDescent="0.2">
      <c r="A9" s="5">
        <v>7</v>
      </c>
      <c r="B9">
        <f>B8*EXP(RATES!O10)*(1-DATA!$B$6)</f>
        <v>81254.382012178379</v>
      </c>
      <c r="C9">
        <f>C8*EXP(RATES!O10)*(1-DATA!$B$6)</f>
        <v>20313.595503044595</v>
      </c>
      <c r="D9">
        <f t="shared" si="1"/>
        <v>101567.97751522297</v>
      </c>
      <c r="E9">
        <f>E8*(1-'LIFE TABLE MALE'!D69/1000)</f>
        <v>0.93939989246654454</v>
      </c>
      <c r="F9">
        <f t="shared" si="2"/>
        <v>0.16971728203124997</v>
      </c>
      <c r="G9">
        <f t="shared" si="0"/>
        <v>101547.97751522297</v>
      </c>
      <c r="H9">
        <f>MAX(D9,DATA!$B$3)</f>
        <v>101567.97751522297</v>
      </c>
      <c r="I9">
        <f>G9*DATA!$B$7*F8*E9</f>
        <v>2857.0654259914368</v>
      </c>
      <c r="J9">
        <f>H9*'LIFE TABLE MALE'!D70/1000*F9*E8</f>
        <v>209.69934397435352</v>
      </c>
      <c r="K9">
        <f>0</f>
        <v>0</v>
      </c>
      <c r="L9" s="43">
        <f>DATA!$B$8*((1+DATA!$B$9)^A9)*F9*E9</f>
        <v>9.1568854403445759</v>
      </c>
      <c r="M9">
        <f>B8*EXP(RATES!O10)*(DATA!$B$12)</f>
        <v>1163.1506627510198</v>
      </c>
      <c r="N9">
        <f>C8*EXP(RATES!O10)*(DATA!$B$12)</f>
        <v>290.78766568775495</v>
      </c>
      <c r="O9">
        <f t="shared" si="3"/>
        <v>1453.9383284387748</v>
      </c>
      <c r="P9">
        <f t="shared" si="4"/>
        <v>275.94800411696508</v>
      </c>
      <c r="Q9">
        <f>RATES!G10</f>
        <v>0.84258782390013232</v>
      </c>
      <c r="R9" s="43">
        <f t="shared" si="5"/>
        <v>3351.8696595230999</v>
      </c>
      <c r="S9">
        <f t="shared" si="6"/>
        <v>2824.2445624144461</v>
      </c>
    </row>
    <row r="10" spans="1:20" x14ac:dyDescent="0.2">
      <c r="A10" s="5">
        <v>8</v>
      </c>
      <c r="B10">
        <f>B9*EXP(RATES!O11)*(1-DATA!$B$6)</f>
        <v>81365.273383019157</v>
      </c>
      <c r="C10">
        <f>C9*EXP(RATES!O11)*(1-DATA!$B$6)</f>
        <v>20341.318345754789</v>
      </c>
      <c r="D10">
        <f t="shared" si="1"/>
        <v>101706.59172877394</v>
      </c>
      <c r="E10">
        <f>E9*(1-'LIFE TABLE MALE'!D70/1000)</f>
        <v>0.9273775090067512</v>
      </c>
      <c r="F10">
        <f t="shared" si="2"/>
        <v>0.14425968972656247</v>
      </c>
      <c r="G10">
        <f t="shared" si="0"/>
        <v>101686.59172877394</v>
      </c>
      <c r="H10">
        <f>MAX(D10,DATA!$B$3)</f>
        <v>101706.59172877394</v>
      </c>
      <c r="I10">
        <f>G10*DATA!$B$7*F9*E10</f>
        <v>2400.6982580215617</v>
      </c>
      <c r="J10">
        <f>H10*'LIFE TABLE MALE'!D71/1000*F10*E9</f>
        <v>192.61766183130618</v>
      </c>
      <c r="K10">
        <f>0</f>
        <v>0</v>
      </c>
      <c r="L10" s="43">
        <f>DATA!$B$8*((1+DATA!$B$9)^A10)*F10*E10</f>
        <v>7.8374165792965131</v>
      </c>
      <c r="M10">
        <f>B9*EXP(RATES!O11)*(DATA!$B$12)</f>
        <v>1164.7380647875952</v>
      </c>
      <c r="N10">
        <f>C9*EXP(RATES!O11)*(DATA!$B$12)</f>
        <v>291.18451619689881</v>
      </c>
      <c r="O10">
        <f t="shared" si="3"/>
        <v>1455.9225809844941</v>
      </c>
      <c r="P10">
        <f t="shared" si="4"/>
        <v>232.12122619007536</v>
      </c>
      <c r="Q10">
        <f>RATES!G11</f>
        <v>0.82292780659029441</v>
      </c>
      <c r="R10" s="43">
        <f t="shared" si="5"/>
        <v>2833.27456262224</v>
      </c>
      <c r="S10">
        <f t="shared" si="6"/>
        <v>2331.5804212867956</v>
      </c>
    </row>
    <row r="11" spans="1:20" x14ac:dyDescent="0.2">
      <c r="A11" s="5">
        <v>9</v>
      </c>
      <c r="B11">
        <f>B10*EXP(RATES!O12)*(1-DATA!$B$6)</f>
        <v>81523.24029763104</v>
      </c>
      <c r="C11">
        <f>C10*EXP(RATES!O12)*(1-DATA!$B$6)</f>
        <v>20380.81007440776</v>
      </c>
      <c r="D11">
        <f t="shared" si="1"/>
        <v>101904.05037203879</v>
      </c>
      <c r="E11">
        <f>E10*(1-'LIFE TABLE MALE'!D71/1000)</f>
        <v>0.91441741759215689</v>
      </c>
      <c r="F11">
        <f t="shared" si="2"/>
        <v>0.12262073626757809</v>
      </c>
      <c r="G11">
        <f t="shared" si="0"/>
        <v>101884.05037203879</v>
      </c>
      <c r="H11">
        <f>MAX(D11,DATA!$B$3)</f>
        <v>101904.05037203879</v>
      </c>
      <c r="I11">
        <f>G11*DATA!$B$7*F10*E11</f>
        <v>2015.9833665630026</v>
      </c>
      <c r="J11">
        <f>H11*'LIFE TABLE MALE'!D72/1000*F11*E10</f>
        <v>181.47009606541656</v>
      </c>
      <c r="K11">
        <f>0</f>
        <v>0</v>
      </c>
      <c r="L11" s="43">
        <f>DATA!$B$8*((1+DATA!$B$9)^A11)*F11*E11</f>
        <v>6.700079555765333</v>
      </c>
      <c r="M11">
        <f>B10*EXP(RATES!O12)*(DATA!$B$12)</f>
        <v>1166.9993498638389</v>
      </c>
      <c r="N11">
        <f>C10*EXP(RATES!O12)*(DATA!$B$12)</f>
        <v>291.74983746595973</v>
      </c>
      <c r="O11">
        <f t="shared" si="3"/>
        <v>1458.7491873297986</v>
      </c>
      <c r="P11">
        <f t="shared" si="4"/>
        <v>195.156122183462</v>
      </c>
      <c r="Q11">
        <f>RATES!G12</f>
        <v>0.80326389514893892</v>
      </c>
      <c r="R11" s="43">
        <f t="shared" si="5"/>
        <v>2399.3096643676463</v>
      </c>
      <c r="S11">
        <f t="shared" si="6"/>
        <v>1927.2788266684488</v>
      </c>
    </row>
    <row r="12" spans="1:20" x14ac:dyDescent="0.2">
      <c r="A12" s="6">
        <v>10</v>
      </c>
      <c r="B12">
        <f>B11*EXP(RATES!O13)*(1-DATA!$B$6)</f>
        <v>81742.119978905175</v>
      </c>
      <c r="C12">
        <f>C11*EXP(RATES!O13)*(1-DATA!$B$6)</f>
        <v>20435.529994726294</v>
      </c>
      <c r="D12">
        <f t="shared" si="1"/>
        <v>102177.64997363147</v>
      </c>
      <c r="E12">
        <f>E11*(1-'LIFE TABLE MALE'!D72/1000)</f>
        <v>0.90009759511179277</v>
      </c>
      <c r="F12">
        <f t="shared" si="2"/>
        <v>0.10422762582744137</v>
      </c>
      <c r="G12">
        <f t="shared" si="0"/>
        <v>102157.64997363147</v>
      </c>
      <c r="H12">
        <f>MAX(D12,DATA!$B$3)</f>
        <v>102177.64997363147</v>
      </c>
      <c r="I12">
        <f>G12*DATA!$B$7*F11*E12</f>
        <v>1691.2806253590984</v>
      </c>
      <c r="J12">
        <f>H12*'LIFE TABLE MALE'!D73/1000*F12*E11</f>
        <v>170.1630015578063</v>
      </c>
      <c r="K12">
        <f>0</f>
        <v>0</v>
      </c>
      <c r="L12" s="43">
        <f>DATA!$B$8*((1+DATA!$B$9)^A12)*F12*E12</f>
        <v>5.7180002302539661</v>
      </c>
      <c r="M12">
        <f>B11*EXP(RATES!O13)*(DATA!$B$12)</f>
        <v>1170.1325968350434</v>
      </c>
      <c r="N12">
        <f>C11*EXP(RATES!O13)*(DATA!$B$12)</f>
        <v>292.53314920876085</v>
      </c>
      <c r="O12">
        <f t="shared" si="3"/>
        <v>1462.6657460438041</v>
      </c>
      <c r="P12">
        <f t="shared" si="4"/>
        <v>164.00364489394562</v>
      </c>
      <c r="Q12">
        <f>RATES!G13</f>
        <v>0.78348852098697186</v>
      </c>
      <c r="R12" s="43">
        <f t="shared" si="5"/>
        <v>2031.1652720411043</v>
      </c>
      <c r="S12">
        <f t="shared" si="6"/>
        <v>1591.3946748715853</v>
      </c>
    </row>
    <row r="13" spans="1:20" x14ac:dyDescent="0.2">
      <c r="A13" s="5">
        <v>11</v>
      </c>
      <c r="B13">
        <f>B12*EXP(RATES!O14)*(1-DATA!$B$6)</f>
        <v>82068.023997806304</v>
      </c>
      <c r="C13">
        <f>C12*EXP(RATES!O14)*(1-DATA!$B$6)</f>
        <v>20517.005999451576</v>
      </c>
      <c r="D13">
        <f t="shared" si="1"/>
        <v>102585.02999725788</v>
      </c>
      <c r="E13">
        <f>E12*(1-'LIFE TABLE MALE'!D73/1000)</f>
        <v>0.88436966777579928</v>
      </c>
      <c r="F13">
        <f t="shared" si="2"/>
        <v>8.8593481953325157E-2</v>
      </c>
      <c r="G13">
        <f t="shared" si="0"/>
        <v>102565.02999725788</v>
      </c>
      <c r="H13">
        <f>MAX(D13,DATA!$B$3)</f>
        <v>102585.02999725788</v>
      </c>
      <c r="I13">
        <f>G13*DATA!$B$7*F12*E13</f>
        <v>1418.101297274417</v>
      </c>
      <c r="J13">
        <f>H13*'LIFE TABLE MALE'!D74/1000*F13*E12</f>
        <v>161.46078699465838</v>
      </c>
      <c r="K13">
        <f>0</f>
        <v>0</v>
      </c>
      <c r="L13" s="43">
        <f>DATA!$B$8*((1+DATA!$B$9)^A13)*F13*E13</f>
        <v>4.8708808184504528</v>
      </c>
      <c r="M13">
        <f>B12*EXP(RATES!O14)*(DATA!$B$12)</f>
        <v>1174.7978895391495</v>
      </c>
      <c r="N13">
        <f>C12*EXP(RATES!O14)*(DATA!$B$12)</f>
        <v>293.69947238478738</v>
      </c>
      <c r="O13">
        <f t="shared" si="3"/>
        <v>1468.497361923937</v>
      </c>
      <c r="P13">
        <f t="shared" si="4"/>
        <v>137.76713192246655</v>
      </c>
      <c r="Q13">
        <f>RATES!G14</f>
        <v>0.76320887666583526</v>
      </c>
      <c r="R13" s="43">
        <f t="shared" si="5"/>
        <v>1722.2000970099923</v>
      </c>
      <c r="S13">
        <f t="shared" si="6"/>
        <v>1314.3984014327887</v>
      </c>
    </row>
    <row r="14" spans="1:20" x14ac:dyDescent="0.2">
      <c r="A14" s="5">
        <v>12</v>
      </c>
      <c r="B14">
        <f>B13*EXP(RATES!O15)*(1-DATA!$B$6)</f>
        <v>82258.656528029838</v>
      </c>
      <c r="C14">
        <f>C13*EXP(RATES!O15)*(1-DATA!$B$6)</f>
        <v>20564.66413200746</v>
      </c>
      <c r="D14">
        <f t="shared" si="1"/>
        <v>102823.32066003729</v>
      </c>
      <c r="E14">
        <f>E13*(1-'LIFE TABLE MALE'!D74/1000)</f>
        <v>0.86691443914546784</v>
      </c>
      <c r="F14">
        <f t="shared" si="2"/>
        <v>7.5304459660326381E-2</v>
      </c>
      <c r="G14">
        <f t="shared" si="0"/>
        <v>102803.32066003729</v>
      </c>
      <c r="H14">
        <f>MAX(D14,DATA!$B$3)</f>
        <v>102823.32066003729</v>
      </c>
      <c r="I14">
        <f>G14*DATA!$B$7*F13*E14</f>
        <v>1184.3400331372056</v>
      </c>
      <c r="J14">
        <f>H14*'LIFE TABLE MALE'!D75/1000*F14*E13</f>
        <v>148.74465591954993</v>
      </c>
      <c r="K14">
        <f>0</f>
        <v>0</v>
      </c>
      <c r="L14" s="43">
        <f>DATA!$B$8*((1+DATA!$B$9)^A14)*F14*E14</f>
        <v>4.1397012322539561</v>
      </c>
      <c r="M14">
        <f>B13*EXP(RATES!O15)*(DATA!$B$12)</f>
        <v>1177.5267805648443</v>
      </c>
      <c r="N14">
        <f>C13*EXP(RATES!O15)*(DATA!$B$12)</f>
        <v>294.38169514121108</v>
      </c>
      <c r="O14">
        <f t="shared" si="3"/>
        <v>1471.9084757060555</v>
      </c>
      <c r="P14">
        <f t="shared" si="4"/>
        <v>115.32312856114839</v>
      </c>
      <c r="Q14">
        <f>RATES!G15</f>
        <v>0.74468847430975171</v>
      </c>
      <c r="R14" s="46">
        <f t="shared" si="5"/>
        <v>1452.547518850158</v>
      </c>
      <c r="S14">
        <f t="shared" si="6"/>
        <v>1081.6953956749394</v>
      </c>
    </row>
    <row r="15" spans="1:20" x14ac:dyDescent="0.2">
      <c r="A15" s="5">
        <v>13</v>
      </c>
      <c r="B15">
        <f>B14*EXP(RATES!O16)*(1-DATA!$B$6)</f>
        <v>82502.039008492662</v>
      </c>
      <c r="C15">
        <f>C14*EXP(RATES!O16)*(1-DATA!$B$6)</f>
        <v>20625.509752123166</v>
      </c>
      <c r="D15">
        <f t="shared" si="1"/>
        <v>103127.54876061583</v>
      </c>
      <c r="E15">
        <f>E14*(1-'LIFE TABLE MALE'!D75/1000)</f>
        <v>0.84808352308867097</v>
      </c>
      <c r="F15">
        <f t="shared" si="2"/>
        <v>6.4008790711277422E-2</v>
      </c>
      <c r="G15">
        <f t="shared" si="0"/>
        <v>103107.54876061583</v>
      </c>
      <c r="H15">
        <f>MAX(D15,DATA!$B$3)</f>
        <v>103127.54876061583</v>
      </c>
      <c r="I15">
        <f>G15*DATA!$B$7*F14*E15</f>
        <v>987.73636566195637</v>
      </c>
      <c r="J15">
        <f>H15*'LIFE TABLE MALE'!D76/1000*F15*E14</f>
        <v>136.88959220301308</v>
      </c>
      <c r="K15">
        <f>0</f>
        <v>0</v>
      </c>
      <c r="L15" s="43">
        <f>DATA!$B$8*((1+DATA!$B$9)^A15)*F15*E15</f>
        <v>3.5111589081871943</v>
      </c>
      <c r="M15">
        <f>B14*EXP(RATES!O16)*(DATA!$B$12)</f>
        <v>1181.0107833526558</v>
      </c>
      <c r="N15">
        <f>C14*EXP(RATES!O16)*(DATA!$B$12)</f>
        <v>295.25269583816396</v>
      </c>
      <c r="O15">
        <f t="shared" si="3"/>
        <v>1476.2634791908199</v>
      </c>
      <c r="P15">
        <f t="shared" si="4"/>
        <v>96.374205141941658</v>
      </c>
      <c r="Q15">
        <f>RATES!G16</f>
        <v>0.72615681422166556</v>
      </c>
      <c r="R15" s="46">
        <f t="shared" si="5"/>
        <v>1224.5113219150983</v>
      </c>
      <c r="S15">
        <f t="shared" si="6"/>
        <v>889.18724050022809</v>
      </c>
    </row>
    <row r="16" spans="1:20" x14ac:dyDescent="0.2">
      <c r="A16" s="5">
        <v>14</v>
      </c>
      <c r="B16">
        <f>B15*EXP(RATES!O17)*(1-DATA!$B$6)</f>
        <v>82776.822411940768</v>
      </c>
      <c r="C16">
        <f>C15*EXP(RATES!O17)*(1-DATA!$B$6)</f>
        <v>20694.205602985192</v>
      </c>
      <c r="D16">
        <f t="shared" si="1"/>
        <v>103471.02801492596</v>
      </c>
      <c r="E16">
        <f>E15*(1-'LIFE TABLE MALE'!D76/1000)</f>
        <v>0.82779649169036118</v>
      </c>
      <c r="F16">
        <f t="shared" si="2"/>
        <v>5.4407472104585804E-2</v>
      </c>
      <c r="G16">
        <f t="shared" si="0"/>
        <v>103451.02801492596</v>
      </c>
      <c r="H16">
        <f>MAX(D16,DATA!$B$3)</f>
        <v>103471.02801492596</v>
      </c>
      <c r="I16">
        <f>G16*DATA!$B$7*F15*E16</f>
        <v>822.22234203168068</v>
      </c>
      <c r="J16">
        <f>H16*'LIFE TABLE MALE'!D77/1000*F16*E15</f>
        <v>124.03279452250855</v>
      </c>
      <c r="K16">
        <f>0</f>
        <v>0</v>
      </c>
      <c r="L16" s="43">
        <f>DATA!$B$8*((1+DATA!$B$9)^A16)*F16*E16</f>
        <v>2.9713549773185943</v>
      </c>
      <c r="M16">
        <f>B15*EXP(RATES!O17)*(DATA!$B$12)</f>
        <v>1184.9442881054915</v>
      </c>
      <c r="N16">
        <f>C15*EXP(RATES!O17)*(DATA!$B$12)</f>
        <v>296.23607202637288</v>
      </c>
      <c r="O16">
        <f t="shared" si="3"/>
        <v>1481.1803601318643</v>
      </c>
      <c r="P16">
        <f t="shared" si="4"/>
        <v>80.405580702450877</v>
      </c>
      <c r="Q16">
        <f>RATES!G17</f>
        <v>0.70782386801134656</v>
      </c>
      <c r="R16" s="46">
        <f t="shared" si="5"/>
        <v>1029.6320722339588</v>
      </c>
      <c r="S16">
        <f t="shared" si="6"/>
        <v>728.79815599717881</v>
      </c>
    </row>
    <row r="17" spans="1:19" x14ac:dyDescent="0.2">
      <c r="A17" s="6">
        <v>15</v>
      </c>
      <c r="B17">
        <f>B16*EXP(RATES!O18)*(1-DATA!$B$6)</f>
        <v>82966.673538954565</v>
      </c>
      <c r="C17">
        <f>C16*EXP(RATES!O18)*(1-DATA!$B$6)</f>
        <v>20741.668384738641</v>
      </c>
      <c r="D17">
        <f t="shared" si="1"/>
        <v>103708.34192369321</v>
      </c>
      <c r="E17">
        <f>E16*(1-'LIFE TABLE MALE'!D77/1000)</f>
        <v>0.80629125769035137</v>
      </c>
      <c r="F17">
        <f t="shared" si="2"/>
        <v>4.6246351288897931E-2</v>
      </c>
      <c r="G17">
        <f t="shared" si="0"/>
        <v>103688.34192369321</v>
      </c>
      <c r="H17">
        <f>MAX(D17,DATA!$B$3)</f>
        <v>103708.34192369321</v>
      </c>
      <c r="I17">
        <f>G17*DATA!$B$7*F16*E17</f>
        <v>682.29421307665882</v>
      </c>
      <c r="J17">
        <f>H17*'LIFE TABLE MALE'!D78/1000*F17*E16</f>
        <v>116.01908561302515</v>
      </c>
      <c r="K17">
        <f>0</f>
        <v>0</v>
      </c>
      <c r="L17" s="43">
        <f>DATA!$B$8*((1+DATA!$B$9)^A17)*F17*E17</f>
        <v>2.5092388642747014</v>
      </c>
      <c r="M17">
        <f>B16*EXP(RATES!O18)*(DATA!$B$12)</f>
        <v>1187.6619934001676</v>
      </c>
      <c r="N17">
        <f>C16*EXP(RATES!O18)*(DATA!$B$12)</f>
        <v>296.9154983500419</v>
      </c>
      <c r="O17">
        <f t="shared" si="3"/>
        <v>1484.5774917502094</v>
      </c>
      <c r="P17">
        <f t="shared" si="4"/>
        <v>66.862868017481659</v>
      </c>
      <c r="Q17">
        <f>RATES!G18</f>
        <v>0.6906676758678868</v>
      </c>
      <c r="R17" s="46">
        <f t="shared" si="5"/>
        <v>867.68540557144036</v>
      </c>
      <c r="S17">
        <f t="shared" si="6"/>
        <v>599.28226245051144</v>
      </c>
    </row>
    <row r="18" spans="1:19" x14ac:dyDescent="0.2">
      <c r="A18" s="5">
        <v>16</v>
      </c>
      <c r="B18">
        <f>B17*EXP(RATES!O19)*(1-DATA!$B$6)</f>
        <v>83012.664280582845</v>
      </c>
      <c r="C18">
        <f>C17*EXP(RATES!O19)*(1-DATA!$B$6)</f>
        <v>20753.166070145711</v>
      </c>
      <c r="D18">
        <f t="shared" si="1"/>
        <v>103765.83035072856</v>
      </c>
      <c r="E18">
        <f>E17*(1-'LIFE TABLE MALE'!D78/1000)</f>
        <v>0.78272955654492149</v>
      </c>
      <c r="F18">
        <f t="shared" si="2"/>
        <v>3.930939859556324E-2</v>
      </c>
      <c r="G18">
        <f t="shared" si="0"/>
        <v>103745.83035072856</v>
      </c>
      <c r="H18">
        <f>MAX(D18,DATA!$B$3)</f>
        <v>103765.83035072856</v>
      </c>
      <c r="I18">
        <f>G18*DATA!$B$7*F17*E18</f>
        <v>563.31474250195265</v>
      </c>
      <c r="J18">
        <f>H18*'LIFE TABLE MALE'!D79/1000*F18*E17</f>
        <v>108.10228876808803</v>
      </c>
      <c r="K18">
        <f>0</f>
        <v>0</v>
      </c>
      <c r="L18" s="43">
        <f>DATA!$B$8*((1+DATA!$B$9)^A18)*F18*E18</f>
        <v>2.1119366431573146</v>
      </c>
      <c r="M18">
        <f>B17*EXP(RATES!O19)*(DATA!$B$12)</f>
        <v>1188.3203475748055</v>
      </c>
      <c r="N18">
        <f>C17*EXP(RATES!O19)*(DATA!$B$12)</f>
        <v>297.08008689370138</v>
      </c>
      <c r="O18">
        <f t="shared" si="3"/>
        <v>1485.4004344685068</v>
      </c>
      <c r="P18">
        <f t="shared" si="4"/>
        <v>55.387654097280134</v>
      </c>
      <c r="Q18">
        <f>RATES!G19</f>
        <v>0.67509876092267374</v>
      </c>
      <c r="R18" s="46">
        <f t="shared" si="5"/>
        <v>728.91662201047814</v>
      </c>
      <c r="S18">
        <f t="shared" si="6"/>
        <v>492.09070833521474</v>
      </c>
    </row>
    <row r="19" spans="1:19" x14ac:dyDescent="0.2">
      <c r="A19" s="5">
        <v>17</v>
      </c>
      <c r="B19">
        <f>B18*EXP(RATES!O20)*(1-DATA!$B$6)</f>
        <v>82929.076023361471</v>
      </c>
      <c r="C19">
        <f>C18*EXP(RATES!O20)*(1-DATA!$B$6)</f>
        <v>20732.269005840368</v>
      </c>
      <c r="D19">
        <f t="shared" si="1"/>
        <v>103661.34502920184</v>
      </c>
      <c r="E19">
        <f>E18*(1-'LIFE TABLE MALE'!D79/1000)</f>
        <v>0.75700168217713715</v>
      </c>
      <c r="F19">
        <f t="shared" si="2"/>
        <v>3.3412988806228755E-2</v>
      </c>
      <c r="G19">
        <f t="shared" si="0"/>
        <v>103641.34502920184</v>
      </c>
      <c r="H19">
        <f>MAX(D19,DATA!$B$3)</f>
        <v>103661.34502920184</v>
      </c>
      <c r="I19">
        <f>G19*DATA!$B$7*F18*E19</f>
        <v>462.61269194572179</v>
      </c>
      <c r="J19">
        <f>H19*'LIFE TABLE MALE'!D80/1000*F19*E18</f>
        <v>101.79521247643478</v>
      </c>
      <c r="K19">
        <f>0</f>
        <v>0</v>
      </c>
      <c r="L19" s="43">
        <f>DATA!$B$8*((1+DATA!$B$9)^A19)*F19*E19</f>
        <v>1.7708635303970379</v>
      </c>
      <c r="M19">
        <f>B18*EXP(RATES!O20)*(DATA!$B$12)</f>
        <v>1187.1237876554812</v>
      </c>
      <c r="N19">
        <f>C18*EXP(RATES!O20)*(DATA!$B$12)</f>
        <v>296.78094691387031</v>
      </c>
      <c r="O19">
        <f t="shared" si="3"/>
        <v>1483.9047345693516</v>
      </c>
      <c r="P19">
        <f t="shared" si="4"/>
        <v>45.657712959427776</v>
      </c>
      <c r="Q19">
        <f>RATES!G20</f>
        <v>0.66091208289531467</v>
      </c>
      <c r="R19" s="46">
        <f t="shared" si="5"/>
        <v>611.83648091198143</v>
      </c>
      <c r="S19">
        <f t="shared" si="6"/>
        <v>404.37012299087706</v>
      </c>
    </row>
    <row r="20" spans="1:19" x14ac:dyDescent="0.2">
      <c r="A20" s="5">
        <v>18</v>
      </c>
      <c r="B20">
        <f>B19*EXP(RATES!O21)*(1-DATA!$B$6)</f>
        <v>82813.18390319946</v>
      </c>
      <c r="C20">
        <f>C19*EXP(RATES!O21)*(1-DATA!$B$6)</f>
        <v>20703.295975799865</v>
      </c>
      <c r="D20">
        <f t="shared" si="1"/>
        <v>103516.47987899932</v>
      </c>
      <c r="E20">
        <f>E19*(1-'LIFE TABLE MALE'!D80/1000)</f>
        <v>0.72857800254523786</v>
      </c>
      <c r="F20">
        <f t="shared" si="2"/>
        <v>2.8401040485294442E-2</v>
      </c>
      <c r="G20">
        <f t="shared" si="0"/>
        <v>103496.47987899932</v>
      </c>
      <c r="H20">
        <f>MAX(D20,DATA!$B$3)</f>
        <v>103516.47987899932</v>
      </c>
      <c r="I20">
        <f>G20*DATA!$B$7*F19*E20</f>
        <v>377.92725913318077</v>
      </c>
      <c r="J20">
        <f>H20*'LIFE TABLE MALE'!D81/1000*F20*E19</f>
        <v>92.36134680810521</v>
      </c>
      <c r="K20">
        <f>0</f>
        <v>0</v>
      </c>
      <c r="L20" s="43">
        <f>DATA!$B$8*((1+DATA!$B$9)^A20)*F20*E20</f>
        <v>1.4776902293137344</v>
      </c>
      <c r="M20">
        <f>B19*EXP(RATES!O21)*(DATA!$B$12)</f>
        <v>1185.464800250299</v>
      </c>
      <c r="N20">
        <f>C19*EXP(RATES!O21)*(DATA!$B$12)</f>
        <v>296.36620006257476</v>
      </c>
      <c r="O20">
        <f t="shared" si="3"/>
        <v>1481.8310003128738</v>
      </c>
      <c r="P20">
        <f t="shared" si="4"/>
        <v>37.480972076647546</v>
      </c>
      <c r="Q20">
        <f>RATES!G21</f>
        <v>0.64727657622441381</v>
      </c>
      <c r="R20" s="46">
        <f t="shared" si="5"/>
        <v>509.24726824724723</v>
      </c>
      <c r="S20">
        <f t="shared" si="6"/>
        <v>329.62382824271384</v>
      </c>
    </row>
    <row r="21" spans="1:19" x14ac:dyDescent="0.2">
      <c r="A21" s="5">
        <v>19</v>
      </c>
      <c r="B21">
        <f>B20*EXP(RATES!O22)*(1-DATA!$B$6)</f>
        <v>82680.449851873433</v>
      </c>
      <c r="C21">
        <f>C20*EXP(RATES!O22)*(1-DATA!$B$6)</f>
        <v>20670.112462968358</v>
      </c>
      <c r="D21">
        <f t="shared" si="1"/>
        <v>103350.56231484179</v>
      </c>
      <c r="E21">
        <f>E20*(1-'LIFE TABLE MALE'!D81/1000)</f>
        <v>0.69834190615291014</v>
      </c>
      <c r="F21">
        <f t="shared" si="2"/>
        <v>2.4140884412500275E-2</v>
      </c>
      <c r="G21">
        <f t="shared" si="0"/>
        <v>103330.56231484179</v>
      </c>
      <c r="H21">
        <f>MAX(D21,DATA!$B$3)</f>
        <v>103350.56231484179</v>
      </c>
      <c r="I21">
        <f>G21*DATA!$B$7*F20*E21</f>
        <v>307.41312570688262</v>
      </c>
      <c r="J21">
        <f>H21*'LIFE TABLE MALE'!D82/1000*F21*E20</f>
        <v>85.5140276298022</v>
      </c>
      <c r="K21">
        <f>0</f>
        <v>0</v>
      </c>
      <c r="L21" s="43">
        <f>DATA!$B$8*((1+DATA!$B$9)^A21)*F21*E21</f>
        <v>1.2279892033455706</v>
      </c>
      <c r="M21">
        <f>B20*EXP(RATES!O22)*(DATA!$B$12)</f>
        <v>1183.5647218059592</v>
      </c>
      <c r="N21">
        <f>C20*EXP(RATES!O22)*(DATA!$B$12)</f>
        <v>295.89118045148979</v>
      </c>
      <c r="O21">
        <f t="shared" si="3"/>
        <v>1479.455902257449</v>
      </c>
      <c r="P21">
        <f t="shared" si="4"/>
        <v>30.613453879907627</v>
      </c>
      <c r="Q21">
        <f>RATES!G22</f>
        <v>0.63405275958074025</v>
      </c>
      <c r="R21" s="46">
        <f t="shared" si="5"/>
        <v>424.76859641993804</v>
      </c>
      <c r="S21">
        <f t="shared" si="6"/>
        <v>269.32570074329948</v>
      </c>
    </row>
    <row r="22" spans="1:19" x14ac:dyDescent="0.2">
      <c r="A22" s="6">
        <v>20</v>
      </c>
      <c r="B22">
        <f>B21*EXP(RATES!O23)*(1-DATA!$B$6)</f>
        <v>82630.136364810009</v>
      </c>
      <c r="C22">
        <f>C21*EXP(RATES!O23)*(1-DATA!$B$6)</f>
        <v>20657.534091202502</v>
      </c>
      <c r="D22">
        <f t="shared" si="1"/>
        <v>103287.67045601251</v>
      </c>
      <c r="E22">
        <f>E21*(1-'LIFE TABLE MALE'!D82/1000)</f>
        <v>0.66548978691150162</v>
      </c>
      <c r="F22">
        <f t="shared" si="2"/>
        <v>2.0519751750625231E-2</v>
      </c>
      <c r="G22">
        <f t="shared" si="0"/>
        <v>103267.67045601251</v>
      </c>
      <c r="H22">
        <f>MAX(D22,DATA!$B$3)</f>
        <v>103287.67045601251</v>
      </c>
      <c r="I22">
        <f>G22*DATA!$B$7*F21*E22</f>
        <v>248.85720020295039</v>
      </c>
      <c r="J22">
        <f>H22*'LIFE TABLE MALE'!D83/1000*F22*E21</f>
        <v>78.105383267342887</v>
      </c>
      <c r="K22">
        <f>0</f>
        <v>0</v>
      </c>
      <c r="L22" s="43">
        <f>DATA!$B$8*((1+DATA!$B$9)^A22)*F22*E22</f>
        <v>1.0145814946479919</v>
      </c>
      <c r="M22">
        <f>B21*EXP(RATES!O23)*(DATA!$B$12)</f>
        <v>1182.8444878398161</v>
      </c>
      <c r="N22">
        <f>C21*EXP(RATES!O23)*(DATA!$B$12)</f>
        <v>295.71112195995403</v>
      </c>
      <c r="O22">
        <f t="shared" si="3"/>
        <v>1478.5556097997701</v>
      </c>
      <c r="P22">
        <f t="shared" si="4"/>
        <v>24.926364646554752</v>
      </c>
      <c r="Q22">
        <f>RATES!G23</f>
        <v>0.62048117992903407</v>
      </c>
      <c r="R22" s="46">
        <f t="shared" si="5"/>
        <v>352.90352961149603</v>
      </c>
      <c r="S22">
        <f t="shared" si="6"/>
        <v>218.96999845446186</v>
      </c>
    </row>
    <row r="23" spans="1:19" x14ac:dyDescent="0.2">
      <c r="A23" s="5">
        <v>21</v>
      </c>
      <c r="B23">
        <f>B22*EXP(RATES!O24)*(1-DATA!$B$6)</f>
        <v>82662.12593342422</v>
      </c>
      <c r="C23">
        <f>C22*EXP(RATES!O24)*(1-DATA!$B$6)</f>
        <v>20665.531483356055</v>
      </c>
      <c r="D23">
        <f t="shared" si="1"/>
        <v>103327.65741678028</v>
      </c>
      <c r="E23">
        <f>E22*(1-'LIFE TABLE MALE'!D83/1000)</f>
        <v>0.63037147159761586</v>
      </c>
      <c r="F23">
        <f t="shared" si="2"/>
        <v>1.7441788988031445E-2</v>
      </c>
      <c r="G23">
        <f t="shared" si="0"/>
        <v>103307.65741678028</v>
      </c>
      <c r="H23">
        <f>MAX(D23,DATA!$B$3)</f>
        <v>103327.65741678028</v>
      </c>
      <c r="I23">
        <f>G23*DATA!$B$7*F22*E23</f>
        <v>200.44370672012136</v>
      </c>
      <c r="J23">
        <f>H23*'LIFE TABLE MALE'!D84/1000*F23*E22</f>
        <v>70.703597024326029</v>
      </c>
      <c r="K23">
        <f>0</f>
        <v>0</v>
      </c>
      <c r="L23" s="43">
        <f>DATA!$B$8*((1+DATA!$B$9)^A23)*F23*E23</f>
        <v>0.83322288512052844</v>
      </c>
      <c r="M23">
        <f>B22*EXP(RATES!O24)*(DATA!$B$12)</f>
        <v>1183.3024162248867</v>
      </c>
      <c r="N23">
        <f>C22*EXP(RATES!O24)*(DATA!$B$12)</f>
        <v>295.82560405622166</v>
      </c>
      <c r="O23">
        <f t="shared" si="3"/>
        <v>1479.1280202811083</v>
      </c>
      <c r="P23">
        <f t="shared" si="4"/>
        <v>20.198506645041327</v>
      </c>
      <c r="Q23">
        <f>RATES!G24</f>
        <v>0.60659575547952316</v>
      </c>
      <c r="R23" s="46">
        <f t="shared" si="5"/>
        <v>292.17903327460925</v>
      </c>
      <c r="S23">
        <f t="shared" si="6"/>
        <v>177.23456142448833</v>
      </c>
    </row>
    <row r="24" spans="1:19" x14ac:dyDescent="0.2">
      <c r="A24" s="5">
        <v>22</v>
      </c>
      <c r="B24">
        <f>B23*EXP(RATES!O25)*(1-DATA!$B$6)</f>
        <v>82791.080503122896</v>
      </c>
      <c r="C24">
        <f>C23*EXP(RATES!O25)*(1-DATA!$B$6)</f>
        <v>20697.770125780724</v>
      </c>
      <c r="D24">
        <f t="shared" si="1"/>
        <v>103488.85062890362</v>
      </c>
      <c r="E24">
        <f>E23*(1-'LIFE TABLE MALE'!D84/1000)</f>
        <v>0.59321032950859998</v>
      </c>
      <c r="F24">
        <f t="shared" si="2"/>
        <v>1.4825520639826728E-2</v>
      </c>
      <c r="G24">
        <f t="shared" si="0"/>
        <v>103468.85062890362</v>
      </c>
      <c r="H24">
        <f>MAX(D24,DATA!$B$3)</f>
        <v>103488.85062890362</v>
      </c>
      <c r="I24">
        <f>G24*DATA!$B$7*F23*E24</f>
        <v>160.58338808013795</v>
      </c>
      <c r="J24">
        <f>H24*'LIFE TABLE MALE'!D85/1000*F24*E23</f>
        <v>63.577890847999441</v>
      </c>
      <c r="K24">
        <f>0</f>
        <v>0</v>
      </c>
      <c r="L24" s="43">
        <f>DATA!$B$8*((1+DATA!$B$9)^A24)*F24*E24</f>
        <v>0.67981765893199297</v>
      </c>
      <c r="M24">
        <f>B23*EXP(RATES!O25)*(DATA!$B$12)</f>
        <v>1185.148391660246</v>
      </c>
      <c r="N24">
        <f>C23*EXP(RATES!O25)*(DATA!$B$12)</f>
        <v>296.28709791506151</v>
      </c>
      <c r="O24">
        <f t="shared" si="3"/>
        <v>1481.4354895753077</v>
      </c>
      <c r="P24">
        <f t="shared" si="4"/>
        <v>16.288096093357787</v>
      </c>
      <c r="Q24">
        <f>RATES!G25</f>
        <v>0.59232660750473398</v>
      </c>
      <c r="R24" s="46">
        <f t="shared" si="5"/>
        <v>241.12919268042717</v>
      </c>
      <c r="S24">
        <f t="shared" si="6"/>
        <v>142.82723667075277</v>
      </c>
    </row>
    <row r="25" spans="1:19" x14ac:dyDescent="0.2">
      <c r="A25" s="5">
        <v>23</v>
      </c>
      <c r="B25">
        <f>B24*EXP(RATES!O26)*(1-DATA!$B$6)</f>
        <v>82994.7603613877</v>
      </c>
      <c r="C25">
        <f>C24*EXP(RATES!O26)*(1-DATA!$B$6)</f>
        <v>20748.690090346925</v>
      </c>
      <c r="D25">
        <f t="shared" si="1"/>
        <v>103743.45045173462</v>
      </c>
      <c r="E25">
        <f>E24*(1-'LIFE TABLE MALE'!D85/1000)</f>
        <v>0.55421480613968421</v>
      </c>
      <c r="F25">
        <f t="shared" si="2"/>
        <v>1.2601692543852719E-2</v>
      </c>
      <c r="G25">
        <f t="shared" si="0"/>
        <v>103723.45045173462</v>
      </c>
      <c r="H25">
        <f>MAX(D25,DATA!$B$3)</f>
        <v>103743.45045173462</v>
      </c>
      <c r="I25">
        <f>G25*DATA!$B$7*F24*E25</f>
        <v>127.83691817765741</v>
      </c>
      <c r="J25">
        <f>H25*'LIFE TABLE MALE'!D86/1000*F25*E24</f>
        <v>55.98110970343869</v>
      </c>
      <c r="K25">
        <f>0</f>
        <v>0</v>
      </c>
      <c r="L25" s="43">
        <f>DATA!$B$8*((1+DATA!$B$9)^A25)*F25*E25</f>
        <v>0.55065673877014665</v>
      </c>
      <c r="M25">
        <f>B24*EXP(RATES!O26)*(DATA!$B$12)</f>
        <v>1188.0640542529939</v>
      </c>
      <c r="N25">
        <f>C24*EXP(RATES!O26)*(DATA!$B$12)</f>
        <v>297.01601356324846</v>
      </c>
      <c r="O25">
        <f t="shared" si="3"/>
        <v>1485.0800678162423</v>
      </c>
      <c r="P25">
        <f t="shared" si="4"/>
        <v>13.060762364652884</v>
      </c>
      <c r="Q25">
        <f>RATES!G26</f>
        <v>0.57787375637469385</v>
      </c>
      <c r="R25" s="46">
        <f t="shared" si="5"/>
        <v>197.42944698451913</v>
      </c>
      <c r="S25">
        <f t="shared" si="6"/>
        <v>114.08929614792254</v>
      </c>
    </row>
    <row r="26" spans="1:19" x14ac:dyDescent="0.2">
      <c r="A26" s="5">
        <v>24</v>
      </c>
      <c r="B26">
        <f>B25*EXP(RATES!O27)*(1-DATA!$B$6)</f>
        <v>83283.464922455751</v>
      </c>
      <c r="C26">
        <f>C25*EXP(RATES!O27)*(1-DATA!$B$6)</f>
        <v>20820.866230613938</v>
      </c>
      <c r="D26">
        <f t="shared" si="1"/>
        <v>104104.33115306968</v>
      </c>
      <c r="E26">
        <f>E25*(1-'LIFE TABLE MALE'!D86/1000)</f>
        <v>0.51420915397167088</v>
      </c>
      <c r="F26">
        <f t="shared" si="2"/>
        <v>1.0711438662274812E-2</v>
      </c>
      <c r="G26">
        <f t="shared" si="0"/>
        <v>104084.33115306968</v>
      </c>
      <c r="H26">
        <f>MAX(D26,DATA!$B$3)</f>
        <v>104104.33115306968</v>
      </c>
      <c r="I26">
        <f>G26*DATA!$B$7*F25*E26</f>
        <v>101.16849700816931</v>
      </c>
      <c r="J26">
        <f>H26*'LIFE TABLE MALE'!D87/1000*F26*E25</f>
        <v>50.217740541493903</v>
      </c>
      <c r="K26">
        <f>0</f>
        <v>0</v>
      </c>
      <c r="L26" s="43">
        <f>DATA!$B$8*((1+DATA!$B$9)^A26)*F26*E26</f>
        <v>0.44295716966513776</v>
      </c>
      <c r="M26">
        <f>B25*EXP(RATES!O27)*(DATA!$B$12)</f>
        <v>1192.1968393807574</v>
      </c>
      <c r="N26">
        <f>C25*EXP(RATES!O27)*(DATA!$B$12)</f>
        <v>298.04920984518935</v>
      </c>
      <c r="O26">
        <f t="shared" si="3"/>
        <v>1490.2460492259468</v>
      </c>
      <c r="P26">
        <f t="shared" si="4"/>
        <v>10.407944858198027</v>
      </c>
      <c r="Q26">
        <f>RATES!G27</f>
        <v>0.56320138825489208</v>
      </c>
      <c r="R26" s="46">
        <f t="shared" si="5"/>
        <v>162.23713957752636</v>
      </c>
      <c r="S26">
        <f t="shared" si="6"/>
        <v>91.37218223656555</v>
      </c>
    </row>
    <row r="27" spans="1:19" x14ac:dyDescent="0.2">
      <c r="A27" s="6">
        <v>25</v>
      </c>
      <c r="B27">
        <f>B26*EXP(RATES!O28)*(1-DATA!$B$6)</f>
        <v>83627.029768984285</v>
      </c>
      <c r="C27">
        <f>C26*EXP(RATES!O28)*(1-DATA!$B$6)</f>
        <v>20906.757442246071</v>
      </c>
      <c r="D27">
        <f t="shared" si="1"/>
        <v>104533.78721123036</v>
      </c>
      <c r="E27">
        <f>E26*(1-'LIFE TABLE MALE'!D87/1000)</f>
        <v>0.47242590134255708</v>
      </c>
      <c r="F27">
        <f t="shared" si="2"/>
        <v>9.10472286293359E-3</v>
      </c>
      <c r="G27">
        <f t="shared" si="0"/>
        <v>104513.78721123036</v>
      </c>
      <c r="H27">
        <f>MAX(D27,DATA!$B$3)</f>
        <v>104533.78721123036</v>
      </c>
      <c r="I27">
        <f>G27*DATA!$B$7*F26*E27</f>
        <v>79.331624929218478</v>
      </c>
      <c r="J27">
        <f>H27*'LIFE TABLE MALE'!D88/1000*F27*E26</f>
        <v>45.337732634234946</v>
      </c>
      <c r="K27">
        <f>0</f>
        <v>0</v>
      </c>
      <c r="L27" s="43">
        <f>DATA!$B$8*((1+DATA!$B$9)^A27)*F27*E27</f>
        <v>0.35283749461841474</v>
      </c>
      <c r="M27">
        <f>B26*EXP(RATES!O28)*(DATA!$B$12)</f>
        <v>1197.1149455682821</v>
      </c>
      <c r="N27">
        <f>C26*EXP(RATES!O28)*(DATA!$B$12)</f>
        <v>299.27873639207053</v>
      </c>
      <c r="O27">
        <f t="shared" si="3"/>
        <v>1496.3936819603528</v>
      </c>
      <c r="P27">
        <f t="shared" si="4"/>
        <v>8.2420164079414651</v>
      </c>
      <c r="Q27">
        <f>RATES!G28</f>
        <v>0.54854806158178537</v>
      </c>
      <c r="R27" s="46">
        <f t="shared" si="5"/>
        <v>133.26421146601331</v>
      </c>
      <c r="S27">
        <f t="shared" si="6"/>
        <v>73.101824877906736</v>
      </c>
    </row>
    <row r="28" spans="1:19" x14ac:dyDescent="0.2">
      <c r="A28" s="5">
        <v>26</v>
      </c>
      <c r="B28">
        <f>B27*EXP(RATES!O29)*(1-DATA!$B$6)</f>
        <v>84031.033003797333</v>
      </c>
      <c r="C28">
        <f>C27*EXP(RATES!O29)*(1-DATA!$B$6)</f>
        <v>21007.758250949333</v>
      </c>
      <c r="D28">
        <f t="shared" si="1"/>
        <v>105038.79125474667</v>
      </c>
      <c r="E28">
        <f>E27*(1-'LIFE TABLE MALE'!D88/1000)</f>
        <v>0.42866056426106119</v>
      </c>
      <c r="F28">
        <f t="shared" si="2"/>
        <v>7.7390144334935516E-3</v>
      </c>
      <c r="G28">
        <f t="shared" si="0"/>
        <v>105018.79125474667</v>
      </c>
      <c r="H28">
        <f>MAX(D28,DATA!$B$3)</f>
        <v>105038.79125474667</v>
      </c>
      <c r="I28">
        <f>G28*DATA!$B$7*F27*E28</f>
        <v>61.480662204696188</v>
      </c>
      <c r="J28">
        <f>H28*'LIFE TABLE MALE'!D89/1000*F28*E27</f>
        <v>41.092118551542455</v>
      </c>
      <c r="K28">
        <f>0</f>
        <v>0</v>
      </c>
      <c r="L28" s="43">
        <f>DATA!$B$8*((1+DATA!$B$9)^A28)*F28*E28</f>
        <v>0.27757072392665383</v>
      </c>
      <c r="M28">
        <f>B27*EXP(RATES!O29)*(DATA!$B$12)</f>
        <v>1202.8982229582439</v>
      </c>
      <c r="N28">
        <f>C27*EXP(RATES!O29)*(DATA!$B$12)</f>
        <v>300.72455573956097</v>
      </c>
      <c r="O28">
        <f t="shared" si="3"/>
        <v>1503.6227786978047</v>
      </c>
      <c r="P28">
        <f t="shared" si="4"/>
        <v>6.4675430405215204</v>
      </c>
      <c r="Q28">
        <f>RATES!G29</f>
        <v>0.53390072310461278</v>
      </c>
      <c r="R28" s="46">
        <f t="shared" si="5"/>
        <v>109.31789452068682</v>
      </c>
      <c r="S28">
        <f t="shared" si="6"/>
        <v>58.364902932868482</v>
      </c>
    </row>
    <row r="29" spans="1:19" x14ac:dyDescent="0.2">
      <c r="A29" s="5">
        <v>27</v>
      </c>
      <c r="B29">
        <f>B28*EXP(RATES!O30)*(1-DATA!$B$6)</f>
        <v>84501.26690690004</v>
      </c>
      <c r="C29">
        <f>C28*EXP(RATES!O30)*(1-DATA!$B$6)</f>
        <v>21125.31672672501</v>
      </c>
      <c r="D29">
        <f t="shared" si="1"/>
        <v>105626.58363362505</v>
      </c>
      <c r="E29">
        <f>E28*(1-'LIFE TABLE MALE'!D89/1000)</f>
        <v>0.38279328376033767</v>
      </c>
      <c r="F29">
        <f t="shared" si="2"/>
        <v>6.5781622684695186E-3</v>
      </c>
      <c r="G29">
        <f t="shared" si="0"/>
        <v>105606.58363362505</v>
      </c>
      <c r="H29">
        <f>MAX(D29,DATA!$B$3)</f>
        <v>105626.58363362505</v>
      </c>
      <c r="I29">
        <f>G29*DATA!$B$7*F28*E29</f>
        <v>46.928018675013099</v>
      </c>
      <c r="J29">
        <f>H29*'LIFE TABLE MALE'!D90/1000*F29*E28</f>
        <v>36.416004279283911</v>
      </c>
      <c r="K29">
        <f>0</f>
        <v>0</v>
      </c>
      <c r="L29" s="43">
        <f>DATA!$B$8*((1+DATA!$B$9)^A29)*F29*E29</f>
        <v>0.21490352224111234</v>
      </c>
      <c r="M29">
        <f>B28*EXP(RATES!O30)*(DATA!$B$12)</f>
        <v>1209.629587624336</v>
      </c>
      <c r="N29">
        <f>C28*EXP(RATES!O30)*(DATA!$B$12)</f>
        <v>302.40739690608399</v>
      </c>
      <c r="O29">
        <f t="shared" si="3"/>
        <v>1512.0369845304199</v>
      </c>
      <c r="P29">
        <f t="shared" si="4"/>
        <v>5.0160470572173228</v>
      </c>
      <c r="Q29">
        <f>RATES!G30</f>
        <v>0.51924921182601969</v>
      </c>
      <c r="R29" s="46">
        <f t="shared" si="5"/>
        <v>88.57497353375544</v>
      </c>
      <c r="S29">
        <f t="shared" si="6"/>
        <v>45.992485194913066</v>
      </c>
    </row>
    <row r="30" spans="1:19" x14ac:dyDescent="0.2">
      <c r="A30" s="5">
        <v>28</v>
      </c>
      <c r="B30">
        <f>B29*EXP(RATES!O31)*(1-DATA!$B$6)</f>
        <v>85020.543140026202</v>
      </c>
      <c r="C30">
        <f>C29*EXP(RATES!O31)*(1-DATA!$B$6)</f>
        <v>21255.135785006551</v>
      </c>
      <c r="D30">
        <f t="shared" si="1"/>
        <v>106275.67892503276</v>
      </c>
      <c r="E30">
        <f>E29*(1-'LIFE TABLE MALE'!D90/1000)</f>
        <v>0.33599119307109643</v>
      </c>
      <c r="F30">
        <f t="shared" si="2"/>
        <v>5.5914379281990908E-3</v>
      </c>
      <c r="G30">
        <f t="shared" si="0"/>
        <v>106255.67892503276</v>
      </c>
      <c r="H30">
        <f>MAX(D30,DATA!$B$3)</f>
        <v>106275.67892503276</v>
      </c>
      <c r="I30">
        <f>G30*DATA!$B$7*F29*E30</f>
        <v>35.227018371898623</v>
      </c>
      <c r="J30">
        <f>H30*'LIFE TABLE MALE'!D91/1000*F30*E29</f>
        <v>31.818187385509631</v>
      </c>
      <c r="K30">
        <f>0</f>
        <v>0</v>
      </c>
      <c r="L30" s="43">
        <f>DATA!$B$8*((1+DATA!$B$9)^A30)*F30*E30</f>
        <v>0.16354083681202078</v>
      </c>
      <c r="M30">
        <f>B29*EXP(RATES!O31)*(DATA!$B$12)</f>
        <v>1217.0629897345264</v>
      </c>
      <c r="N30">
        <f>C29*EXP(RATES!O31)*(DATA!$B$12)</f>
        <v>304.26574743363159</v>
      </c>
      <c r="O30">
        <f t="shared" si="3"/>
        <v>1521.3287371681579</v>
      </c>
      <c r="P30">
        <f t="shared" si="4"/>
        <v>3.8308218921205248</v>
      </c>
      <c r="Q30">
        <f>RATES!G31</f>
        <v>0.50472410428806358</v>
      </c>
      <c r="R30" s="46">
        <f t="shared" si="5"/>
        <v>71.039568486340798</v>
      </c>
      <c r="S30">
        <f t="shared" si="6"/>
        <v>35.855382573278909</v>
      </c>
    </row>
    <row r="31" spans="1:19" x14ac:dyDescent="0.2">
      <c r="A31" s="5">
        <v>29</v>
      </c>
      <c r="B31">
        <f>B30*EXP(RATES!O32)*(1-DATA!$B$6)</f>
        <v>85568.006571671765</v>
      </c>
      <c r="C31">
        <f>C30*EXP(RATES!O32)*(1-DATA!$B$6)</f>
        <v>21392.001642917941</v>
      </c>
      <c r="D31">
        <f t="shared" si="1"/>
        <v>106960.0082145897</v>
      </c>
      <c r="E31">
        <f>E30*(1-'LIFE TABLE MALE'!D91/1000)</f>
        <v>0.28899294993893926</v>
      </c>
      <c r="F31">
        <f t="shared" si="2"/>
        <v>4.7527222389692272E-3</v>
      </c>
      <c r="G31">
        <f t="shared" si="0"/>
        <v>106940.0082145897</v>
      </c>
      <c r="H31">
        <f>MAX(D31,DATA!$B$3)</f>
        <v>106960.0082145897</v>
      </c>
      <c r="I31">
        <f>G31*DATA!$B$7*F30*E31</f>
        <v>25.920431583199967</v>
      </c>
      <c r="J31">
        <f>H31*'LIFE TABLE MALE'!D92/1000*F31*E30</f>
        <v>27.333899951210874</v>
      </c>
      <c r="K31">
        <f>0</f>
        <v>0</v>
      </c>
      <c r="L31" s="43">
        <f>DATA!$B$8*((1+DATA!$B$9)^A31)*F31*E31</f>
        <v>0.12195642002428322</v>
      </c>
      <c r="M31">
        <f>B30*EXP(RATES!O32)*(DATA!$B$12)</f>
        <v>1224.8998895740335</v>
      </c>
      <c r="N31">
        <f>C30*EXP(RATES!O32)*(DATA!$B$12)</f>
        <v>306.22497239350838</v>
      </c>
      <c r="O31">
        <f t="shared" si="3"/>
        <v>1531.1248619675418</v>
      </c>
      <c r="P31">
        <f t="shared" si="4"/>
        <v>2.876484316552308</v>
      </c>
      <c r="Q31">
        <f>RATES!G32</f>
        <v>0.49046199601095725</v>
      </c>
      <c r="R31" s="47">
        <f t="shared" si="5"/>
        <v>56.252772270987435</v>
      </c>
      <c r="S31">
        <f t="shared" si="6"/>
        <v>27.589846969178325</v>
      </c>
    </row>
    <row r="32" spans="1:19" x14ac:dyDescent="0.2">
      <c r="A32" s="6">
        <v>30</v>
      </c>
      <c r="B32">
        <f>B31*EXP(RATES!O33)*(1-DATA!$B$6)</f>
        <v>86144.154157072146</v>
      </c>
      <c r="C32">
        <f>C31*EXP(RATES!O33)*(1-DATA!$B$6)</f>
        <v>21536.038539268036</v>
      </c>
      <c r="D32">
        <f t="shared" si="1"/>
        <v>107680.19269634018</v>
      </c>
      <c r="E32">
        <f>E31*(1-'LIFE TABLE MALE'!D92/1000)</f>
        <v>0.24274450939213651</v>
      </c>
      <c r="F32">
        <f t="shared" si="2"/>
        <v>4.0398139031238428E-3</v>
      </c>
      <c r="G32">
        <f t="shared" si="0"/>
        <v>107660.19269634018</v>
      </c>
      <c r="H32">
        <f>MAX(D32,DATA!$B$3)</f>
        <v>107680.19269634018</v>
      </c>
      <c r="I32">
        <f>G32*DATA!$B$7*F31*E32</f>
        <v>18.631089884794115</v>
      </c>
      <c r="J32">
        <f>H32*'LIFE TABLE MALE'!D93/1000*F32*E31</f>
        <v>22.72393785558096</v>
      </c>
      <c r="K32">
        <f>0</f>
        <v>0</v>
      </c>
      <c r="L32" s="43">
        <f>DATA!$B$8*((1+DATA!$B$9)^A32)*F32*E32</f>
        <v>8.8814920649167906E-2</v>
      </c>
      <c r="M32">
        <f>B31*EXP(RATES!O33)*(DATA!$B$12)</f>
        <v>1233.1474010214827</v>
      </c>
      <c r="N32">
        <f>C31*EXP(RATES!O33)*(DATA!$B$12)</f>
        <v>308.28685025537067</v>
      </c>
      <c r="O32">
        <f t="shared" si="3"/>
        <v>1541.4342512768533</v>
      </c>
      <c r="P32">
        <f t="shared" si="4"/>
        <v>2.1171649076705426</v>
      </c>
      <c r="Q32">
        <f>RATES!G33</f>
        <v>0.47646370067584165</v>
      </c>
      <c r="R32" s="47">
        <f t="shared" si="5"/>
        <v>43.561007568694784</v>
      </c>
      <c r="S32">
        <f t="shared" si="6"/>
        <v>20.755238871348663</v>
      </c>
    </row>
    <row r="33" spans="1:19" x14ac:dyDescent="0.2">
      <c r="A33" s="5">
        <v>31</v>
      </c>
      <c r="B33">
        <f>B32*EXP(RATES!O34)*(1-DATA!$B$6)</f>
        <v>86775.747166721878</v>
      </c>
      <c r="C33">
        <f>C32*EXP(RATES!O34)*(1-DATA!$B$6)</f>
        <v>21693.936791680469</v>
      </c>
      <c r="D33">
        <f t="shared" si="1"/>
        <v>108469.68395840234</v>
      </c>
      <c r="E33">
        <f>E32*(1-'LIFE TABLE MALE'!D93/1000)</f>
        <v>0.1988663322971663</v>
      </c>
      <c r="F33">
        <f t="shared" si="2"/>
        <v>3.4338418176552664E-3</v>
      </c>
      <c r="G33">
        <f t="shared" si="0"/>
        <v>108449.68395840234</v>
      </c>
      <c r="H33">
        <f>MAX(D33,DATA!$B$3)</f>
        <v>108469.68395840234</v>
      </c>
      <c r="I33">
        <f>G33*DATA!$B$7*F32*E33</f>
        <v>13.068994445437303</v>
      </c>
      <c r="J33">
        <f>H33*'LIFE TABLE MALE'!D94/1000*F33*E32</f>
        <v>18.100408370644395</v>
      </c>
      <c r="K33">
        <f>0</f>
        <v>0</v>
      </c>
      <c r="L33" s="43">
        <f>DATA!$B$8*((1+DATA!$B$9)^A33)*F33*E33</f>
        <v>6.3083659402153033E-2</v>
      </c>
      <c r="M33">
        <f>B32*EXP(RATES!O34)*(DATA!$B$12)</f>
        <v>1242.1886097485749</v>
      </c>
      <c r="N33">
        <f>C32*EXP(RATES!O34)*(DATA!$B$12)</f>
        <v>310.54715243714372</v>
      </c>
      <c r="O33">
        <f t="shared" si="3"/>
        <v>1552.7357621857186</v>
      </c>
      <c r="P33">
        <f t="shared" si="4"/>
        <v>1.5226789031844801</v>
      </c>
      <c r="Q33">
        <f>RATES!G34</f>
        <v>0.46258987582736705</v>
      </c>
      <c r="R33" s="47">
        <f t="shared" si="5"/>
        <v>32.75516537866833</v>
      </c>
      <c r="S33">
        <f t="shared" si="6"/>
        <v>15.152207885223055</v>
      </c>
    </row>
    <row r="34" spans="1:19" x14ac:dyDescent="0.2">
      <c r="A34" s="5">
        <v>32</v>
      </c>
      <c r="B34">
        <f>B33*EXP(RATES!O35)*(1-DATA!$B$6)</f>
        <v>87439.193933082599</v>
      </c>
      <c r="C34">
        <f>C33*EXP(RATES!O35)*(1-DATA!$B$6)</f>
        <v>21859.79848327065</v>
      </c>
      <c r="D34">
        <f t="shared" si="1"/>
        <v>109298.99241635326</v>
      </c>
      <c r="E34">
        <f>E33*(1-'LIFE TABLE MALE'!D94/1000)</f>
        <v>0.1590545553724837</v>
      </c>
      <c r="F34">
        <f t="shared" si="2"/>
        <v>2.9187655450069764E-3</v>
      </c>
      <c r="G34">
        <f t="shared" si="0"/>
        <v>109278.99241635326</v>
      </c>
      <c r="H34">
        <f>MAX(D34,DATA!$B$3)</f>
        <v>109298.99241635326</v>
      </c>
      <c r="I34">
        <f>G34*DATA!$B$7*F33*E34</f>
        <v>8.9527063178485076</v>
      </c>
      <c r="J34">
        <f>H34*'LIFE TABLE MALE'!D95/1000*F34*E33</f>
        <v>14.255122385974012</v>
      </c>
      <c r="K34">
        <f>0</f>
        <v>0</v>
      </c>
      <c r="L34" s="43">
        <f>DATA!$B$8*((1+DATA!$B$9)^A34)*F34*E34</f>
        <v>4.3744234758725679E-2</v>
      </c>
      <c r="M34">
        <f>B33*EXP(RATES!O35)*(DATA!$B$12)</f>
        <v>1251.6858027230637</v>
      </c>
      <c r="N34">
        <f>C33*EXP(RATES!O35)*(DATA!$B$12)</f>
        <v>312.92145068076593</v>
      </c>
      <c r="O34">
        <f t="shared" si="3"/>
        <v>1564.6072534038296</v>
      </c>
      <c r="P34">
        <f t="shared" si="4"/>
        <v>1.0684320042271629</v>
      </c>
      <c r="Q34">
        <f>RATES!G35</f>
        <v>0.44898020595178956</v>
      </c>
      <c r="R34" s="47">
        <f t="shared" si="5"/>
        <v>24.32000494280841</v>
      </c>
      <c r="S34">
        <f t="shared" si="6"/>
        <v>10.919200827970659</v>
      </c>
    </row>
    <row r="35" spans="1:19" x14ac:dyDescent="0.2">
      <c r="A35" s="5">
        <v>33</v>
      </c>
      <c r="B35">
        <f>B34*EXP(RATES!O36)*(1-DATA!$B$6)</f>
        <v>88135.146395904914</v>
      </c>
      <c r="C35">
        <f>C34*EXP(RATES!O36)*(1-DATA!$B$6)</f>
        <v>22033.786598976229</v>
      </c>
      <c r="D35">
        <f t="shared" si="1"/>
        <v>110168.93299488115</v>
      </c>
      <c r="E35">
        <f>E34*(1-'LIFE TABLE MALE'!D95/1000)</f>
        <v>0.12331571729742245</v>
      </c>
      <c r="F35">
        <f t="shared" si="2"/>
        <v>2.48095071325593E-3</v>
      </c>
      <c r="G35">
        <f t="shared" si="0"/>
        <v>110148.93299488115</v>
      </c>
      <c r="H35">
        <f>MAX(D35,DATA!$B$3)</f>
        <v>110168.93299488115</v>
      </c>
      <c r="I35">
        <f>G35*DATA!$B$7*F34*E35</f>
        <v>5.9468803127749572</v>
      </c>
      <c r="J35">
        <f>H35*'LIFE TABLE MALE'!D96/1000*F35*E34</f>
        <v>10.694427187296178</v>
      </c>
      <c r="K35">
        <f>0</f>
        <v>0</v>
      </c>
      <c r="L35" s="43">
        <f>DATA!$B$8*((1+DATA!$B$9)^A35)*F35*E35</f>
        <v>2.9404394621636961E-2</v>
      </c>
      <c r="M35">
        <f>B34*EXP(RATES!O36)*(DATA!$B$12)</f>
        <v>1261.6483124158169</v>
      </c>
      <c r="N35">
        <f>C34*EXP(RATES!O36)*(DATA!$B$12)</f>
        <v>315.41207810395423</v>
      </c>
      <c r="O35">
        <f t="shared" si="3"/>
        <v>1577.0603905197711</v>
      </c>
      <c r="P35">
        <f t="shared" si="4"/>
        <v>0.73213917748164326</v>
      </c>
      <c r="Q35">
        <f>RATES!G36</f>
        <v>0.43563530089638008</v>
      </c>
      <c r="R35" s="47">
        <f t="shared" si="5"/>
        <v>17.402851072174414</v>
      </c>
      <c r="S35">
        <f t="shared" si="6"/>
        <v>7.5812962632815912</v>
      </c>
    </row>
    <row r="36" spans="1:19" x14ac:dyDescent="0.2">
      <c r="A36" s="5">
        <v>34</v>
      </c>
      <c r="B36">
        <f>B35*EXP(RATES!O37)*(1-DATA!$B$6)</f>
        <v>88864.291917679613</v>
      </c>
      <c r="C36">
        <f>C35*EXP(RATES!O37)*(1-DATA!$B$6)</f>
        <v>22216.072979419903</v>
      </c>
      <c r="D36">
        <f t="shared" si="1"/>
        <v>111080.36489709951</v>
      </c>
      <c r="E36">
        <f>E35*(1-'LIFE TABLE MALE'!D96/1000)</f>
        <v>9.2980118665901043E-2</v>
      </c>
      <c r="F36">
        <f t="shared" si="2"/>
        <v>2.1088081062675406E-3</v>
      </c>
      <c r="G36">
        <f t="shared" si="0"/>
        <v>111060.36489709951</v>
      </c>
      <c r="H36">
        <f>MAX(D36,DATA!$B$3)</f>
        <v>111080.36489709951</v>
      </c>
      <c r="I36">
        <f>G36*DATA!$B$7*F35*E36</f>
        <v>3.8428956151296516</v>
      </c>
      <c r="J36">
        <f>H36*'LIFE TABLE MALE'!D97/1000*F36*E35</f>
        <v>7.9615968299359503</v>
      </c>
      <c r="K36">
        <f>0</f>
        <v>0</v>
      </c>
      <c r="L36" s="43">
        <f>DATA!$B$8*((1+DATA!$B$9)^A36)*F36*E36</f>
        <v>1.9222196064752842E-2</v>
      </c>
      <c r="M36">
        <f>B35*EXP(RATES!O37)*(DATA!$B$12)</f>
        <v>1272.0859783716919</v>
      </c>
      <c r="N36">
        <f>C35*EXP(RATES!O37)*(DATA!$B$12)</f>
        <v>318.02149459292298</v>
      </c>
      <c r="O36">
        <f t="shared" si="3"/>
        <v>1590.1074729646148</v>
      </c>
      <c r="P36">
        <f t="shared" si="4"/>
        <v>0.48647782498977665</v>
      </c>
      <c r="Q36">
        <f>RATES!G37</f>
        <v>0.42255550600771669</v>
      </c>
      <c r="R36" s="47">
        <f t="shared" si="5"/>
        <v>12.310192466120132</v>
      </c>
      <c r="S36">
        <f t="shared" si="6"/>
        <v>5.2017396065737742</v>
      </c>
    </row>
    <row r="37" spans="1:19" x14ac:dyDescent="0.2">
      <c r="A37" s="6">
        <v>35</v>
      </c>
      <c r="B37">
        <f>B36*EXP(RATES!O38)*(1-DATA!$B$6)</f>
        <v>89596.779479446108</v>
      </c>
      <c r="C37">
        <f>C36*EXP(RATES!O38)*(1-DATA!$B$6)</f>
        <v>22399.194869861527</v>
      </c>
      <c r="D37">
        <f t="shared" si="1"/>
        <v>111995.97434930764</v>
      </c>
      <c r="E37">
        <f>E36*(1-'LIFE TABLE MALE'!D97/1000)</f>
        <v>6.7353135477056972E-2</v>
      </c>
      <c r="F37">
        <f t="shared" si="2"/>
        <v>1.7924868903274095E-3</v>
      </c>
      <c r="G37">
        <f t="shared" si="0"/>
        <v>111975.97434930764</v>
      </c>
      <c r="H37">
        <f>MAX(D37,DATA!$B$3)</f>
        <v>111995.97434930764</v>
      </c>
      <c r="I37">
        <f>G37*DATA!$B$7*F36*E37</f>
        <v>2.3856734077752346</v>
      </c>
      <c r="J37">
        <f>H37*'LIFE TABLE MALE'!D98/1000*F37*E36</f>
        <v>5.7035548616257126</v>
      </c>
      <c r="K37">
        <f>0</f>
        <v>0</v>
      </c>
      <c r="L37" s="43">
        <f>DATA!$B$8*((1+DATA!$B$9)^A37)*F37*E37</f>
        <v>1.2072294523294629E-2</v>
      </c>
      <c r="M37">
        <f>B36*EXP(RATES!O38)*(DATA!$B$12)</f>
        <v>1282.5714853908441</v>
      </c>
      <c r="N37">
        <f>C36*EXP(RATES!O38)*(DATA!$B$12)</f>
        <v>320.64287134771104</v>
      </c>
      <c r="O37">
        <f t="shared" si="3"/>
        <v>1603.2143567385551</v>
      </c>
      <c r="P37">
        <f t="shared" si="4"/>
        <v>0.31435382690197644</v>
      </c>
      <c r="Q37">
        <f>RATES!G38</f>
        <v>0.40988073390848567</v>
      </c>
      <c r="R37" s="47">
        <f t="shared" si="5"/>
        <v>8.4156543908262194</v>
      </c>
      <c r="S37">
        <f t="shared" si="6"/>
        <v>3.4494145980320208</v>
      </c>
    </row>
    <row r="38" spans="1:19" x14ac:dyDescent="0.2">
      <c r="A38" s="5">
        <v>36</v>
      </c>
      <c r="B38">
        <f>B37*EXP(RATES!O39)*(1-DATA!$B$6)</f>
        <v>90361.659728555722</v>
      </c>
      <c r="C38">
        <f>C37*EXP(RATES!O39)*(1-DATA!$B$6)</f>
        <v>22590.41493213893</v>
      </c>
      <c r="D38">
        <f t="shared" si="1"/>
        <v>112952.07466069465</v>
      </c>
      <c r="E38">
        <f>E37*(1-'LIFE TABLE MALE'!D98/1000)</f>
        <v>4.6772681765307828E-2</v>
      </c>
      <c r="F38">
        <f t="shared" si="2"/>
        <v>1.5236138567782981E-3</v>
      </c>
      <c r="G38">
        <f t="shared" si="0"/>
        <v>112932.07466069465</v>
      </c>
      <c r="H38">
        <f>MAX(D38,DATA!$B$3)</f>
        <v>112952.07466069465</v>
      </c>
      <c r="I38">
        <f>G38*DATA!$B$7*F37*E38</f>
        <v>1.4202239270353163</v>
      </c>
      <c r="J38">
        <f>H38*'LIFE TABLE MALE'!D99/1000*F38*E37</f>
        <v>3.854952562295177</v>
      </c>
      <c r="K38">
        <f>0</f>
        <v>0</v>
      </c>
      <c r="L38" s="43">
        <f>DATA!$B$8*((1+DATA!$B$9)^A38)*F38*E38</f>
        <v>7.2684762036531606E-3</v>
      </c>
      <c r="M38">
        <f>B37*EXP(RATES!O39)*(DATA!$B$12)</f>
        <v>1293.520691410818</v>
      </c>
      <c r="N38">
        <f>C37*EXP(RATES!O39)*(DATA!$B$12)</f>
        <v>323.3801728527045</v>
      </c>
      <c r="O38">
        <f t="shared" si="3"/>
        <v>1616.9008642635226</v>
      </c>
      <c r="P38">
        <f t="shared" si="4"/>
        <v>0.19520781457528269</v>
      </c>
      <c r="Q38">
        <f>RATES!G39</f>
        <v>0.39747018785099719</v>
      </c>
      <c r="R38" s="48">
        <f t="shared" si="5"/>
        <v>5.4776527801094286</v>
      </c>
      <c r="S38">
        <f t="shared" si="6"/>
        <v>2.1772036794926315</v>
      </c>
    </row>
    <row r="39" spans="1:19" x14ac:dyDescent="0.2">
      <c r="A39" s="5">
        <v>37</v>
      </c>
      <c r="B39">
        <f>B38*EXP(RATES!O40)*(1-DATA!$B$6)</f>
        <v>91159.651578764926</v>
      </c>
      <c r="C39">
        <f>C38*EXP(RATES!O40)*(1-DATA!$B$6)</f>
        <v>22789.912894691231</v>
      </c>
      <c r="D39">
        <f t="shared" si="1"/>
        <v>113949.56447345615</v>
      </c>
      <c r="E39">
        <f>E38*(1-'LIFE TABLE MALE'!D99/1000)</f>
        <v>3.1217167791388403E-2</v>
      </c>
      <c r="F39">
        <f t="shared" si="2"/>
        <v>1.2950717782615534E-3</v>
      </c>
      <c r="G39">
        <f t="shared" si="0"/>
        <v>113929.56447345615</v>
      </c>
      <c r="H39">
        <f>MAX(D39,DATA!$B$3)</f>
        <v>113949.56447345615</v>
      </c>
      <c r="I39">
        <f>G39*DATA!$B$7*F38*E39</f>
        <v>0.81282323323398209</v>
      </c>
      <c r="J39">
        <f>H39*'LIFE TABLE MALE'!D100/1000*F39*E38</f>
        <v>2.4612340987113095</v>
      </c>
      <c r="K39">
        <f>0</f>
        <v>0</v>
      </c>
      <c r="L39" s="43">
        <f>DATA!$B$8*((1+DATA!$B$9)^A39)*F39*E39</f>
        <v>4.2059460507249853E-3</v>
      </c>
      <c r="M39">
        <f>B38*EXP(RATES!O40)*(DATA!$B$12)</f>
        <v>1304.9438876305819</v>
      </c>
      <c r="N39">
        <f>C38*EXP(RATES!O40)*(DATA!$B$12)</f>
        <v>326.23597190764548</v>
      </c>
      <c r="O39">
        <f t="shared" si="3"/>
        <v>1631.1798595382274</v>
      </c>
      <c r="P39">
        <f t="shared" si="4"/>
        <v>0.11624359579912462</v>
      </c>
      <c r="Q39">
        <f>RATES!G40</f>
        <v>0.38532302185706108</v>
      </c>
      <c r="R39" s="48">
        <f t="shared" si="5"/>
        <v>3.3945068737951414</v>
      </c>
      <c r="S39">
        <f t="shared" si="6"/>
        <v>1.3079816463253093</v>
      </c>
    </row>
    <row r="40" spans="1:19" x14ac:dyDescent="0.2">
      <c r="A40" s="5">
        <v>38</v>
      </c>
      <c r="B40">
        <f>B39*EXP(RATES!O41)*(1-DATA!$B$6)</f>
        <v>91991.509139589645</v>
      </c>
      <c r="C40">
        <f>C39*EXP(RATES!O41)*(1-DATA!$B$6)</f>
        <v>22997.877284897411</v>
      </c>
      <c r="D40">
        <f t="shared" si="1"/>
        <v>114989.38642448705</v>
      </c>
      <c r="E40">
        <f>E39*(1-'LIFE TABLE MALE'!D100/1000)</f>
        <v>2.0085822836336076E-2</v>
      </c>
      <c r="F40">
        <f t="shared" si="2"/>
        <v>1.1008110115223204E-3</v>
      </c>
      <c r="G40">
        <f t="shared" si="0"/>
        <v>114969.38642448705</v>
      </c>
      <c r="H40">
        <f>MAX(D40,DATA!$B$3)</f>
        <v>114989.38642448705</v>
      </c>
      <c r="I40">
        <f>G40*DATA!$B$7*F39*E40</f>
        <v>0.44859759392625753</v>
      </c>
      <c r="J40">
        <f>H40*'LIFE TABLE MALE'!D101/1000*F40*E39</f>
        <v>1.497953135339428</v>
      </c>
      <c r="K40">
        <f>0</f>
        <v>0</v>
      </c>
      <c r="L40" s="43">
        <f>DATA!$B$8*((1+DATA!$B$9)^A40)*F40*E40</f>
        <v>2.3462750599728029E-3</v>
      </c>
      <c r="M40">
        <f>B39*EXP(RATES!O41)*(DATA!$B$12)</f>
        <v>1316.8518690738806</v>
      </c>
      <c r="N40">
        <f>C39*EXP(RATES!O41)*(DATA!$B$12)</f>
        <v>329.21296726847015</v>
      </c>
      <c r="O40">
        <f t="shared" si="3"/>
        <v>1646.0648363423506</v>
      </c>
      <c r="P40">
        <f t="shared" si="4"/>
        <v>6.6547887798707267E-2</v>
      </c>
      <c r="Q40">
        <f>RATES!G41</f>
        <v>0.37343818647922755</v>
      </c>
      <c r="R40" s="48">
        <f t="shared" si="5"/>
        <v>2.0154448921243655</v>
      </c>
      <c r="S40">
        <f t="shared" si="6"/>
        <v>0.7526440854637455</v>
      </c>
    </row>
    <row r="41" spans="1:19" x14ac:dyDescent="0.2">
      <c r="A41" s="5">
        <v>39</v>
      </c>
      <c r="B41">
        <f>B40*EXP(RATES!O42)*(1-DATA!$B$6)</f>
        <v>92822.74661856427</v>
      </c>
      <c r="C41">
        <f>C40*EXP(RATES!O42)*(1-DATA!$B$6)</f>
        <v>23205.686654641067</v>
      </c>
      <c r="D41">
        <f t="shared" si="1"/>
        <v>116028.43327320533</v>
      </c>
      <c r="E41">
        <f>E40*(1-'LIFE TABLE MALE'!D101/1000)</f>
        <v>1.2471630665793342E-2</v>
      </c>
      <c r="F41">
        <f t="shared" si="2"/>
        <v>9.3568935979397225E-4</v>
      </c>
      <c r="G41">
        <f t="shared" si="0"/>
        <v>116008.43327320533</v>
      </c>
      <c r="H41">
        <f>MAX(D41,DATA!$B$3)</f>
        <v>116028.43327320533</v>
      </c>
      <c r="I41">
        <f>G41*DATA!$B$7*F40*E41</f>
        <v>0.23890037255794122</v>
      </c>
      <c r="J41">
        <f>H41*'LIFE TABLE MALE'!D102/1000*F41*E40</f>
        <v>0.87774349944783225</v>
      </c>
      <c r="K41">
        <f>0</f>
        <v>0</v>
      </c>
      <c r="L41" s="43">
        <f>DATA!$B$8*((1+DATA!$B$9)^A41)*F41*E41</f>
        <v>1.2630822589950286E-3</v>
      </c>
      <c r="M41">
        <f>B40*EXP(RATES!O42)*(DATA!$B$12)</f>
        <v>1328.7509740898772</v>
      </c>
      <c r="N41">
        <f>C40*EXP(RATES!O42)*(DATA!$B$12)</f>
        <v>332.1877435224693</v>
      </c>
      <c r="O41">
        <f t="shared" si="3"/>
        <v>1660.9387176123464</v>
      </c>
      <c r="P41">
        <f t="shared" si="4"/>
        <v>3.6724509321958178E-2</v>
      </c>
      <c r="Q41">
        <f>RATES!G42</f>
        <v>0.36195193998143993</v>
      </c>
      <c r="R41" s="48">
        <f t="shared" si="5"/>
        <v>1.1546314635867267</v>
      </c>
      <c r="S41">
        <f t="shared" si="6"/>
        <v>0.41792109820882506</v>
      </c>
    </row>
    <row r="42" spans="1:19" x14ac:dyDescent="0.2">
      <c r="A42" s="6">
        <v>40</v>
      </c>
      <c r="B42">
        <f>B41*EXP(RATES!O43)*(1-DATA!$B$6)</f>
        <v>93686.981367791916</v>
      </c>
      <c r="C42">
        <f>C41*EXP(RATES!O43)*(1-DATA!$B$6)</f>
        <v>23421.745341947979</v>
      </c>
      <c r="D42">
        <f t="shared" si="1"/>
        <v>117108.72670973989</v>
      </c>
      <c r="E42">
        <f>E41*(1-'LIFE TABLE MALE'!D102/1000)</f>
        <v>7.4516144932450555E-3</v>
      </c>
      <c r="F42">
        <f t="shared" si="2"/>
        <v>7.9533595582487637E-4</v>
      </c>
      <c r="G42">
        <f t="shared" si="0"/>
        <v>117088.72670973989</v>
      </c>
      <c r="H42">
        <f>MAX(D42,DATA!$B$3)</f>
        <v>117108.72670973989</v>
      </c>
      <c r="I42">
        <f>G42*DATA!$B$7*F41*E42</f>
        <v>0.12245835239417441</v>
      </c>
      <c r="J42">
        <f>H42*'LIFE TABLE MALE'!D103/1000*F42*E41</f>
        <v>0.50437139208212622</v>
      </c>
      <c r="K42">
        <f>0</f>
        <v>0</v>
      </c>
      <c r="L42" s="43">
        <f>DATA!$B$8*((1+DATA!$B$9)^A42)*F42*E42</f>
        <v>6.5430143106468149E-4</v>
      </c>
      <c r="M42">
        <f>B41*EXP(RATES!O43)*(DATA!$B$12)</f>
        <v>1341.122432667778</v>
      </c>
      <c r="N42">
        <f>C41*EXP(RATES!O43)*(DATA!$B$12)</f>
        <v>335.28060816694449</v>
      </c>
      <c r="O42">
        <f t="shared" si="3"/>
        <v>1676.4030408347226</v>
      </c>
      <c r="P42">
        <f t="shared" si="4"/>
        <v>1.9562906175914246E-2</v>
      </c>
      <c r="Q42">
        <f>RATES!G43</f>
        <v>0.35072355328981947</v>
      </c>
      <c r="R42" s="48">
        <f t="shared" si="5"/>
        <v>0.64704695208327956</v>
      </c>
      <c r="S42">
        <f t="shared" si="6"/>
        <v>0.22693460617999536</v>
      </c>
    </row>
    <row r="43" spans="1:19" x14ac:dyDescent="0.2">
      <c r="A43" s="5">
        <v>41</v>
      </c>
      <c r="B43">
        <f>B42*EXP(RATES!O44)*(1-DATA!$B$6)</f>
        <v>94547.223145914031</v>
      </c>
      <c r="C43">
        <f>C42*EXP(RATES!O44)*(1-DATA!$B$6)</f>
        <v>23636.805786478508</v>
      </c>
      <c r="D43">
        <f t="shared" si="1"/>
        <v>118184.02893239254</v>
      </c>
      <c r="E43">
        <f>E42*(1-'LIFE TABLE MALE'!D103/1000)</f>
        <v>4.2161420347981409E-3</v>
      </c>
      <c r="F43">
        <f t="shared" si="2"/>
        <v>6.7603556245114486E-4</v>
      </c>
      <c r="G43">
        <f t="shared" si="0"/>
        <v>118164.02893239254</v>
      </c>
      <c r="H43">
        <f>MAX(D43,DATA!$B$3)</f>
        <v>118184.02893239254</v>
      </c>
      <c r="I43">
        <f>G43*DATA!$B$7*F42*E43</f>
        <v>5.9435018072736677E-2</v>
      </c>
      <c r="J43">
        <f>H43*'LIFE TABLE MALE'!D104/1000*F43*E42</f>
        <v>0.28273292852307036</v>
      </c>
      <c r="K43">
        <f>0</f>
        <v>0</v>
      </c>
      <c r="L43" s="43">
        <f>DATA!$B$8*((1+DATA!$B$9)^A43)*F43*E43</f>
        <v>3.2096806351233442E-4</v>
      </c>
      <c r="M43">
        <f>B42*EXP(RATES!O44)*(DATA!$B$12)</f>
        <v>1353.4367321500988</v>
      </c>
      <c r="N43">
        <f>C42*EXP(RATES!O44)*(DATA!$B$12)</f>
        <v>338.3591830375247</v>
      </c>
      <c r="O43">
        <f t="shared" si="3"/>
        <v>1691.7959151876235</v>
      </c>
      <c r="P43">
        <f t="shared" si="4"/>
        <v>1.0026490978558152E-2</v>
      </c>
      <c r="Q43">
        <f>RATES!G44</f>
        <v>0.33988676611542612</v>
      </c>
      <c r="R43" s="48">
        <f t="shared" si="5"/>
        <v>0.35251540563787748</v>
      </c>
      <c r="S43">
        <f t="shared" si="6"/>
        <v>0.11981532122812583</v>
      </c>
    </row>
    <row r="44" spans="1:19" x14ac:dyDescent="0.2">
      <c r="A44" s="5">
        <v>42</v>
      </c>
      <c r="B44">
        <f>B43*EXP(RATES!O45)*(1-DATA!$B$6)</f>
        <v>95439.467610481792</v>
      </c>
      <c r="C44">
        <f>C43*EXP(RATES!O45)*(1-DATA!$B$6)</f>
        <v>23859.866902620448</v>
      </c>
      <c r="D44">
        <f t="shared" si="1"/>
        <v>119299.33451310224</v>
      </c>
      <c r="E44">
        <f>E43*(1-'LIFE TABLE MALE'!D104/1000)</f>
        <v>2.2139168837298946E-3</v>
      </c>
      <c r="F44">
        <f t="shared" si="2"/>
        <v>5.7463022808347313E-4</v>
      </c>
      <c r="G44">
        <f t="shared" si="0"/>
        <v>119279.33451310224</v>
      </c>
      <c r="H44">
        <f>MAX(D44,DATA!$B$3)</f>
        <v>119299.33451310224</v>
      </c>
      <c r="I44">
        <f>G44*DATA!$B$7*F43*E44</f>
        <v>2.6778566272093775E-2</v>
      </c>
      <c r="J44">
        <f>H44*'LIFE TABLE MALE'!D105/1000*F44*E43</f>
        <v>0.14727206332904325</v>
      </c>
      <c r="K44">
        <f>0</f>
        <v>0</v>
      </c>
      <c r="L44" s="43">
        <f>DATA!$B$8*((1+DATA!$B$9)^A44)*F44*E44</f>
        <v>1.4612583259175066E-4</v>
      </c>
      <c r="M44">
        <f>B43*EXP(RATES!O45)*(DATA!$B$12)</f>
        <v>1366.2091477983079</v>
      </c>
      <c r="N44">
        <f>C43*EXP(RATES!O45)*(DATA!$B$12)</f>
        <v>341.55228694957697</v>
      </c>
      <c r="O44">
        <f t="shared" si="3"/>
        <v>1707.7614347478848</v>
      </c>
      <c r="P44">
        <f t="shared" si="4"/>
        <v>4.8675674403305556E-3</v>
      </c>
      <c r="Q44">
        <f>RATES!G45</f>
        <v>0.32930162970189214</v>
      </c>
      <c r="R44" s="48">
        <f t="shared" si="5"/>
        <v>0.17906432287405932</v>
      </c>
      <c r="S44">
        <f t="shared" si="6"/>
        <v>5.8966173343893535E-2</v>
      </c>
    </row>
    <row r="45" spans="1:19" x14ac:dyDescent="0.2">
      <c r="A45" s="5">
        <v>43</v>
      </c>
      <c r="B45">
        <f>B44*EXP(RATES!O46)*(1-DATA!$B$6)</f>
        <v>96364.465078835521</v>
      </c>
      <c r="C45">
        <f>C44*EXP(RATES!O46)*(1-DATA!$B$6)</f>
        <v>24091.11626970888</v>
      </c>
      <c r="D45">
        <f t="shared" si="1"/>
        <v>120455.58134854439</v>
      </c>
      <c r="E45">
        <f>E44*(1-'LIFE TABLE MALE'!D105/1000)</f>
        <v>1.0858367228099039E-3</v>
      </c>
      <c r="F45">
        <f t="shared" si="2"/>
        <v>4.8843569387095219E-4</v>
      </c>
      <c r="G45">
        <f t="shared" si="0"/>
        <v>120435.58134854439</v>
      </c>
      <c r="H45">
        <f>MAX(D45,DATA!$B$3)</f>
        <v>120455.58134854439</v>
      </c>
      <c r="I45">
        <f>G45*DATA!$B$7*F44*E45</f>
        <v>1.1271950314569833E-2</v>
      </c>
      <c r="J45">
        <f>H45*'LIFE TABLE MALE'!D106/1000*F45*E44</f>
        <v>7.0914982729212775E-2</v>
      </c>
      <c r="K45">
        <f>0</f>
        <v>0</v>
      </c>
      <c r="L45" s="43">
        <f>DATA!$B$8*((1+DATA!$B$9)^A45)*F45*E45</f>
        <v>6.2136860887336003E-5</v>
      </c>
      <c r="M45">
        <f>B44*EXP(RATES!O46)*(DATA!$B$12)</f>
        <v>1379.4504203514286</v>
      </c>
      <c r="N45">
        <f>C44*EXP(RATES!O46)*(DATA!$B$12)</f>
        <v>344.86260508785716</v>
      </c>
      <c r="O45">
        <f t="shared" si="3"/>
        <v>1724.3130254392859</v>
      </c>
      <c r="P45">
        <f t="shared" si="4"/>
        <v>2.1936426899059162E-3</v>
      </c>
      <c r="Q45">
        <f>RATES!G46</f>
        <v>0.3189655855815991</v>
      </c>
      <c r="R45" s="48">
        <f t="shared" si="5"/>
        <v>8.4442712594575864E-2</v>
      </c>
      <c r="S45">
        <f t="shared" si="6"/>
        <v>2.6934319270827563E-2</v>
      </c>
    </row>
    <row r="46" spans="1:19" x14ac:dyDescent="0.2">
      <c r="A46" s="5">
        <v>44</v>
      </c>
      <c r="B46">
        <f>B45*EXP(RATES!O47)*(1-DATA!$B$6)</f>
        <v>97281.312696218753</v>
      </c>
      <c r="C46">
        <f>C45*EXP(RATES!O47)*(1-DATA!$B$6)</f>
        <v>24320.328174054688</v>
      </c>
      <c r="D46">
        <f t="shared" si="1"/>
        <v>121601.64087027343</v>
      </c>
      <c r="E46">
        <f>E45*(1-'LIFE TABLE MALE'!D106/1000)</f>
        <v>4.9467420147581884E-4</v>
      </c>
      <c r="F46">
        <f t="shared" si="2"/>
        <v>4.1517033979030936E-4</v>
      </c>
      <c r="G46">
        <f t="shared" si="0"/>
        <v>121581.64087027343</v>
      </c>
      <c r="H46">
        <f>MAX(D46,DATA!$B$3)</f>
        <v>121601.64087027343</v>
      </c>
      <c r="I46">
        <f>G46*DATA!$B$7*F45*E46</f>
        <v>4.4064202515217265E-3</v>
      </c>
      <c r="J46">
        <f>H46*'LIFE TABLE MALE'!D107/1000*F46*E45</f>
        <v>3.1753418656639491E-2</v>
      </c>
      <c r="K46">
        <f>0</f>
        <v>0</v>
      </c>
      <c r="L46" s="43">
        <f>DATA!$B$8*((1+DATA!$B$9)^A46)*F46*E46</f>
        <v>2.4542745433359309E-5</v>
      </c>
      <c r="M46">
        <f>B45*EXP(RATES!O47)*(DATA!$B$12)</f>
        <v>1392.5750283712298</v>
      </c>
      <c r="N46">
        <f>C45*EXP(RATES!O47)*(DATA!$B$12)</f>
        <v>348.14375709280745</v>
      </c>
      <c r="O46">
        <f t="shared" si="3"/>
        <v>1740.7187854640372</v>
      </c>
      <c r="P46">
        <f t="shared" si="4"/>
        <v>9.2321007493146473E-4</v>
      </c>
      <c r="Q46">
        <f>RATES!G47</f>
        <v>0.30900832177573956</v>
      </c>
      <c r="R46" s="48">
        <f t="shared" si="5"/>
        <v>3.710759172852604E-2</v>
      </c>
      <c r="S46">
        <f t="shared" si="6"/>
        <v>1.1466554645171146E-2</v>
      </c>
    </row>
    <row r="47" spans="1:19" x14ac:dyDescent="0.2">
      <c r="A47" s="6">
        <v>45</v>
      </c>
      <c r="B47">
        <f>B46*EXP(RATES!O48)*(1-DATA!$B$6)</f>
        <v>98229.776108477323</v>
      </c>
      <c r="C47">
        <f>C46*EXP(RATES!O48)*(1-DATA!$B$6)</f>
        <v>24557.444027119331</v>
      </c>
      <c r="D47">
        <f t="shared" si="1"/>
        <v>122787.22013559665</v>
      </c>
      <c r="E47">
        <f>E46*(1-'LIFE TABLE MALE'!D107/1000)</f>
        <v>2.0813801883623825E-4</v>
      </c>
      <c r="F47">
        <f t="shared" si="2"/>
        <v>3.5289478882176293E-4</v>
      </c>
      <c r="G47">
        <f t="shared" si="0"/>
        <v>122767.22013559665</v>
      </c>
      <c r="H47">
        <f>MAX(D47,DATA!$B$3)</f>
        <v>122787.22013559665</v>
      </c>
      <c r="I47">
        <f>G47*DATA!$B$7*F46*E47</f>
        <v>1.5912976338592212E-3</v>
      </c>
      <c r="J47">
        <f>H47*'LIFE TABLE MALE'!D108/1000*F47*E46</f>
        <v>1.3153222604769881E-2</v>
      </c>
      <c r="K47">
        <f>0</f>
        <v>0</v>
      </c>
      <c r="L47" s="43">
        <f>DATA!$B$8*((1+DATA!$B$9)^A47)*F47*E47</f>
        <v>8.9531197895205598E-6</v>
      </c>
      <c r="M47">
        <f>B46*EXP(RATES!O48)*(DATA!$B$12)</f>
        <v>1406.1522142317817</v>
      </c>
      <c r="N47">
        <f>C46*EXP(RATES!O48)*(DATA!$B$12)</f>
        <v>351.53805355794543</v>
      </c>
      <c r="O47">
        <f t="shared" si="3"/>
        <v>1757.6902677897272</v>
      </c>
      <c r="P47">
        <f t="shared" si="4"/>
        <v>3.6098398003648084E-4</v>
      </c>
      <c r="Q47">
        <f>RATES!G48</f>
        <v>0.29929213083059769</v>
      </c>
      <c r="R47" s="48">
        <f t="shared" si="5"/>
        <v>1.5114457338455102E-2</v>
      </c>
      <c r="S47">
        <f t="shared" si="6"/>
        <v>4.5236381431743916E-3</v>
      </c>
    </row>
    <row r="48" spans="1:19" x14ac:dyDescent="0.2">
      <c r="A48" s="5">
        <v>46</v>
      </c>
      <c r="B48">
        <f>B47*EXP(RATES!O49)*(1-DATA!$B$6)</f>
        <v>99166.189047448002</v>
      </c>
      <c r="C48">
        <f>C47*EXP(RATES!O49)*(1-DATA!$B$6)</f>
        <v>24791.547261862001</v>
      </c>
      <c r="D48">
        <f t="shared" si="1"/>
        <v>123957.73630931</v>
      </c>
      <c r="E48">
        <f>E47*(1-'LIFE TABLE MALE'!D108/1000)</f>
        <v>8.0415959354706781E-5</v>
      </c>
      <c r="F48">
        <f t="shared" si="2"/>
        <v>2.9996057049849848E-4</v>
      </c>
      <c r="G48">
        <f t="shared" si="0"/>
        <v>123937.73630931</v>
      </c>
      <c r="H48">
        <f>MAX(D48,DATA!$B$3)</f>
        <v>123957.73630931</v>
      </c>
      <c r="I48">
        <f>G48*DATA!$B$7*F47*E48</f>
        <v>5.2757269635968305E-4</v>
      </c>
      <c r="J48">
        <f>H48*'LIFE TABLE MALE'!D109/1000*F48*E47</f>
        <v>5.0095147102717005E-3</v>
      </c>
      <c r="K48">
        <f>0</f>
        <v>0</v>
      </c>
      <c r="L48" s="43">
        <f>DATA!$B$8*((1+DATA!$B$9)^A48)*F48*E48</f>
        <v>2.9990542631705031E-6</v>
      </c>
      <c r="M48">
        <f>B47*EXP(RATES!O49)*(DATA!$B$12)</f>
        <v>1419.5568984297261</v>
      </c>
      <c r="N48">
        <f>C47*EXP(RATES!O49)*(DATA!$B$12)</f>
        <v>354.88922460743152</v>
      </c>
      <c r="O48">
        <f t="shared" si="3"/>
        <v>1774.4461230371576</v>
      </c>
      <c r="P48">
        <f t="shared" si="4"/>
        <v>1.3033452669199499E-4</v>
      </c>
      <c r="Q48">
        <f>RATES!G49</f>
        <v>0.28994370460990543</v>
      </c>
      <c r="R48" s="48">
        <f t="shared" si="5"/>
        <v>5.6704209875865488E-3</v>
      </c>
      <c r="S48">
        <f t="shared" si="6"/>
        <v>1.6441028678386026E-3</v>
      </c>
    </row>
    <row r="49" spans="1:21" x14ac:dyDescent="0.2">
      <c r="A49" s="5">
        <v>47</v>
      </c>
      <c r="B49">
        <f>B48*EXP(RATES!O50)*(1-DATA!$B$6)</f>
        <v>100132.91784628085</v>
      </c>
      <c r="C49">
        <f>C48*EXP(RATES!O50)*(1-DATA!$B$6)</f>
        <v>25033.229461570212</v>
      </c>
      <c r="D49">
        <f t="shared" si="1"/>
        <v>125166.14730785106</v>
      </c>
      <c r="E49">
        <f>E48*(1-'LIFE TABLE MALE'!D109/1000)</f>
        <v>2.836260995277507E-5</v>
      </c>
      <c r="F49">
        <f t="shared" si="2"/>
        <v>2.5496648492372371E-4</v>
      </c>
      <c r="G49">
        <f t="shared" si="0"/>
        <v>125146.14730785106</v>
      </c>
      <c r="H49">
        <f>MAX(D49,DATA!$B$3)</f>
        <v>125166.14730785106</v>
      </c>
      <c r="I49">
        <f>G49*DATA!$B$7*F48*E49</f>
        <v>1.5970521826036337E-4</v>
      </c>
      <c r="J49">
        <f>H49*'LIFE TABLE MALE'!D110/1000*F49*E48</f>
        <v>1.7448675119863888E-3</v>
      </c>
      <c r="K49">
        <f>0</f>
        <v>0</v>
      </c>
      <c r="L49" s="43">
        <f>DATA!$B$8*((1+DATA!$B$9)^A49)*F49*E49</f>
        <v>9.1708030406228773E-7</v>
      </c>
      <c r="M49">
        <f>B48*EXP(RATES!O50)*(DATA!$B$12)</f>
        <v>1433.3955519917506</v>
      </c>
      <c r="N49">
        <f>C48*EXP(RATES!O50)*(DATA!$B$12)</f>
        <v>358.34888799793765</v>
      </c>
      <c r="O49">
        <f t="shared" si="3"/>
        <v>1791.7444399896883</v>
      </c>
      <c r="P49">
        <f t="shared" si="4"/>
        <v>4.3219773224336854E-5</v>
      </c>
      <c r="Q49">
        <f>RATES!G50</f>
        <v>0.28082727798558355</v>
      </c>
      <c r="R49" s="48">
        <f t="shared" si="5"/>
        <v>1.9487095837751513E-3</v>
      </c>
      <c r="S49">
        <f t="shared" si="6"/>
        <v>5.4725080799599519E-4</v>
      </c>
    </row>
    <row r="50" spans="1:21" x14ac:dyDescent="0.2">
      <c r="A50" s="5">
        <v>48</v>
      </c>
      <c r="B50">
        <f>B49*EXP(RATES!O51)*(1-DATA!$B$6)</f>
        <v>101130.66967745037</v>
      </c>
      <c r="C50">
        <f>C49*EXP(RATES!O51)*(1-DATA!$B$6)</f>
        <v>25282.667419362591</v>
      </c>
      <c r="D50">
        <f t="shared" si="1"/>
        <v>126413.33709681296</v>
      </c>
      <c r="E50">
        <f>E49*(1-'LIFE TABLE MALE'!D110/1000)</f>
        <v>9.0786411414904827E-6</v>
      </c>
      <c r="F50">
        <f t="shared" si="2"/>
        <v>2.1672151218516514E-4</v>
      </c>
      <c r="G50">
        <f t="shared" si="0"/>
        <v>126393.33709681296</v>
      </c>
      <c r="H50">
        <f>MAX(D50,DATA!$B$3)</f>
        <v>126413.33709681296</v>
      </c>
      <c r="I50">
        <f>G50*DATA!$B$7*F49*E50</f>
        <v>4.3885331763582695E-5</v>
      </c>
      <c r="J50">
        <f>H50*'LIFE TABLE MALE'!D111/1000*F50*E49</f>
        <v>5.5261172610882026E-4</v>
      </c>
      <c r="K50">
        <f>0</f>
        <v>0</v>
      </c>
      <c r="L50" s="43">
        <f>DATA!$B$8*((1+DATA!$B$9)^A50)*F50*E50</f>
        <v>2.5450781413937946E-7</v>
      </c>
      <c r="M50">
        <f>B49*EXP(RATES!O51)*(DATA!$B$12)</f>
        <v>1447.678298041212</v>
      </c>
      <c r="N50">
        <f>C49*EXP(RATES!O51)*(DATA!$B$12)</f>
        <v>361.91957451030299</v>
      </c>
      <c r="O50">
        <f t="shared" si="3"/>
        <v>1809.5978725515149</v>
      </c>
      <c r="P50">
        <f t="shared" si="4"/>
        <v>1.308613409222752E-5</v>
      </c>
      <c r="Q50">
        <f>RATES!G51</f>
        <v>0.27193939918145021</v>
      </c>
      <c r="R50" s="48">
        <f t="shared" si="5"/>
        <v>6.0983769977876977E-4</v>
      </c>
      <c r="S50">
        <f t="shared" si="6"/>
        <v>1.6583889767603625E-4</v>
      </c>
    </row>
    <row r="51" spans="1:21" x14ac:dyDescent="0.2">
      <c r="A51" s="5">
        <v>49</v>
      </c>
      <c r="B51">
        <f>B50*EXP(RATES!O52)*(1-DATA!$B$6)</f>
        <v>102111.47643077932</v>
      </c>
      <c r="C51">
        <f>C50*EXP(RATES!O52)*(1-DATA!$B$6)</f>
        <v>25527.869107694831</v>
      </c>
      <c r="D51">
        <f t="shared" si="1"/>
        <v>127639.34553847415</v>
      </c>
      <c r="E51">
        <f>E50*(1-'LIFE TABLE MALE'!D111/1000)</f>
        <v>2.622101305262309E-6</v>
      </c>
      <c r="F51">
        <f t="shared" si="2"/>
        <v>1.8421328535739038E-4</v>
      </c>
      <c r="G51">
        <f t="shared" si="0"/>
        <v>127619.34553847415</v>
      </c>
      <c r="H51">
        <f>MAX(D51,DATA!$B$3)</f>
        <v>127639.34553847415</v>
      </c>
      <c r="I51">
        <f>G51*DATA!$B$7*F50*E51</f>
        <v>1.0878255657069281E-5</v>
      </c>
      <c r="J51">
        <f>H51*'LIFE TABLE MALE'!D112/1000*F51*E50</f>
        <v>1.5814778004509997E-4</v>
      </c>
      <c r="K51">
        <f>0</f>
        <v>0</v>
      </c>
      <c r="L51" s="43">
        <f>DATA!$B$8*((1+DATA!$B$9)^A51)*F51*E51</f>
        <v>6.3730721537178141E-8</v>
      </c>
      <c r="M51">
        <f>B50*EXP(RATES!O52)*(DATA!$B$12)</f>
        <v>1461.7184765142235</v>
      </c>
      <c r="N51">
        <f>C50*EXP(RATES!O52)*(DATA!$B$12)</f>
        <v>365.42961912855588</v>
      </c>
      <c r="O51">
        <f t="shared" si="3"/>
        <v>1827.1480956427795</v>
      </c>
      <c r="P51">
        <f t="shared" si="4"/>
        <v>3.5949811844118196E-6</v>
      </c>
      <c r="Q51">
        <f>RATES!G52</f>
        <v>0.26340215020802832</v>
      </c>
      <c r="R51" s="48">
        <f t="shared" si="5"/>
        <v>1.7268474760811825E-4</v>
      </c>
      <c r="S51">
        <f t="shared" si="6"/>
        <v>4.5485533828109025E-5</v>
      </c>
    </row>
    <row r="52" spans="1:21" x14ac:dyDescent="0.2">
      <c r="A52" s="6">
        <v>50</v>
      </c>
      <c r="B52">
        <f>B51*EXP(RATES!O53)*(1-DATA!$B$6)</f>
        <v>103171.99920404634</v>
      </c>
      <c r="C52">
        <f>C51*EXP(RATES!O53)*(1-DATA!$B$6)</f>
        <v>25792.999801011585</v>
      </c>
      <c r="D52">
        <f t="shared" si="1"/>
        <v>128964.99900505792</v>
      </c>
      <c r="E52">
        <f>E51*(1-'LIFE TABLE MALE'!D112/1000)</f>
        <v>6.794887101443695E-7</v>
      </c>
      <c r="F52">
        <f t="shared" si="2"/>
        <v>1.5658129255378183E-4</v>
      </c>
      <c r="G52">
        <f t="shared" si="0"/>
        <v>128944.99900505792</v>
      </c>
      <c r="H52">
        <f>MAX(D52,DATA!$B$3)</f>
        <v>128964.99900505792</v>
      </c>
      <c r="I52">
        <f>G52*DATA!$B$7*F51*E52</f>
        <v>2.4210232240268316E-6</v>
      </c>
      <c r="J52">
        <f>H52*'LIFE TABLE MALE'!D113/1000*F52*E51</f>
        <v>4.0704592687643201E-5</v>
      </c>
      <c r="K52">
        <f>E52*D52*F52</f>
        <v>1.3721259507228917E-5</v>
      </c>
      <c r="L52" s="43">
        <f>DATA!$B$8*((1+DATA!$B$9)^A52)*F52*E52</f>
        <v>1.4318605093782577E-8</v>
      </c>
      <c r="M52">
        <f>B51*EXP(RATES!O53)*(DATA!$B$12)</f>
        <v>1476.8997841070029</v>
      </c>
      <c r="N52">
        <f>C51*EXP(RATES!O53)*(DATA!$B$12)</f>
        <v>369.22494602675073</v>
      </c>
      <c r="O52">
        <f t="shared" si="3"/>
        <v>1846.1247301337537</v>
      </c>
      <c r="P52">
        <f t="shared" si="4"/>
        <v>8.9172605186788544E-7</v>
      </c>
      <c r="Q52">
        <f>RATES!G53</f>
        <v>0.25495931300893881</v>
      </c>
      <c r="R52" s="48">
        <f t="shared" si="5"/>
        <v>5.7752920075860618E-5</v>
      </c>
      <c r="S52">
        <f t="shared" si="6"/>
        <v>1.4724644826801574E-5</v>
      </c>
    </row>
    <row r="56" spans="1:21" x14ac:dyDescent="0.2">
      <c r="P56" s="54" t="s">
        <v>56</v>
      </c>
      <c r="Q56" s="49">
        <f>SUM(S3:S52)</f>
        <v>96872.148734860821</v>
      </c>
      <c r="T56" s="66" t="s">
        <v>59</v>
      </c>
      <c r="U56" s="65"/>
    </row>
    <row r="57" spans="1:21" x14ac:dyDescent="0.2">
      <c r="P57" s="56" t="s">
        <v>57</v>
      </c>
      <c r="Q57" s="50">
        <f>DATA!B2-Q56</f>
        <v>3127.8512651391793</v>
      </c>
      <c r="T57" s="54" t="s">
        <v>60</v>
      </c>
      <c r="U57" s="49">
        <f>SUM(J3:J52)</f>
        <v>4069.0884391786662</v>
      </c>
    </row>
    <row r="58" spans="1:21" x14ac:dyDescent="0.2">
      <c r="T58" s="55" t="s">
        <v>61</v>
      </c>
      <c r="U58" s="52">
        <f>SUM(I3:I52)</f>
        <v>96929.846560414226</v>
      </c>
    </row>
    <row r="59" spans="1:21" x14ac:dyDescent="0.2">
      <c r="P59" s="57" t="s">
        <v>58</v>
      </c>
      <c r="Q59" s="51">
        <f>SUMPRODUCT(R3:R52,A3:A52)/SUM(R3:R52)</f>
        <v>3.870474690493928</v>
      </c>
      <c r="T59" s="55" t="s">
        <v>47</v>
      </c>
      <c r="U59" s="53">
        <f>SUM(L3:L52)</f>
        <v>155.90321459767691</v>
      </c>
    </row>
    <row r="60" spans="1:21" x14ac:dyDescent="0.2">
      <c r="T60" s="56" t="s">
        <v>48</v>
      </c>
      <c r="U60" s="50">
        <f>SUM(P3:P52)</f>
        <v>5478.7428061015171</v>
      </c>
    </row>
  </sheetData>
  <mergeCells count="1">
    <mergeCell ref="T56:U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56C1-1845-6246-A897-41233353AB98}">
  <dimension ref="A1:G122"/>
  <sheetViews>
    <sheetView workbookViewId="0">
      <selection activeCell="C2" sqref="C2"/>
    </sheetView>
  </sheetViews>
  <sheetFormatPr baseColWidth="10" defaultColWidth="11.1640625" defaultRowHeight="16" x14ac:dyDescent="0.2"/>
  <cols>
    <col min="2" max="2" width="13.83203125" customWidth="1"/>
    <col min="4" max="4" width="27.33203125" customWidth="1"/>
    <col min="5" max="5" width="12.1640625" customWidth="1"/>
    <col min="6" max="6" width="34" customWidth="1"/>
    <col min="7" max="7" width="15.6640625" customWidth="1"/>
  </cols>
  <sheetData>
    <row r="1" spans="1:7" ht="22" customHeight="1" x14ac:dyDescent="0.2">
      <c r="A1" s="62" t="s">
        <v>8</v>
      </c>
      <c r="B1" s="62"/>
      <c r="C1" s="62"/>
      <c r="D1" s="62"/>
      <c r="E1" s="62"/>
      <c r="F1" s="62"/>
      <c r="G1" s="62"/>
    </row>
    <row r="2" spans="1:7" ht="19" customHeight="1" x14ac:dyDescent="0.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</row>
    <row r="3" spans="1:7" x14ac:dyDescent="0.2">
      <c r="A3" s="13">
        <v>0</v>
      </c>
      <c r="B3" s="13">
        <v>100000</v>
      </c>
      <c r="C3" s="13">
        <v>235</v>
      </c>
      <c r="D3" s="14">
        <v>2.3456800000000002</v>
      </c>
      <c r="E3" s="13">
        <v>99779</v>
      </c>
      <c r="F3" s="14">
        <v>0.99977400000000005</v>
      </c>
      <c r="G3" s="14">
        <v>82.64</v>
      </c>
    </row>
    <row r="4" spans="1:7" x14ac:dyDescent="0.2">
      <c r="A4" s="13">
        <v>1</v>
      </c>
      <c r="B4" s="13">
        <v>99765</v>
      </c>
      <c r="C4" s="13">
        <v>17</v>
      </c>
      <c r="D4" s="14">
        <v>0.17468</v>
      </c>
      <c r="E4" s="13">
        <v>99757</v>
      </c>
      <c r="F4" s="14">
        <v>0.99984989999999996</v>
      </c>
      <c r="G4" s="14">
        <v>81.832999999999998</v>
      </c>
    </row>
    <row r="5" spans="1:7" x14ac:dyDescent="0.2">
      <c r="A5" s="13">
        <v>2</v>
      </c>
      <c r="B5" s="13">
        <v>99748</v>
      </c>
      <c r="C5" s="13">
        <v>13</v>
      </c>
      <c r="D5" s="14">
        <v>0.12547</v>
      </c>
      <c r="E5" s="13">
        <v>99742</v>
      </c>
      <c r="F5" s="14">
        <v>0.9998901</v>
      </c>
      <c r="G5" s="14">
        <v>80.846999999999994</v>
      </c>
    </row>
    <row r="6" spans="1:7" x14ac:dyDescent="0.2">
      <c r="A6" s="13">
        <v>3</v>
      </c>
      <c r="B6" s="13">
        <v>99735</v>
      </c>
      <c r="C6" s="13">
        <v>9</v>
      </c>
      <c r="D6" s="14">
        <v>9.4350000000000003E-2</v>
      </c>
      <c r="E6" s="13">
        <v>99731</v>
      </c>
      <c r="F6" s="14">
        <v>0.99991490000000005</v>
      </c>
      <c r="G6" s="14">
        <v>79.856999999999999</v>
      </c>
    </row>
    <row r="7" spans="1:7" x14ac:dyDescent="0.2">
      <c r="A7" s="13">
        <v>4</v>
      </c>
      <c r="B7" s="13">
        <v>99726</v>
      </c>
      <c r="C7" s="13">
        <v>8</v>
      </c>
      <c r="D7" s="14">
        <v>7.5899999999999995E-2</v>
      </c>
      <c r="E7" s="13">
        <v>99722</v>
      </c>
      <c r="F7" s="14">
        <v>0.99992570000000003</v>
      </c>
      <c r="G7" s="14">
        <v>78.864999999999995</v>
      </c>
    </row>
    <row r="8" spans="1:7" x14ac:dyDescent="0.2">
      <c r="A8" s="13">
        <v>5</v>
      </c>
      <c r="B8" s="13">
        <v>99719</v>
      </c>
      <c r="C8" s="13">
        <v>7</v>
      </c>
      <c r="D8" s="14">
        <v>7.2650000000000006E-2</v>
      </c>
      <c r="E8" s="13">
        <v>99715</v>
      </c>
      <c r="F8" s="14">
        <v>0.99992789999999998</v>
      </c>
      <c r="G8" s="14">
        <v>77.87</v>
      </c>
    </row>
    <row r="9" spans="1:7" x14ac:dyDescent="0.2">
      <c r="A9" s="13">
        <v>6</v>
      </c>
      <c r="B9" s="13">
        <v>99711</v>
      </c>
      <c r="C9" s="13">
        <v>7</v>
      </c>
      <c r="D9" s="14">
        <v>7.1489999999999998E-2</v>
      </c>
      <c r="E9" s="13">
        <v>99708</v>
      </c>
      <c r="F9" s="14">
        <v>0.99992910000000002</v>
      </c>
      <c r="G9" s="14">
        <v>76.876000000000005</v>
      </c>
    </row>
    <row r="10" spans="1:7" x14ac:dyDescent="0.2">
      <c r="A10" s="13">
        <v>7</v>
      </c>
      <c r="B10" s="13">
        <v>99704</v>
      </c>
      <c r="C10" s="13">
        <v>7</v>
      </c>
      <c r="D10" s="14">
        <v>7.0400000000000004E-2</v>
      </c>
      <c r="E10" s="13">
        <v>99701</v>
      </c>
      <c r="F10" s="14">
        <v>0.99993299999999996</v>
      </c>
      <c r="G10" s="14">
        <v>75.882000000000005</v>
      </c>
    </row>
    <row r="11" spans="1:7" x14ac:dyDescent="0.2">
      <c r="A11" s="13">
        <v>8</v>
      </c>
      <c r="B11" s="13">
        <v>99697</v>
      </c>
      <c r="C11" s="13">
        <v>6</v>
      </c>
      <c r="D11" s="14">
        <v>6.3640000000000002E-2</v>
      </c>
      <c r="E11" s="13">
        <v>99694</v>
      </c>
      <c r="F11" s="14">
        <v>0.99993569999999998</v>
      </c>
      <c r="G11" s="14">
        <v>74.887</v>
      </c>
    </row>
    <row r="12" spans="1:7" x14ac:dyDescent="0.2">
      <c r="A12" s="13">
        <v>9</v>
      </c>
      <c r="B12" s="13">
        <v>99691</v>
      </c>
      <c r="C12" s="13">
        <v>6</v>
      </c>
      <c r="D12" s="14">
        <v>6.4979999999999996E-2</v>
      </c>
      <c r="E12" s="13">
        <v>99688</v>
      </c>
      <c r="F12" s="14">
        <v>0.99993399999999999</v>
      </c>
      <c r="G12" s="14">
        <v>73.891999999999996</v>
      </c>
    </row>
    <row r="13" spans="1:7" x14ac:dyDescent="0.2">
      <c r="A13" s="13">
        <v>10</v>
      </c>
      <c r="B13" s="13">
        <v>99684</v>
      </c>
      <c r="C13" s="13">
        <v>7</v>
      </c>
      <c r="D13" s="14">
        <v>6.6930000000000003E-2</v>
      </c>
      <c r="E13" s="13">
        <v>99681</v>
      </c>
      <c r="F13" s="14">
        <v>0.99993180000000004</v>
      </c>
      <c r="G13" s="14">
        <v>72.896000000000001</v>
      </c>
    </row>
    <row r="14" spans="1:7" x14ac:dyDescent="0.2">
      <c r="A14" s="13">
        <v>11</v>
      </c>
      <c r="B14" s="13">
        <v>99678</v>
      </c>
      <c r="C14" s="13">
        <v>7</v>
      </c>
      <c r="D14" s="14">
        <v>6.9409999999999999E-2</v>
      </c>
      <c r="E14" s="13">
        <v>99674</v>
      </c>
      <c r="F14" s="14">
        <v>0.99992780000000003</v>
      </c>
      <c r="G14" s="14">
        <v>71.900999999999996</v>
      </c>
    </row>
    <row r="15" spans="1:7" x14ac:dyDescent="0.2">
      <c r="A15" s="13">
        <v>12</v>
      </c>
      <c r="B15" s="13">
        <v>99671</v>
      </c>
      <c r="C15" s="13">
        <v>7</v>
      </c>
      <c r="D15" s="14">
        <v>7.5029999999999999E-2</v>
      </c>
      <c r="E15" s="13">
        <v>99667</v>
      </c>
      <c r="F15" s="14">
        <v>0.99991850000000004</v>
      </c>
      <c r="G15" s="14">
        <v>70.906000000000006</v>
      </c>
    </row>
    <row r="16" spans="1:7" x14ac:dyDescent="0.2">
      <c r="A16" s="13">
        <v>13</v>
      </c>
      <c r="B16" s="13">
        <v>99663</v>
      </c>
      <c r="C16" s="13">
        <v>9</v>
      </c>
      <c r="D16" s="14">
        <v>8.7940000000000004E-2</v>
      </c>
      <c r="E16" s="13">
        <v>99659</v>
      </c>
      <c r="F16" s="14">
        <v>0.99990290000000004</v>
      </c>
      <c r="G16" s="14">
        <v>69.911000000000001</v>
      </c>
    </row>
    <row r="17" spans="1:7" x14ac:dyDescent="0.2">
      <c r="A17" s="13">
        <v>14</v>
      </c>
      <c r="B17" s="13">
        <v>99654</v>
      </c>
      <c r="C17" s="13">
        <v>11</v>
      </c>
      <c r="D17" s="14">
        <v>0.10630000000000001</v>
      </c>
      <c r="E17" s="13">
        <v>99649</v>
      </c>
      <c r="F17" s="14">
        <v>0.99988200000000005</v>
      </c>
      <c r="G17" s="14">
        <v>68.918000000000006</v>
      </c>
    </row>
    <row r="18" spans="1:7" x14ac:dyDescent="0.2">
      <c r="A18" s="13">
        <v>15</v>
      </c>
      <c r="B18" s="13">
        <v>99644</v>
      </c>
      <c r="C18" s="13">
        <v>13</v>
      </c>
      <c r="D18" s="14">
        <v>0.12964000000000001</v>
      </c>
      <c r="E18" s="13">
        <v>99637</v>
      </c>
      <c r="F18" s="14">
        <v>0.99985139999999995</v>
      </c>
      <c r="G18" s="14">
        <v>67.924999999999997</v>
      </c>
    </row>
    <row r="19" spans="1:7" x14ac:dyDescent="0.2">
      <c r="A19" s="13">
        <v>16</v>
      </c>
      <c r="B19" s="13">
        <v>99631</v>
      </c>
      <c r="C19" s="13">
        <v>17</v>
      </c>
      <c r="D19" s="14">
        <v>0.16753000000000001</v>
      </c>
      <c r="E19" s="13">
        <v>99623</v>
      </c>
      <c r="F19" s="14">
        <v>0.99981710000000001</v>
      </c>
      <c r="G19" s="14">
        <v>66.933999999999997</v>
      </c>
    </row>
    <row r="20" spans="1:7" x14ac:dyDescent="0.2">
      <c r="A20" s="13">
        <v>17</v>
      </c>
      <c r="B20" s="13">
        <v>99614</v>
      </c>
      <c r="C20" s="13">
        <v>20</v>
      </c>
      <c r="D20" s="14">
        <v>0.19827</v>
      </c>
      <c r="E20" s="13">
        <v>99604</v>
      </c>
      <c r="F20" s="14">
        <v>0.99978860000000003</v>
      </c>
      <c r="G20" s="14">
        <v>65.944999999999993</v>
      </c>
    </row>
    <row r="21" spans="1:7" x14ac:dyDescent="0.2">
      <c r="A21" s="13">
        <v>18</v>
      </c>
      <c r="B21" s="13">
        <v>99595</v>
      </c>
      <c r="C21" s="13">
        <v>22</v>
      </c>
      <c r="D21" s="14">
        <v>0.22453999999999999</v>
      </c>
      <c r="E21" s="13">
        <v>99583</v>
      </c>
      <c r="F21" s="14">
        <v>0.99976580000000004</v>
      </c>
      <c r="G21" s="14">
        <v>64.957999999999998</v>
      </c>
    </row>
    <row r="22" spans="1:7" x14ac:dyDescent="0.2">
      <c r="A22" s="13">
        <v>19</v>
      </c>
      <c r="B22" s="13">
        <v>99572</v>
      </c>
      <c r="C22" s="13">
        <v>24</v>
      </c>
      <c r="D22" s="14">
        <v>0.24393999999999999</v>
      </c>
      <c r="E22" s="13">
        <v>99560</v>
      </c>
      <c r="F22" s="14">
        <v>0.99974929999999995</v>
      </c>
      <c r="G22" s="14">
        <v>63.972000000000001</v>
      </c>
    </row>
    <row r="23" spans="1:7" x14ac:dyDescent="0.2">
      <c r="A23" s="13">
        <v>20</v>
      </c>
      <c r="B23" s="13">
        <v>99548</v>
      </c>
      <c r="C23" s="13">
        <v>26</v>
      </c>
      <c r="D23" s="14">
        <v>0.25755</v>
      </c>
      <c r="E23" s="13">
        <v>99535</v>
      </c>
      <c r="F23" s="14">
        <v>0.99974130000000005</v>
      </c>
      <c r="G23" s="14">
        <v>62.988</v>
      </c>
    </row>
    <row r="24" spans="1:7" x14ac:dyDescent="0.2">
      <c r="A24" s="13">
        <v>21</v>
      </c>
      <c r="B24" s="13">
        <v>99522</v>
      </c>
      <c r="C24" s="13">
        <v>26</v>
      </c>
      <c r="D24" s="14">
        <v>0.25989000000000001</v>
      </c>
      <c r="E24" s="13">
        <v>99509</v>
      </c>
      <c r="F24" s="14">
        <v>0.99973849999999997</v>
      </c>
      <c r="G24" s="14">
        <v>62.003999999999998</v>
      </c>
    </row>
    <row r="25" spans="1:7" x14ac:dyDescent="0.2">
      <c r="A25" s="13">
        <v>22</v>
      </c>
      <c r="B25" s="13">
        <v>99496</v>
      </c>
      <c r="C25" s="13">
        <v>26</v>
      </c>
      <c r="D25" s="14">
        <v>0.26312000000000002</v>
      </c>
      <c r="E25" s="13">
        <v>99483</v>
      </c>
      <c r="F25" s="14">
        <v>0.99973380000000001</v>
      </c>
      <c r="G25" s="14">
        <v>61.02</v>
      </c>
    </row>
    <row r="26" spans="1:7" x14ac:dyDescent="0.2">
      <c r="A26" s="13">
        <v>23</v>
      </c>
      <c r="B26" s="13">
        <v>99470</v>
      </c>
      <c r="C26" s="13">
        <v>27</v>
      </c>
      <c r="D26" s="14">
        <v>0.26933000000000001</v>
      </c>
      <c r="E26" s="13">
        <v>99457</v>
      </c>
      <c r="F26" s="14">
        <v>0.99972819999999996</v>
      </c>
      <c r="G26" s="14">
        <v>60.036000000000001</v>
      </c>
    </row>
    <row r="27" spans="1:7" x14ac:dyDescent="0.2">
      <c r="A27" s="13">
        <v>24</v>
      </c>
      <c r="B27" s="13">
        <v>99443</v>
      </c>
      <c r="C27" s="13">
        <v>27</v>
      </c>
      <c r="D27" s="14">
        <v>0.27431</v>
      </c>
      <c r="E27" s="13">
        <v>99430</v>
      </c>
      <c r="F27" s="14">
        <v>0.99972090000000002</v>
      </c>
      <c r="G27" s="14">
        <v>59.052</v>
      </c>
    </row>
    <row r="28" spans="1:7" x14ac:dyDescent="0.2">
      <c r="A28" s="13">
        <v>25</v>
      </c>
      <c r="B28" s="13">
        <v>99416</v>
      </c>
      <c r="C28" s="13">
        <v>28</v>
      </c>
      <c r="D28" s="14">
        <v>0.28399000000000002</v>
      </c>
      <c r="E28" s="13">
        <v>99402</v>
      </c>
      <c r="F28" s="14">
        <v>0.99970720000000002</v>
      </c>
      <c r="G28" s="14">
        <v>58.067999999999998</v>
      </c>
    </row>
    <row r="29" spans="1:7" x14ac:dyDescent="0.2">
      <c r="A29" s="13">
        <v>26</v>
      </c>
      <c r="B29" s="13">
        <v>99388</v>
      </c>
      <c r="C29" s="13">
        <v>30</v>
      </c>
      <c r="D29" s="14">
        <v>0.30157</v>
      </c>
      <c r="E29" s="13">
        <v>99373</v>
      </c>
      <c r="F29" s="14">
        <v>0.99969019999999997</v>
      </c>
      <c r="G29" s="14">
        <v>57.084000000000003</v>
      </c>
    </row>
    <row r="30" spans="1:7" x14ac:dyDescent="0.2">
      <c r="A30" s="13">
        <v>27</v>
      </c>
      <c r="B30" s="13">
        <v>99358</v>
      </c>
      <c r="C30" s="13">
        <v>32</v>
      </c>
      <c r="D30" s="14">
        <v>0.31803999999999999</v>
      </c>
      <c r="E30" s="13">
        <v>99342</v>
      </c>
      <c r="F30" s="14">
        <v>0.99967589999999995</v>
      </c>
      <c r="G30" s="14">
        <v>56.100999999999999</v>
      </c>
    </row>
    <row r="31" spans="1:7" x14ac:dyDescent="0.2">
      <c r="A31" s="13">
        <v>28</v>
      </c>
      <c r="B31" s="13">
        <v>99326</v>
      </c>
      <c r="C31" s="13">
        <v>33</v>
      </c>
      <c r="D31" s="14">
        <v>0.33011000000000001</v>
      </c>
      <c r="E31" s="13">
        <v>99310</v>
      </c>
      <c r="F31" s="14">
        <v>0.99966410000000006</v>
      </c>
      <c r="G31" s="14">
        <v>55.119</v>
      </c>
    </row>
    <row r="32" spans="1:7" x14ac:dyDescent="0.2">
      <c r="A32" s="13">
        <v>29</v>
      </c>
      <c r="B32" s="13">
        <v>99294</v>
      </c>
      <c r="C32" s="13">
        <v>34</v>
      </c>
      <c r="D32" s="14">
        <v>0.34171000000000001</v>
      </c>
      <c r="E32" s="13">
        <v>99277</v>
      </c>
      <c r="F32" s="14">
        <v>0.99965159999999997</v>
      </c>
      <c r="G32" s="14">
        <v>54.137</v>
      </c>
    </row>
    <row r="33" spans="1:7" x14ac:dyDescent="0.2">
      <c r="A33" s="13">
        <v>30</v>
      </c>
      <c r="B33" s="13">
        <v>99260</v>
      </c>
      <c r="C33" s="13">
        <v>35</v>
      </c>
      <c r="D33" s="14">
        <v>0.35514000000000001</v>
      </c>
      <c r="E33" s="13">
        <v>99242</v>
      </c>
      <c r="F33" s="14">
        <v>0.99963409999999997</v>
      </c>
      <c r="G33" s="14">
        <v>53.155000000000001</v>
      </c>
    </row>
    <row r="34" spans="1:7" x14ac:dyDescent="0.2">
      <c r="A34" s="13">
        <v>31</v>
      </c>
      <c r="B34" s="13">
        <v>99224</v>
      </c>
      <c r="C34" s="13">
        <v>37</v>
      </c>
      <c r="D34" s="14">
        <v>0.37665999999999999</v>
      </c>
      <c r="E34" s="13">
        <v>99206</v>
      </c>
      <c r="F34" s="14">
        <v>0.99961350000000004</v>
      </c>
      <c r="G34" s="14">
        <v>52.173999999999999</v>
      </c>
    </row>
    <row r="35" spans="1:7" x14ac:dyDescent="0.2">
      <c r="A35" s="13">
        <v>32</v>
      </c>
      <c r="B35" s="13">
        <v>99187</v>
      </c>
      <c r="C35" s="13">
        <v>39</v>
      </c>
      <c r="D35" s="14">
        <v>0.39629999999999999</v>
      </c>
      <c r="E35" s="13">
        <v>99167</v>
      </c>
      <c r="F35" s="14">
        <v>0.99958939999999996</v>
      </c>
      <c r="G35" s="14">
        <v>51.192999999999998</v>
      </c>
    </row>
    <row r="36" spans="1:7" x14ac:dyDescent="0.2">
      <c r="A36" s="13">
        <v>33</v>
      </c>
      <c r="B36" s="13">
        <v>99148</v>
      </c>
      <c r="C36" s="13">
        <v>42</v>
      </c>
      <c r="D36" s="14">
        <v>0.42487000000000003</v>
      </c>
      <c r="E36" s="13">
        <v>99127</v>
      </c>
      <c r="F36" s="14">
        <v>0.99955830000000001</v>
      </c>
      <c r="G36" s="14">
        <v>50.213999999999999</v>
      </c>
    </row>
    <row r="37" spans="1:7" x14ac:dyDescent="0.2">
      <c r="A37" s="13">
        <v>34</v>
      </c>
      <c r="B37" s="13">
        <v>99106</v>
      </c>
      <c r="C37" s="13">
        <v>45</v>
      </c>
      <c r="D37" s="14">
        <v>0.45861000000000002</v>
      </c>
      <c r="E37" s="13">
        <v>99083</v>
      </c>
      <c r="F37" s="14">
        <v>0.99952529999999995</v>
      </c>
      <c r="G37" s="14">
        <v>49.234999999999999</v>
      </c>
    </row>
    <row r="38" spans="1:7" x14ac:dyDescent="0.2">
      <c r="A38" s="13">
        <v>35</v>
      </c>
      <c r="B38" s="13">
        <v>99060</v>
      </c>
      <c r="C38" s="13">
        <v>49</v>
      </c>
      <c r="D38" s="14">
        <v>0.49080000000000001</v>
      </c>
      <c r="E38" s="13">
        <v>99036</v>
      </c>
      <c r="F38" s="14">
        <v>0.99949160000000004</v>
      </c>
      <c r="G38" s="14">
        <v>48.256999999999998</v>
      </c>
    </row>
    <row r="39" spans="1:7" x14ac:dyDescent="0.2">
      <c r="A39" s="13">
        <v>36</v>
      </c>
      <c r="B39" s="13">
        <v>99011</v>
      </c>
      <c r="C39" s="13">
        <v>52</v>
      </c>
      <c r="D39" s="14">
        <v>0.52605999999999997</v>
      </c>
      <c r="E39" s="13">
        <v>98985</v>
      </c>
      <c r="F39" s="14">
        <v>0.99944869999999997</v>
      </c>
      <c r="G39" s="14">
        <v>47.28</v>
      </c>
    </row>
    <row r="40" spans="1:7" x14ac:dyDescent="0.2">
      <c r="A40" s="13">
        <v>37</v>
      </c>
      <c r="B40" s="13">
        <v>98959</v>
      </c>
      <c r="C40" s="13">
        <v>57</v>
      </c>
      <c r="D40" s="14">
        <v>0.5766</v>
      </c>
      <c r="E40" s="13">
        <v>98931</v>
      </c>
      <c r="F40" s="14">
        <v>0.99940050000000002</v>
      </c>
      <c r="G40" s="14">
        <v>46.305</v>
      </c>
    </row>
    <row r="41" spans="1:7" x14ac:dyDescent="0.2">
      <c r="A41" s="13">
        <v>38</v>
      </c>
      <c r="B41" s="13">
        <v>98902</v>
      </c>
      <c r="C41" s="13">
        <v>62</v>
      </c>
      <c r="D41" s="14">
        <v>0.62231999999999998</v>
      </c>
      <c r="E41" s="13">
        <v>98872</v>
      </c>
      <c r="F41" s="14">
        <v>0.99934840000000003</v>
      </c>
      <c r="G41" s="14">
        <v>45.332000000000001</v>
      </c>
    </row>
    <row r="42" spans="1:7" x14ac:dyDescent="0.2">
      <c r="A42" s="13">
        <v>39</v>
      </c>
      <c r="B42" s="13">
        <v>98841</v>
      </c>
      <c r="C42" s="13">
        <v>67</v>
      </c>
      <c r="D42" s="14">
        <v>0.68091999999999997</v>
      </c>
      <c r="E42" s="13">
        <v>98807</v>
      </c>
      <c r="F42" s="14">
        <v>0.99927900000000003</v>
      </c>
      <c r="G42" s="14">
        <v>44.359000000000002</v>
      </c>
    </row>
    <row r="43" spans="1:7" x14ac:dyDescent="0.2">
      <c r="A43" s="13">
        <v>40</v>
      </c>
      <c r="B43" s="13">
        <v>98773</v>
      </c>
      <c r="C43" s="13">
        <v>75</v>
      </c>
      <c r="D43" s="14">
        <v>0.76115999999999995</v>
      </c>
      <c r="E43" s="13">
        <v>98736</v>
      </c>
      <c r="F43" s="14">
        <v>0.9991913</v>
      </c>
      <c r="G43" s="14">
        <v>43.389000000000003</v>
      </c>
    </row>
    <row r="44" spans="1:7" x14ac:dyDescent="0.2">
      <c r="A44" s="13">
        <v>41</v>
      </c>
      <c r="B44" s="13">
        <v>98698</v>
      </c>
      <c r="C44" s="13">
        <v>85</v>
      </c>
      <c r="D44" s="14">
        <v>0.85626000000000002</v>
      </c>
      <c r="E44" s="13">
        <v>98656</v>
      </c>
      <c r="F44" s="14">
        <v>0.99909599999999998</v>
      </c>
      <c r="G44" s="14">
        <v>42.421999999999997</v>
      </c>
    </row>
    <row r="45" spans="1:7" x14ac:dyDescent="0.2">
      <c r="A45" s="13">
        <v>42</v>
      </c>
      <c r="B45" s="13">
        <v>98614</v>
      </c>
      <c r="C45" s="13">
        <v>94</v>
      </c>
      <c r="D45" s="14">
        <v>0.95177</v>
      </c>
      <c r="E45" s="13">
        <v>98567</v>
      </c>
      <c r="F45" s="14">
        <v>0.99899700000000002</v>
      </c>
      <c r="G45" s="14">
        <v>41.457999999999998</v>
      </c>
    </row>
    <row r="46" spans="1:7" x14ac:dyDescent="0.2">
      <c r="A46" s="13">
        <v>43</v>
      </c>
      <c r="B46" s="13">
        <v>98520</v>
      </c>
      <c r="C46" s="13">
        <v>104</v>
      </c>
      <c r="D46" s="14">
        <v>1.05419</v>
      </c>
      <c r="E46" s="13">
        <v>98468</v>
      </c>
      <c r="F46" s="14">
        <v>0.99888670000000002</v>
      </c>
      <c r="G46" s="14">
        <v>40.497</v>
      </c>
    </row>
    <row r="47" spans="1:7" x14ac:dyDescent="0.2">
      <c r="A47" s="13">
        <v>44</v>
      </c>
      <c r="B47" s="13">
        <v>98416</v>
      </c>
      <c r="C47" s="13">
        <v>115</v>
      </c>
      <c r="D47" s="14">
        <v>1.17239</v>
      </c>
      <c r="E47" s="13">
        <v>98358</v>
      </c>
      <c r="F47" s="14">
        <v>0.99877459999999996</v>
      </c>
      <c r="G47" s="14">
        <v>39.539000000000001</v>
      </c>
    </row>
    <row r="48" spans="1:7" x14ac:dyDescent="0.2">
      <c r="A48" s="13">
        <v>45</v>
      </c>
      <c r="B48" s="13">
        <v>98301</v>
      </c>
      <c r="C48" s="13">
        <v>126</v>
      </c>
      <c r="D48" s="14">
        <v>1.27854</v>
      </c>
      <c r="E48" s="13">
        <v>98238</v>
      </c>
      <c r="F48" s="14">
        <v>0.998664</v>
      </c>
      <c r="G48" s="14">
        <v>38.585000000000001</v>
      </c>
    </row>
    <row r="49" spans="1:7" x14ac:dyDescent="0.2">
      <c r="A49" s="13">
        <v>46</v>
      </c>
      <c r="B49" s="13">
        <v>98175</v>
      </c>
      <c r="C49" s="13">
        <v>137</v>
      </c>
      <c r="D49" s="14">
        <v>1.39357</v>
      </c>
      <c r="E49" s="13">
        <v>98107</v>
      </c>
      <c r="F49" s="14">
        <v>0.99854419999999999</v>
      </c>
      <c r="G49" s="14">
        <v>37.634</v>
      </c>
    </row>
    <row r="50" spans="1:7" x14ac:dyDescent="0.2">
      <c r="A50" s="13">
        <v>47</v>
      </c>
      <c r="B50" s="13">
        <v>98038</v>
      </c>
      <c r="C50" s="13">
        <v>149</v>
      </c>
      <c r="D50" s="14">
        <v>1.5182</v>
      </c>
      <c r="E50" s="13">
        <v>97964</v>
      </c>
      <c r="F50" s="14">
        <v>0.99842649999999999</v>
      </c>
      <c r="G50" s="14">
        <v>36.686</v>
      </c>
    </row>
    <row r="51" spans="1:7" x14ac:dyDescent="0.2">
      <c r="A51" s="13">
        <v>48</v>
      </c>
      <c r="B51" s="13">
        <v>97889</v>
      </c>
      <c r="C51" s="13">
        <v>159</v>
      </c>
      <c r="D51" s="14">
        <v>1.6288800000000001</v>
      </c>
      <c r="E51" s="13">
        <v>97810</v>
      </c>
      <c r="F51" s="14">
        <v>0.99831510000000001</v>
      </c>
      <c r="G51" s="14">
        <v>35.741</v>
      </c>
    </row>
    <row r="52" spans="1:7" x14ac:dyDescent="0.2">
      <c r="A52" s="13">
        <v>49</v>
      </c>
      <c r="B52" s="13">
        <v>97730</v>
      </c>
      <c r="C52" s="13">
        <v>170</v>
      </c>
      <c r="D52" s="14">
        <v>1.7411000000000001</v>
      </c>
      <c r="E52" s="13">
        <v>97645</v>
      </c>
      <c r="F52" s="14">
        <v>0.99816609999999995</v>
      </c>
      <c r="G52" s="14">
        <v>34.798000000000002</v>
      </c>
    </row>
    <row r="53" spans="1:7" x14ac:dyDescent="0.2">
      <c r="A53" s="13">
        <v>50</v>
      </c>
      <c r="B53" s="13">
        <v>97560</v>
      </c>
      <c r="C53" s="13">
        <v>188</v>
      </c>
      <c r="D53" s="14">
        <v>1.92686</v>
      </c>
      <c r="E53" s="13">
        <v>97466</v>
      </c>
      <c r="F53" s="14">
        <v>0.99797440000000004</v>
      </c>
      <c r="G53" s="14">
        <v>33.857999999999997</v>
      </c>
    </row>
    <row r="54" spans="1:7" x14ac:dyDescent="0.2">
      <c r="A54" s="13">
        <v>51</v>
      </c>
      <c r="B54" s="13">
        <v>97372</v>
      </c>
      <c r="C54" s="13">
        <v>207</v>
      </c>
      <c r="D54" s="14">
        <v>2.1246100000000001</v>
      </c>
      <c r="E54" s="13">
        <v>97268</v>
      </c>
      <c r="F54" s="14">
        <v>0.99776989999999999</v>
      </c>
      <c r="G54" s="14">
        <v>32.921999999999997</v>
      </c>
    </row>
    <row r="55" spans="1:7" x14ac:dyDescent="0.2">
      <c r="A55" s="13">
        <v>52</v>
      </c>
      <c r="B55" s="13">
        <v>97165</v>
      </c>
      <c r="C55" s="13">
        <v>227</v>
      </c>
      <c r="D55" s="14">
        <v>2.3358500000000002</v>
      </c>
      <c r="E55" s="13">
        <v>97051</v>
      </c>
      <c r="F55" s="14">
        <v>0.99754509999999996</v>
      </c>
      <c r="G55" s="14">
        <v>31.991</v>
      </c>
    </row>
    <row r="56" spans="1:7" x14ac:dyDescent="0.2">
      <c r="A56" s="13">
        <v>53</v>
      </c>
      <c r="B56" s="13">
        <v>96938</v>
      </c>
      <c r="C56" s="13">
        <v>250</v>
      </c>
      <c r="D56" s="14">
        <v>2.5742600000000002</v>
      </c>
      <c r="E56" s="13">
        <v>96813</v>
      </c>
      <c r="F56" s="14">
        <v>0.99728320000000004</v>
      </c>
      <c r="G56" s="14">
        <v>31.065000000000001</v>
      </c>
    </row>
    <row r="57" spans="1:7" x14ac:dyDescent="0.2">
      <c r="A57" s="13">
        <v>54</v>
      </c>
      <c r="B57" s="13">
        <v>96688</v>
      </c>
      <c r="C57" s="13">
        <v>277</v>
      </c>
      <c r="D57" s="14">
        <v>2.8597700000000001</v>
      </c>
      <c r="E57" s="13">
        <v>96550</v>
      </c>
      <c r="F57" s="14">
        <v>0.99699369999999998</v>
      </c>
      <c r="G57" s="14">
        <v>30.143999999999998</v>
      </c>
    </row>
    <row r="58" spans="1:7" x14ac:dyDescent="0.2">
      <c r="A58" s="13">
        <v>55</v>
      </c>
      <c r="B58" s="13">
        <v>96412</v>
      </c>
      <c r="C58" s="13">
        <v>304</v>
      </c>
      <c r="D58" s="14">
        <v>3.1533500000000001</v>
      </c>
      <c r="E58" s="13">
        <v>96260</v>
      </c>
      <c r="F58" s="14">
        <v>0.99670199999999998</v>
      </c>
      <c r="G58" s="14">
        <v>29.228999999999999</v>
      </c>
    </row>
    <row r="59" spans="1:7" x14ac:dyDescent="0.2">
      <c r="A59" s="13">
        <v>56</v>
      </c>
      <c r="B59" s="13">
        <v>96108</v>
      </c>
      <c r="C59" s="13">
        <v>331</v>
      </c>
      <c r="D59" s="14">
        <v>3.4431099999999999</v>
      </c>
      <c r="E59" s="13">
        <v>95942</v>
      </c>
      <c r="F59" s="14">
        <v>0.99639009999999995</v>
      </c>
      <c r="G59" s="14">
        <v>28.32</v>
      </c>
    </row>
    <row r="60" spans="1:7" x14ac:dyDescent="0.2">
      <c r="A60" s="13">
        <v>57</v>
      </c>
      <c r="B60" s="13">
        <v>95777</v>
      </c>
      <c r="C60" s="13">
        <v>362</v>
      </c>
      <c r="D60" s="14">
        <v>3.77719</v>
      </c>
      <c r="E60" s="13">
        <v>95596</v>
      </c>
      <c r="F60" s="14">
        <v>0.99603660000000005</v>
      </c>
      <c r="G60" s="14">
        <v>27.416</v>
      </c>
    </row>
    <row r="61" spans="1:7" x14ac:dyDescent="0.2">
      <c r="A61" s="13">
        <v>58</v>
      </c>
      <c r="B61" s="13">
        <v>95415</v>
      </c>
      <c r="C61" s="13">
        <v>396</v>
      </c>
      <c r="D61" s="14">
        <v>4.1502800000000004</v>
      </c>
      <c r="E61" s="13">
        <v>95217</v>
      </c>
      <c r="F61" s="14">
        <v>0.99565340000000002</v>
      </c>
      <c r="G61" s="14">
        <v>26.518000000000001</v>
      </c>
    </row>
    <row r="62" spans="1:7" x14ac:dyDescent="0.2">
      <c r="A62" s="13">
        <v>59</v>
      </c>
      <c r="B62" s="13">
        <v>95019</v>
      </c>
      <c r="C62" s="13">
        <v>432</v>
      </c>
      <c r="D62" s="14">
        <v>4.5437900000000004</v>
      </c>
      <c r="E62" s="13">
        <v>94803</v>
      </c>
      <c r="F62" s="14">
        <v>0.99521230000000005</v>
      </c>
      <c r="G62" s="14">
        <v>25.626000000000001</v>
      </c>
    </row>
    <row r="63" spans="1:7" x14ac:dyDescent="0.2">
      <c r="A63" s="13">
        <v>60</v>
      </c>
      <c r="B63" s="13">
        <v>94587</v>
      </c>
      <c r="C63" s="13">
        <v>476</v>
      </c>
      <c r="D63" s="14">
        <v>5.0327700000000002</v>
      </c>
      <c r="E63" s="13">
        <v>94349</v>
      </c>
      <c r="F63" s="14">
        <v>0.99470919999999996</v>
      </c>
      <c r="G63" s="14">
        <v>24.741</v>
      </c>
    </row>
    <row r="64" spans="1:7" x14ac:dyDescent="0.2">
      <c r="A64" s="13">
        <v>61</v>
      </c>
      <c r="B64" s="13">
        <v>94111</v>
      </c>
      <c r="C64" s="13">
        <v>522</v>
      </c>
      <c r="D64" s="14">
        <v>5.5501399999999999</v>
      </c>
      <c r="E64" s="13">
        <v>93850</v>
      </c>
      <c r="F64" s="14">
        <v>0.99418519999999999</v>
      </c>
      <c r="G64" s="14">
        <v>23.864000000000001</v>
      </c>
    </row>
    <row r="65" spans="1:7" x14ac:dyDescent="0.2">
      <c r="A65" s="13">
        <v>62</v>
      </c>
      <c r="B65" s="13">
        <v>93589</v>
      </c>
      <c r="C65" s="13">
        <v>569</v>
      </c>
      <c r="D65" s="14">
        <v>6.0808799999999996</v>
      </c>
      <c r="E65" s="13">
        <v>93304</v>
      </c>
      <c r="F65" s="14">
        <v>0.99359310000000001</v>
      </c>
      <c r="G65" s="14">
        <v>22.994</v>
      </c>
    </row>
    <row r="66" spans="1:7" x14ac:dyDescent="0.2">
      <c r="A66" s="13">
        <v>63</v>
      </c>
      <c r="B66" s="13">
        <v>93020</v>
      </c>
      <c r="C66" s="13">
        <v>626</v>
      </c>
      <c r="D66" s="14">
        <v>6.7349100000000002</v>
      </c>
      <c r="E66" s="13">
        <v>92707</v>
      </c>
      <c r="F66" s="14">
        <v>0.99287890000000001</v>
      </c>
      <c r="G66" s="14">
        <v>22.132000000000001</v>
      </c>
    </row>
    <row r="67" spans="1:7" x14ac:dyDescent="0.2">
      <c r="A67" s="13">
        <v>64</v>
      </c>
      <c r="B67" s="13">
        <v>92393</v>
      </c>
      <c r="C67" s="13">
        <v>694</v>
      </c>
      <c r="D67" s="14">
        <v>7.50997</v>
      </c>
      <c r="E67" s="13">
        <v>92047</v>
      </c>
      <c r="F67" s="14">
        <v>0.99206939999999999</v>
      </c>
      <c r="G67" s="14">
        <v>21.277999999999999</v>
      </c>
    </row>
    <row r="68" spans="1:7" x14ac:dyDescent="0.2">
      <c r="A68" s="13">
        <v>65</v>
      </c>
      <c r="B68" s="13">
        <v>91700</v>
      </c>
      <c r="C68" s="13">
        <v>766</v>
      </c>
      <c r="D68" s="14">
        <v>8.3544</v>
      </c>
      <c r="E68" s="13">
        <v>91317</v>
      </c>
      <c r="F68" s="14">
        <v>0.99127220000000005</v>
      </c>
      <c r="G68" s="14">
        <v>20.436</v>
      </c>
    </row>
    <row r="69" spans="1:7" x14ac:dyDescent="0.2">
      <c r="A69" s="13">
        <v>66</v>
      </c>
      <c r="B69" s="13">
        <v>90933</v>
      </c>
      <c r="C69" s="13">
        <v>828</v>
      </c>
      <c r="D69" s="14">
        <v>9.1044</v>
      </c>
      <c r="E69" s="13">
        <v>90520</v>
      </c>
      <c r="F69" s="14">
        <v>0.9904849</v>
      </c>
      <c r="G69" s="14">
        <v>19.603999999999999</v>
      </c>
    </row>
    <row r="70" spans="1:7" x14ac:dyDescent="0.2">
      <c r="A70" s="13">
        <v>67</v>
      </c>
      <c r="B70" s="13">
        <v>90106</v>
      </c>
      <c r="C70" s="13">
        <v>895</v>
      </c>
      <c r="D70" s="14">
        <v>9.9296399999999991</v>
      </c>
      <c r="E70" s="13">
        <v>89658</v>
      </c>
      <c r="F70" s="14">
        <v>0.9896142</v>
      </c>
      <c r="G70" s="14">
        <v>18.779</v>
      </c>
    </row>
    <row r="71" spans="1:7" x14ac:dyDescent="0.2">
      <c r="A71" s="13">
        <v>68</v>
      </c>
      <c r="B71" s="13">
        <v>89211</v>
      </c>
      <c r="C71" s="13">
        <v>968</v>
      </c>
      <c r="D71" s="14">
        <v>10.846439999999999</v>
      </c>
      <c r="E71" s="13">
        <v>88727</v>
      </c>
      <c r="F71" s="14">
        <v>0.98849929999999997</v>
      </c>
      <c r="G71" s="14">
        <v>17.962</v>
      </c>
    </row>
    <row r="72" spans="1:7" x14ac:dyDescent="0.2">
      <c r="A72" s="13">
        <v>69</v>
      </c>
      <c r="B72" s="13">
        <v>88243</v>
      </c>
      <c r="C72" s="13">
        <v>1073</v>
      </c>
      <c r="D72" s="14">
        <v>12.16211</v>
      </c>
      <c r="E72" s="13">
        <v>87707</v>
      </c>
      <c r="F72" s="14">
        <v>0.98714849999999998</v>
      </c>
      <c r="G72" s="14">
        <v>17.154</v>
      </c>
    </row>
    <row r="73" spans="1:7" x14ac:dyDescent="0.2">
      <c r="A73" s="13">
        <v>70</v>
      </c>
      <c r="B73" s="13">
        <v>87170</v>
      </c>
      <c r="C73" s="13">
        <v>1181</v>
      </c>
      <c r="D73" s="14">
        <v>13.549379999999999</v>
      </c>
      <c r="E73" s="13">
        <v>86579</v>
      </c>
      <c r="F73" s="14">
        <v>0.98561710000000002</v>
      </c>
      <c r="G73" s="14">
        <v>16.359000000000002</v>
      </c>
    </row>
    <row r="74" spans="1:7" x14ac:dyDescent="0.2">
      <c r="A74" s="13">
        <v>71</v>
      </c>
      <c r="B74" s="13">
        <v>85989</v>
      </c>
      <c r="C74" s="13">
        <v>1309</v>
      </c>
      <c r="D74" s="14">
        <v>15.22794</v>
      </c>
      <c r="E74" s="13">
        <v>85334</v>
      </c>
      <c r="F74" s="14">
        <v>0.98398770000000002</v>
      </c>
      <c r="G74" s="14">
        <v>15.577</v>
      </c>
    </row>
    <row r="75" spans="1:7" x14ac:dyDescent="0.2">
      <c r="A75" s="13">
        <v>72</v>
      </c>
      <c r="B75" s="13">
        <v>84679</v>
      </c>
      <c r="C75" s="13">
        <v>1423</v>
      </c>
      <c r="D75" s="14">
        <v>16.808869999999999</v>
      </c>
      <c r="E75" s="13">
        <v>83968</v>
      </c>
      <c r="F75" s="14">
        <v>0.98229460000000002</v>
      </c>
      <c r="G75" s="14">
        <v>14.81</v>
      </c>
    </row>
    <row r="76" spans="1:7" x14ac:dyDescent="0.2">
      <c r="A76" s="13">
        <v>73</v>
      </c>
      <c r="B76" s="13">
        <v>83256</v>
      </c>
      <c r="C76" s="13">
        <v>1550</v>
      </c>
      <c r="D76" s="14">
        <v>18.61722</v>
      </c>
      <c r="E76" s="13">
        <v>82481</v>
      </c>
      <c r="F76" s="14">
        <v>0.98050550000000003</v>
      </c>
      <c r="G76" s="14">
        <v>14.055</v>
      </c>
    </row>
    <row r="77" spans="1:7" x14ac:dyDescent="0.2">
      <c r="A77" s="13">
        <v>74</v>
      </c>
      <c r="B77" s="13">
        <v>81706</v>
      </c>
      <c r="C77" s="13">
        <v>1666</v>
      </c>
      <c r="D77" s="14">
        <v>20.388400000000001</v>
      </c>
      <c r="E77" s="13">
        <v>80873</v>
      </c>
      <c r="F77" s="14">
        <v>0.97834399999999999</v>
      </c>
      <c r="G77" s="14">
        <v>13.311999999999999</v>
      </c>
    </row>
    <row r="78" spans="1:7" x14ac:dyDescent="0.2">
      <c r="A78" s="13">
        <v>75</v>
      </c>
      <c r="B78" s="13">
        <v>80040</v>
      </c>
      <c r="C78" s="13">
        <v>1837</v>
      </c>
      <c r="D78" s="14">
        <v>22.950040000000001</v>
      </c>
      <c r="E78" s="13">
        <v>79122</v>
      </c>
      <c r="F78" s="14">
        <v>0.97559799999999997</v>
      </c>
      <c r="G78" s="14">
        <v>12.577999999999999</v>
      </c>
    </row>
    <row r="79" spans="1:7" x14ac:dyDescent="0.2">
      <c r="A79" s="13">
        <v>76</v>
      </c>
      <c r="B79" s="13">
        <v>78203</v>
      </c>
      <c r="C79" s="13">
        <v>2025</v>
      </c>
      <c r="D79" s="14">
        <v>25.888110000000001</v>
      </c>
      <c r="E79" s="13">
        <v>77191</v>
      </c>
      <c r="F79" s="14">
        <v>0.9722577</v>
      </c>
      <c r="G79" s="14">
        <v>11.862</v>
      </c>
    </row>
    <row r="80" spans="1:7" x14ac:dyDescent="0.2">
      <c r="A80" s="13">
        <v>77</v>
      </c>
      <c r="B80" s="13">
        <v>76179</v>
      </c>
      <c r="C80" s="13">
        <v>2258</v>
      </c>
      <c r="D80" s="14">
        <v>29.645869999999999</v>
      </c>
      <c r="E80" s="13">
        <v>75050</v>
      </c>
      <c r="F80" s="14">
        <v>0.96873600000000004</v>
      </c>
      <c r="G80" s="14">
        <v>11.164</v>
      </c>
    </row>
    <row r="81" spans="1:7" x14ac:dyDescent="0.2">
      <c r="A81" s="13">
        <v>78</v>
      </c>
      <c r="B81" s="13">
        <v>73920</v>
      </c>
      <c r="C81" s="13">
        <v>2434</v>
      </c>
      <c r="D81" s="14">
        <v>32.931609999999999</v>
      </c>
      <c r="E81" s="13">
        <v>72703</v>
      </c>
      <c r="F81" s="14">
        <v>0.96474550000000003</v>
      </c>
      <c r="G81" s="14">
        <v>10.49</v>
      </c>
    </row>
    <row r="82" spans="1:7" x14ac:dyDescent="0.2">
      <c r="A82" s="13">
        <v>79</v>
      </c>
      <c r="B82" s="13">
        <v>71486</v>
      </c>
      <c r="C82" s="13">
        <v>2692</v>
      </c>
      <c r="D82" s="14">
        <v>37.656550000000003</v>
      </c>
      <c r="E82" s="13">
        <v>70140</v>
      </c>
      <c r="F82" s="14">
        <v>0.9599896</v>
      </c>
      <c r="G82" s="14">
        <v>9.83</v>
      </c>
    </row>
    <row r="83" spans="1:7" x14ac:dyDescent="0.2">
      <c r="A83" s="13">
        <v>80</v>
      </c>
      <c r="B83" s="13">
        <v>68794</v>
      </c>
      <c r="C83" s="13">
        <v>2921</v>
      </c>
      <c r="D83" s="14">
        <v>42.456380000000003</v>
      </c>
      <c r="E83" s="13">
        <v>67334</v>
      </c>
      <c r="F83" s="14">
        <v>0.95498289999999997</v>
      </c>
      <c r="G83" s="14">
        <v>9.1950000000000003</v>
      </c>
    </row>
    <row r="84" spans="1:7" x14ac:dyDescent="0.2">
      <c r="A84" s="13">
        <v>81</v>
      </c>
      <c r="B84" s="13">
        <v>65873</v>
      </c>
      <c r="C84" s="13">
        <v>3142</v>
      </c>
      <c r="D84" s="14">
        <v>47.691339999999997</v>
      </c>
      <c r="E84" s="13">
        <v>64303</v>
      </c>
      <c r="F84" s="14">
        <v>0.94947720000000002</v>
      </c>
      <c r="G84" s="14">
        <v>8.5809999999999995</v>
      </c>
    </row>
    <row r="85" spans="1:7" x14ac:dyDescent="0.2">
      <c r="A85" s="13">
        <v>82</v>
      </c>
      <c r="B85" s="13">
        <v>62732</v>
      </c>
      <c r="C85" s="13">
        <v>3356</v>
      </c>
      <c r="D85" s="14">
        <v>53.496090000000002</v>
      </c>
      <c r="E85" s="13">
        <v>61054</v>
      </c>
      <c r="F85" s="14">
        <v>0.94368649999999998</v>
      </c>
      <c r="G85" s="14">
        <v>7.9850000000000003</v>
      </c>
    </row>
    <row r="86" spans="1:7" x14ac:dyDescent="0.2">
      <c r="A86" s="13">
        <v>83</v>
      </c>
      <c r="B86" s="13">
        <v>59376</v>
      </c>
      <c r="C86" s="13">
        <v>3520</v>
      </c>
      <c r="D86" s="14">
        <v>59.290149999999997</v>
      </c>
      <c r="E86" s="13">
        <v>57616</v>
      </c>
      <c r="F86" s="14">
        <v>0.9368185</v>
      </c>
      <c r="G86" s="14">
        <v>7.4080000000000004</v>
      </c>
    </row>
    <row r="87" spans="1:7" x14ac:dyDescent="0.2">
      <c r="A87" s="13">
        <v>84</v>
      </c>
      <c r="B87" s="13">
        <v>55856</v>
      </c>
      <c r="C87" s="13">
        <v>3760</v>
      </c>
      <c r="D87" s="14">
        <v>67.318029999999993</v>
      </c>
      <c r="E87" s="13">
        <v>53975</v>
      </c>
      <c r="F87" s="14">
        <v>0.92759970000000003</v>
      </c>
      <c r="G87" s="14">
        <v>6.8440000000000003</v>
      </c>
    </row>
    <row r="88" spans="1:7" x14ac:dyDescent="0.2">
      <c r="A88" s="13">
        <v>85</v>
      </c>
      <c r="B88" s="13">
        <v>52095</v>
      </c>
      <c r="C88" s="13">
        <v>4056</v>
      </c>
      <c r="D88" s="14">
        <v>77.849329999999995</v>
      </c>
      <c r="E88" s="13">
        <v>50068</v>
      </c>
      <c r="F88" s="14">
        <v>0.915987</v>
      </c>
      <c r="G88" s="14">
        <v>6.3019999999999996</v>
      </c>
    </row>
    <row r="89" spans="1:7" x14ac:dyDescent="0.2">
      <c r="A89" s="13">
        <v>86</v>
      </c>
      <c r="B89" s="13">
        <v>48040</v>
      </c>
      <c r="C89" s="13">
        <v>4357</v>
      </c>
      <c r="D89" s="14">
        <v>90.697090000000003</v>
      </c>
      <c r="E89" s="13">
        <v>45861</v>
      </c>
      <c r="F89" s="14">
        <v>0.9027596</v>
      </c>
      <c r="G89" s="14">
        <v>5.7919999999999998</v>
      </c>
    </row>
    <row r="90" spans="1:7" x14ac:dyDescent="0.2">
      <c r="A90" s="13">
        <v>87</v>
      </c>
      <c r="B90" s="13">
        <v>43683</v>
      </c>
      <c r="C90" s="13">
        <v>4562</v>
      </c>
      <c r="D90" s="14">
        <v>104.43639</v>
      </c>
      <c r="E90" s="13">
        <v>41402</v>
      </c>
      <c r="F90" s="14">
        <v>0.88834310000000005</v>
      </c>
      <c r="G90" s="14">
        <v>5.319</v>
      </c>
    </row>
    <row r="91" spans="1:7" x14ac:dyDescent="0.2">
      <c r="A91" s="13">
        <v>88</v>
      </c>
      <c r="B91" s="13">
        <v>39121</v>
      </c>
      <c r="C91" s="13">
        <v>4684</v>
      </c>
      <c r="D91" s="14">
        <v>119.71934</v>
      </c>
      <c r="E91" s="13">
        <v>36779</v>
      </c>
      <c r="F91" s="14">
        <v>0.87201740000000005</v>
      </c>
      <c r="G91" s="14">
        <v>4.8810000000000002</v>
      </c>
    </row>
    <row r="92" spans="1:7" x14ac:dyDescent="0.2">
      <c r="A92" s="13">
        <v>89</v>
      </c>
      <c r="B92" s="13">
        <v>34437</v>
      </c>
      <c r="C92" s="13">
        <v>4731</v>
      </c>
      <c r="D92" s="14">
        <v>137.36976999999999</v>
      </c>
      <c r="E92" s="13">
        <v>32072</v>
      </c>
      <c r="F92" s="14">
        <v>0.85441789999999995</v>
      </c>
      <c r="G92" s="14">
        <v>4.4770000000000003</v>
      </c>
    </row>
    <row r="93" spans="1:7" x14ac:dyDescent="0.2">
      <c r="A93" s="13">
        <v>90</v>
      </c>
      <c r="B93" s="13">
        <v>29707</v>
      </c>
      <c r="C93" s="13">
        <v>4608</v>
      </c>
      <c r="D93" s="14">
        <v>155.10212999999999</v>
      </c>
      <c r="E93" s="13">
        <v>27403</v>
      </c>
      <c r="F93" s="14">
        <v>0.8367038</v>
      </c>
      <c r="G93" s="14">
        <v>4.1109999999999998</v>
      </c>
    </row>
    <row r="94" spans="1:7" x14ac:dyDescent="0.2">
      <c r="A94" s="13">
        <v>91</v>
      </c>
      <c r="B94" s="13">
        <v>25099</v>
      </c>
      <c r="C94" s="13">
        <v>4342</v>
      </c>
      <c r="D94" s="14">
        <v>172.99444</v>
      </c>
      <c r="E94" s="13">
        <v>22928</v>
      </c>
      <c r="F94" s="14">
        <v>0.81695810000000002</v>
      </c>
      <c r="G94" s="14">
        <v>3.7730000000000001</v>
      </c>
    </row>
    <row r="95" spans="1:7" x14ac:dyDescent="0.2">
      <c r="A95" s="13">
        <v>92</v>
      </c>
      <c r="B95" s="13">
        <v>20757</v>
      </c>
      <c r="C95" s="13">
        <v>4052</v>
      </c>
      <c r="D95" s="14">
        <v>195.19121000000001</v>
      </c>
      <c r="E95" s="13">
        <v>18731</v>
      </c>
      <c r="F95" s="14">
        <v>0.79571210000000003</v>
      </c>
      <c r="G95" s="14">
        <v>3.4580000000000002</v>
      </c>
    </row>
    <row r="96" spans="1:7" x14ac:dyDescent="0.2">
      <c r="A96" s="13">
        <v>93</v>
      </c>
      <c r="B96" s="13">
        <v>16705</v>
      </c>
      <c r="C96" s="13">
        <v>3602</v>
      </c>
      <c r="D96" s="14">
        <v>215.59071</v>
      </c>
      <c r="E96" s="13">
        <v>14905</v>
      </c>
      <c r="F96" s="14">
        <v>0.77311680000000005</v>
      </c>
      <c r="G96" s="14">
        <v>3.1749999999999998</v>
      </c>
    </row>
    <row r="97" spans="1:7" x14ac:dyDescent="0.2">
      <c r="A97" s="13">
        <v>94</v>
      </c>
      <c r="B97" s="13">
        <v>13104</v>
      </c>
      <c r="C97" s="13">
        <v>3162</v>
      </c>
      <c r="D97" s="14">
        <v>241.27948000000001</v>
      </c>
      <c r="E97" s="13">
        <v>11523</v>
      </c>
      <c r="F97" s="14">
        <v>0.74734109999999998</v>
      </c>
      <c r="G97" s="14">
        <v>2.911</v>
      </c>
    </row>
    <row r="98" spans="1:7" x14ac:dyDescent="0.2">
      <c r="A98" s="13">
        <v>95</v>
      </c>
      <c r="B98" s="13">
        <v>9942</v>
      </c>
      <c r="C98" s="13">
        <v>2661</v>
      </c>
      <c r="D98" s="14">
        <v>267.65714000000003</v>
      </c>
      <c r="E98" s="13">
        <v>8612</v>
      </c>
      <c r="F98" s="14">
        <v>0.72173399999999999</v>
      </c>
      <c r="G98" s="14">
        <v>2.677</v>
      </c>
    </row>
    <row r="99" spans="1:7" x14ac:dyDescent="0.2">
      <c r="A99" s="13">
        <v>96</v>
      </c>
      <c r="B99" s="13">
        <v>7281</v>
      </c>
      <c r="C99" s="13">
        <v>2132</v>
      </c>
      <c r="D99" s="14">
        <v>292.75209999999998</v>
      </c>
      <c r="E99" s="13">
        <v>6215</v>
      </c>
      <c r="F99" s="14">
        <v>0.69746710000000001</v>
      </c>
      <c r="G99" s="14">
        <v>2.4729999999999999</v>
      </c>
    </row>
    <row r="100" spans="1:7" x14ac:dyDescent="0.2">
      <c r="A100" s="13">
        <v>97</v>
      </c>
      <c r="B100" s="13">
        <v>5150</v>
      </c>
      <c r="C100" s="13">
        <v>1629</v>
      </c>
      <c r="D100" s="14">
        <v>316.36218000000002</v>
      </c>
      <c r="E100" s="13">
        <v>4335</v>
      </c>
      <c r="F100" s="14">
        <v>0.67395349999999998</v>
      </c>
      <c r="G100" s="14">
        <v>2.29</v>
      </c>
    </row>
    <row r="101" spans="1:7" x14ac:dyDescent="0.2">
      <c r="A101" s="13">
        <v>98</v>
      </c>
      <c r="B101" s="13">
        <v>3520</v>
      </c>
      <c r="C101" s="13">
        <v>1198</v>
      </c>
      <c r="D101" s="14">
        <v>340.21233000000001</v>
      </c>
      <c r="E101" s="13">
        <v>2922</v>
      </c>
      <c r="F101" s="14">
        <v>0.64942449999999996</v>
      </c>
      <c r="G101" s="14">
        <v>2.1179999999999999</v>
      </c>
    </row>
    <row r="102" spans="1:7" x14ac:dyDescent="0.2">
      <c r="A102" s="13">
        <v>99</v>
      </c>
      <c r="B102" s="13">
        <v>2323</v>
      </c>
      <c r="C102" s="13">
        <v>851</v>
      </c>
      <c r="D102" s="14">
        <v>366.28239000000002</v>
      </c>
      <c r="E102" s="13">
        <v>1897</v>
      </c>
      <c r="F102" s="14">
        <v>0.6217606</v>
      </c>
      <c r="G102" s="14">
        <v>1.9530000000000001</v>
      </c>
    </row>
    <row r="103" spans="1:7" x14ac:dyDescent="0.2">
      <c r="A103" s="13">
        <v>100</v>
      </c>
      <c r="B103" s="13">
        <v>1472</v>
      </c>
      <c r="C103" s="13">
        <v>585</v>
      </c>
      <c r="D103" s="14">
        <v>397.10755</v>
      </c>
      <c r="E103" s="13">
        <v>1180</v>
      </c>
      <c r="F103" s="14">
        <v>0.58932770000000001</v>
      </c>
      <c r="G103" s="14">
        <v>1.7929999999999999</v>
      </c>
    </row>
    <row r="104" spans="1:7" x14ac:dyDescent="0.2">
      <c r="A104" s="13">
        <v>101</v>
      </c>
      <c r="B104" s="13">
        <v>887</v>
      </c>
      <c r="C104" s="13">
        <v>384</v>
      </c>
      <c r="D104" s="14">
        <v>433.17162999999999</v>
      </c>
      <c r="E104" s="13">
        <v>695</v>
      </c>
      <c r="F104" s="14">
        <v>0.55518670000000003</v>
      </c>
      <c r="G104" s="14">
        <v>1.6439999999999999</v>
      </c>
    </row>
    <row r="105" spans="1:7" x14ac:dyDescent="0.2">
      <c r="A105" s="13">
        <v>102</v>
      </c>
      <c r="B105" s="13">
        <v>503</v>
      </c>
      <c r="C105" s="13">
        <v>234</v>
      </c>
      <c r="D105" s="14">
        <v>465.35169000000002</v>
      </c>
      <c r="E105" s="13">
        <v>386</v>
      </c>
      <c r="F105" s="14">
        <v>0.52331660000000002</v>
      </c>
      <c r="G105" s="14">
        <v>1.5189999999999999</v>
      </c>
    </row>
    <row r="106" spans="1:7" x14ac:dyDescent="0.2">
      <c r="A106" s="13">
        <v>103</v>
      </c>
      <c r="B106" s="13">
        <v>269</v>
      </c>
      <c r="C106" s="13">
        <v>134</v>
      </c>
      <c r="D106" s="14">
        <v>497.87804</v>
      </c>
      <c r="E106" s="13">
        <v>202</v>
      </c>
      <c r="F106" s="14">
        <v>0.49122519999999997</v>
      </c>
      <c r="G106" s="14">
        <v>1.4059999999999999</v>
      </c>
    </row>
    <row r="107" spans="1:7" x14ac:dyDescent="0.2">
      <c r="A107" s="13">
        <v>104</v>
      </c>
      <c r="B107" s="13">
        <v>135</v>
      </c>
      <c r="C107" s="13">
        <v>72</v>
      </c>
      <c r="D107" s="14">
        <v>530.47609999999997</v>
      </c>
      <c r="E107" s="13">
        <v>99</v>
      </c>
      <c r="F107" s="14">
        <v>0.45917479999999999</v>
      </c>
      <c r="G107" s="14">
        <v>1.304</v>
      </c>
    </row>
    <row r="108" spans="1:7" x14ac:dyDescent="0.2">
      <c r="A108" s="13">
        <v>105</v>
      </c>
      <c r="B108" s="13">
        <v>63</v>
      </c>
      <c r="C108" s="13">
        <v>36</v>
      </c>
      <c r="D108" s="14">
        <v>562.86686999999995</v>
      </c>
      <c r="E108" s="13">
        <v>46</v>
      </c>
      <c r="F108" s="14">
        <v>0.42742619999999998</v>
      </c>
      <c r="G108" s="14">
        <v>1.2130000000000001</v>
      </c>
    </row>
    <row r="109" spans="1:7" x14ac:dyDescent="0.2">
      <c r="A109" s="13">
        <v>106</v>
      </c>
      <c r="B109" s="13">
        <v>28</v>
      </c>
      <c r="C109" s="13">
        <v>16</v>
      </c>
      <c r="D109" s="14">
        <v>594.77977999999996</v>
      </c>
      <c r="E109" s="13">
        <v>19</v>
      </c>
      <c r="F109" s="14">
        <v>0.39623029999999998</v>
      </c>
      <c r="G109" s="14">
        <v>1.1319999999999999</v>
      </c>
    </row>
    <row r="110" spans="1:7" x14ac:dyDescent="0.2">
      <c r="A110" s="13">
        <v>107</v>
      </c>
      <c r="B110" s="13">
        <v>11</v>
      </c>
      <c r="C110" s="13">
        <v>7</v>
      </c>
      <c r="D110" s="14">
        <v>625.95505000000003</v>
      </c>
      <c r="E110" s="13">
        <v>8</v>
      </c>
      <c r="F110" s="14">
        <v>0.3658228</v>
      </c>
      <c r="G110" s="14">
        <v>1.0589999999999999</v>
      </c>
    </row>
    <row r="111" spans="1:7" x14ac:dyDescent="0.2">
      <c r="A111" s="13">
        <v>108</v>
      </c>
      <c r="B111" s="13">
        <v>4</v>
      </c>
      <c r="C111" s="13">
        <v>3</v>
      </c>
      <c r="D111" s="14">
        <v>656.15873999999997</v>
      </c>
      <c r="E111" s="13">
        <v>3</v>
      </c>
      <c r="F111" s="14">
        <v>0.33641450000000001</v>
      </c>
      <c r="G111" s="14">
        <v>0.99399999999999999</v>
      </c>
    </row>
    <row r="112" spans="1:7" x14ac:dyDescent="0.2">
      <c r="A112" s="13">
        <v>109</v>
      </c>
      <c r="B112" s="13">
        <v>1</v>
      </c>
      <c r="C112" s="13">
        <v>1</v>
      </c>
      <c r="D112" s="14">
        <v>685.18502000000001</v>
      </c>
      <c r="E112" s="13">
        <v>1</v>
      </c>
      <c r="F112" s="14">
        <v>0.30818950000000001</v>
      </c>
      <c r="G112" s="14">
        <v>0.93600000000000005</v>
      </c>
    </row>
    <row r="113" spans="1:7" x14ac:dyDescent="0.2">
      <c r="A113" s="13">
        <v>110</v>
      </c>
      <c r="B113" s="13">
        <v>0</v>
      </c>
      <c r="C113" s="13">
        <v>0</v>
      </c>
      <c r="D113" s="14">
        <v>712.85617000000002</v>
      </c>
      <c r="E113" s="13">
        <v>0</v>
      </c>
      <c r="F113" s="14">
        <v>0.28130490000000002</v>
      </c>
      <c r="G113" s="14">
        <v>0.88400000000000001</v>
      </c>
    </row>
    <row r="114" spans="1:7" x14ac:dyDescent="0.2">
      <c r="A114" s="13">
        <v>111</v>
      </c>
      <c r="B114" s="13">
        <v>0</v>
      </c>
      <c r="C114" s="13">
        <v>0</v>
      </c>
      <c r="D114" s="14">
        <v>739.02945</v>
      </c>
      <c r="E114" s="13">
        <v>0</v>
      </c>
      <c r="F114" s="14">
        <v>0.25588610000000001</v>
      </c>
      <c r="G114" s="14">
        <v>0.83899999999999997</v>
      </c>
    </row>
    <row r="115" spans="1:7" x14ac:dyDescent="0.2">
      <c r="A115" s="13">
        <v>112</v>
      </c>
      <c r="B115" s="13">
        <v>0</v>
      </c>
      <c r="C115" s="13">
        <v>0</v>
      </c>
      <c r="D115" s="14">
        <v>763.59664999999995</v>
      </c>
      <c r="E115" s="13">
        <v>0</v>
      </c>
      <c r="F115" s="14">
        <v>0.23202829999999999</v>
      </c>
      <c r="G115" s="14">
        <v>0.79900000000000004</v>
      </c>
    </row>
    <row r="116" spans="1:7" x14ac:dyDescent="0.2">
      <c r="A116" s="13">
        <v>113</v>
      </c>
      <c r="B116" s="13">
        <v>0</v>
      </c>
      <c r="C116" s="13">
        <v>0</v>
      </c>
      <c r="D116" s="14">
        <v>786.47859000000005</v>
      </c>
      <c r="E116" s="13">
        <v>0</v>
      </c>
      <c r="F116" s="14">
        <v>0.2098004</v>
      </c>
      <c r="G116" s="14">
        <v>0.76300000000000001</v>
      </c>
    </row>
    <row r="117" spans="1:7" x14ac:dyDescent="0.2">
      <c r="A117" s="13">
        <v>114</v>
      </c>
      <c r="B117" s="13">
        <v>0</v>
      </c>
      <c r="C117" s="13">
        <v>0</v>
      </c>
      <c r="D117" s="14">
        <v>807.62653</v>
      </c>
      <c r="E117" s="13">
        <v>0</v>
      </c>
      <c r="F117" s="14">
        <v>0.18924460000000001</v>
      </c>
      <c r="G117" s="14">
        <v>0.73199999999999998</v>
      </c>
    </row>
    <row r="118" spans="1:7" x14ac:dyDescent="0.2">
      <c r="A118" s="13">
        <v>115</v>
      </c>
      <c r="B118" s="13">
        <v>0</v>
      </c>
      <c r="C118" s="13">
        <v>0</v>
      </c>
      <c r="D118" s="14">
        <v>827.02021000000002</v>
      </c>
      <c r="E118" s="13">
        <v>0</v>
      </c>
      <c r="F118" s="14">
        <v>0.17037769999999999</v>
      </c>
      <c r="G118" s="14">
        <v>0.70399999999999996</v>
      </c>
    </row>
    <row r="119" spans="1:7" x14ac:dyDescent="0.2">
      <c r="A119" s="13">
        <v>116</v>
      </c>
      <c r="B119" s="13">
        <v>0</v>
      </c>
      <c r="C119" s="13">
        <v>0</v>
      </c>
      <c r="D119" s="14">
        <v>844.66526999999996</v>
      </c>
      <c r="E119" s="13">
        <v>0</v>
      </c>
      <c r="F119" s="14">
        <v>0.1531941</v>
      </c>
      <c r="G119" s="14">
        <v>0.68</v>
      </c>
    </row>
    <row r="120" spans="1:7" x14ac:dyDescent="0.2">
      <c r="A120" s="13">
        <v>117</v>
      </c>
      <c r="B120" s="13">
        <v>0</v>
      </c>
      <c r="C120" s="13">
        <v>0</v>
      </c>
      <c r="D120" s="14">
        <v>860.58689000000004</v>
      </c>
      <c r="E120" s="13">
        <v>0</v>
      </c>
      <c r="F120" s="14">
        <v>0.13766970000000001</v>
      </c>
      <c r="G120" s="14">
        <v>0.65900000000000003</v>
      </c>
    </row>
    <row r="121" spans="1:7" x14ac:dyDescent="0.2">
      <c r="A121" s="13">
        <v>118</v>
      </c>
      <c r="B121" s="13">
        <v>0</v>
      </c>
      <c r="C121" s="13">
        <v>0</v>
      </c>
      <c r="D121" s="14">
        <v>874.83605</v>
      </c>
      <c r="E121" s="13">
        <v>0</v>
      </c>
      <c r="F121" s="14">
        <v>0.1237579</v>
      </c>
      <c r="G121" s="14">
        <v>0.64100000000000001</v>
      </c>
    </row>
    <row r="122" spans="1:7" x14ac:dyDescent="0.2">
      <c r="A122" s="13">
        <v>119</v>
      </c>
      <c r="B122" s="13">
        <v>0</v>
      </c>
      <c r="C122" s="13">
        <v>0</v>
      </c>
      <c r="D122" s="14">
        <v>887.47596999999996</v>
      </c>
      <c r="E122" s="13">
        <v>0</v>
      </c>
      <c r="F122" s="14">
        <v>0.1114</v>
      </c>
      <c r="G122" s="14">
        <v>0.625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C56A-7244-5341-9E7F-BBE1330662BC}">
  <dimension ref="A1:G122"/>
  <sheetViews>
    <sheetView workbookViewId="0">
      <selection activeCell="D3" sqref="D3"/>
    </sheetView>
  </sheetViews>
  <sheetFormatPr baseColWidth="10" defaultColWidth="11.1640625" defaultRowHeight="16" x14ac:dyDescent="0.2"/>
  <cols>
    <col min="1" max="1" width="10.83203125" customWidth="1"/>
    <col min="2" max="2" width="13.5" customWidth="1"/>
    <col min="4" max="4" width="27.33203125" customWidth="1"/>
    <col min="5" max="5" width="12.5" customWidth="1"/>
    <col min="6" max="6" width="34.1640625" customWidth="1"/>
    <col min="7" max="7" width="15.33203125" customWidth="1"/>
  </cols>
  <sheetData>
    <row r="1" spans="1:7" ht="23" customHeight="1" x14ac:dyDescent="0.2">
      <c r="A1" s="63" t="s">
        <v>16</v>
      </c>
      <c r="B1" s="63"/>
      <c r="C1" s="63"/>
      <c r="D1" s="63"/>
      <c r="E1" s="63"/>
      <c r="F1" s="63"/>
      <c r="G1" s="63"/>
    </row>
    <row r="2" spans="1:7" x14ac:dyDescent="0.2">
      <c r="A2" s="17" t="s">
        <v>9</v>
      </c>
      <c r="B2" s="17" t="s">
        <v>10</v>
      </c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</row>
    <row r="3" spans="1:7" x14ac:dyDescent="0.2">
      <c r="A3" s="16">
        <v>0</v>
      </c>
      <c r="B3" s="16">
        <v>100000</v>
      </c>
      <c r="C3" s="16">
        <v>249</v>
      </c>
      <c r="D3">
        <v>2.4929100000000002</v>
      </c>
      <c r="E3" s="16">
        <v>99765</v>
      </c>
      <c r="F3">
        <v>0.99975480000000005</v>
      </c>
      <c r="G3">
        <v>80.59</v>
      </c>
    </row>
    <row r="4" spans="1:7" x14ac:dyDescent="0.2">
      <c r="A4" s="16">
        <v>1</v>
      </c>
      <c r="B4" s="16">
        <v>99751</v>
      </c>
      <c r="C4" s="16">
        <v>20</v>
      </c>
      <c r="D4">
        <v>0.19564000000000001</v>
      </c>
      <c r="E4" s="16">
        <v>99741</v>
      </c>
      <c r="F4">
        <v>0.99983160000000004</v>
      </c>
      <c r="G4">
        <v>79.790000000000006</v>
      </c>
    </row>
    <row r="5" spans="1:7" x14ac:dyDescent="0.2">
      <c r="A5" s="16">
        <v>2</v>
      </c>
      <c r="B5" s="16">
        <v>99731</v>
      </c>
      <c r="C5" s="16">
        <v>14</v>
      </c>
      <c r="D5">
        <v>0.14113999999999999</v>
      </c>
      <c r="E5" s="16">
        <v>99724</v>
      </c>
      <c r="F5">
        <v>0.99987599999999999</v>
      </c>
      <c r="G5">
        <v>78.805000000000007</v>
      </c>
    </row>
    <row r="6" spans="1:7" x14ac:dyDescent="0.2">
      <c r="A6" s="16">
        <v>3</v>
      </c>
      <c r="B6" s="16">
        <v>99717</v>
      </c>
      <c r="C6" s="16">
        <v>11</v>
      </c>
      <c r="D6">
        <v>0.10689</v>
      </c>
      <c r="E6" s="16">
        <v>99712</v>
      </c>
      <c r="F6">
        <v>0.9999034</v>
      </c>
      <c r="G6">
        <v>77.816000000000003</v>
      </c>
    </row>
    <row r="7" spans="1:7" x14ac:dyDescent="0.2">
      <c r="A7" s="16">
        <v>4</v>
      </c>
      <c r="B7" s="16">
        <v>99706</v>
      </c>
      <c r="C7" s="16">
        <v>9</v>
      </c>
      <c r="D7">
        <v>8.6330000000000004E-2</v>
      </c>
      <c r="E7" s="16">
        <v>99702</v>
      </c>
      <c r="F7">
        <v>0.99991399999999997</v>
      </c>
      <c r="G7">
        <v>76.825000000000003</v>
      </c>
    </row>
    <row r="8" spans="1:7" x14ac:dyDescent="0.2">
      <c r="A8" s="16">
        <v>5</v>
      </c>
      <c r="B8" s="16">
        <v>99698</v>
      </c>
      <c r="C8" s="16">
        <v>9</v>
      </c>
      <c r="D8">
        <v>8.5650000000000004E-2</v>
      </c>
      <c r="E8" s="16">
        <v>99694</v>
      </c>
      <c r="F8">
        <v>0.99991609999999997</v>
      </c>
      <c r="G8">
        <v>75.831000000000003</v>
      </c>
    </row>
    <row r="9" spans="1:7" x14ac:dyDescent="0.2">
      <c r="A9" s="16">
        <v>6</v>
      </c>
      <c r="B9" s="16">
        <v>99689</v>
      </c>
      <c r="C9" s="16">
        <v>8</v>
      </c>
      <c r="D9">
        <v>8.2089999999999996E-2</v>
      </c>
      <c r="E9" s="16">
        <v>99685</v>
      </c>
      <c r="F9">
        <v>0.99992029999999998</v>
      </c>
      <c r="G9">
        <v>74.837999999999994</v>
      </c>
    </row>
    <row r="10" spans="1:7" x14ac:dyDescent="0.2">
      <c r="A10" s="16">
        <v>7</v>
      </c>
      <c r="B10" s="16">
        <v>99681</v>
      </c>
      <c r="C10" s="16">
        <v>8</v>
      </c>
      <c r="D10">
        <v>7.7289999999999998E-2</v>
      </c>
      <c r="E10" s="16">
        <v>99677</v>
      </c>
      <c r="F10">
        <v>0.99992879999999995</v>
      </c>
      <c r="G10">
        <v>73.843999999999994</v>
      </c>
    </row>
    <row r="11" spans="1:7" x14ac:dyDescent="0.2">
      <c r="A11" s="16">
        <v>8</v>
      </c>
      <c r="B11" s="16">
        <v>99673</v>
      </c>
      <c r="C11" s="16">
        <v>6</v>
      </c>
      <c r="D11">
        <v>6.5100000000000005E-2</v>
      </c>
      <c r="E11" s="16">
        <v>99670</v>
      </c>
      <c r="F11">
        <v>0.99993469999999995</v>
      </c>
      <c r="G11">
        <v>72.849000000000004</v>
      </c>
    </row>
    <row r="12" spans="1:7" x14ac:dyDescent="0.2">
      <c r="A12" s="16">
        <v>9</v>
      </c>
      <c r="B12" s="16">
        <v>99667</v>
      </c>
      <c r="C12" s="16">
        <v>7</v>
      </c>
      <c r="D12">
        <v>6.5559999999999993E-2</v>
      </c>
      <c r="E12" s="16">
        <v>99664</v>
      </c>
      <c r="F12">
        <v>0.99993290000000001</v>
      </c>
      <c r="G12">
        <v>71.853999999999999</v>
      </c>
    </row>
    <row r="13" spans="1:7" x14ac:dyDescent="0.2">
      <c r="A13" s="16">
        <v>10</v>
      </c>
      <c r="B13" s="16">
        <v>99660</v>
      </c>
      <c r="C13" s="16">
        <v>7</v>
      </c>
      <c r="D13">
        <v>6.8599999999999994E-2</v>
      </c>
      <c r="E13" s="16">
        <v>99657</v>
      </c>
      <c r="F13">
        <v>0.99992899999999996</v>
      </c>
      <c r="G13">
        <v>70.858999999999995</v>
      </c>
    </row>
    <row r="14" spans="1:7" x14ac:dyDescent="0.2">
      <c r="A14" s="16">
        <v>11</v>
      </c>
      <c r="B14" s="16">
        <v>99654</v>
      </c>
      <c r="C14" s="16">
        <v>7</v>
      </c>
      <c r="D14">
        <v>7.3359999999999995E-2</v>
      </c>
      <c r="E14" s="16">
        <v>99650</v>
      </c>
      <c r="F14">
        <v>0.99992259999999999</v>
      </c>
      <c r="G14">
        <v>69.864000000000004</v>
      </c>
    </row>
    <row r="15" spans="1:7" x14ac:dyDescent="0.2">
      <c r="A15" s="16">
        <v>12</v>
      </c>
      <c r="B15" s="16">
        <v>99646</v>
      </c>
      <c r="C15" s="16">
        <v>8</v>
      </c>
      <c r="D15">
        <v>8.1420000000000006E-2</v>
      </c>
      <c r="E15" s="16">
        <v>99642</v>
      </c>
      <c r="F15">
        <v>0.99991070000000004</v>
      </c>
      <c r="G15">
        <v>68.869</v>
      </c>
    </row>
    <row r="16" spans="1:7" x14ac:dyDescent="0.2">
      <c r="A16" s="16">
        <v>13</v>
      </c>
      <c r="B16" s="16">
        <v>99638</v>
      </c>
      <c r="C16" s="16">
        <v>10</v>
      </c>
      <c r="D16">
        <v>9.7259999999999999E-2</v>
      </c>
      <c r="E16" s="16">
        <v>99633</v>
      </c>
      <c r="F16">
        <v>0.99988949999999999</v>
      </c>
      <c r="G16">
        <v>67.873999999999995</v>
      </c>
    </row>
    <row r="17" spans="1:7" x14ac:dyDescent="0.2">
      <c r="A17" s="16">
        <v>14</v>
      </c>
      <c r="B17" s="16">
        <v>99628</v>
      </c>
      <c r="C17" s="16">
        <v>12</v>
      </c>
      <c r="D17">
        <v>0.12384000000000001</v>
      </c>
      <c r="E17" s="16">
        <v>99622</v>
      </c>
      <c r="F17">
        <v>0.99985749999999995</v>
      </c>
      <c r="G17">
        <v>66.881</v>
      </c>
    </row>
    <row r="18" spans="1:7" x14ac:dyDescent="0.2">
      <c r="A18" s="16">
        <v>15</v>
      </c>
      <c r="B18" s="16">
        <v>99616</v>
      </c>
      <c r="C18" s="16">
        <v>16</v>
      </c>
      <c r="D18">
        <v>0.16109999999999999</v>
      </c>
      <c r="E18" s="16">
        <v>99608</v>
      </c>
      <c r="F18">
        <v>0.99981350000000002</v>
      </c>
      <c r="G18">
        <v>65.888999999999996</v>
      </c>
    </row>
    <row r="19" spans="1:7" x14ac:dyDescent="0.2">
      <c r="A19" s="16">
        <v>16</v>
      </c>
      <c r="B19" s="16">
        <v>99600</v>
      </c>
      <c r="C19" s="16">
        <v>21</v>
      </c>
      <c r="D19">
        <v>0.21184</v>
      </c>
      <c r="E19" s="16">
        <v>99590</v>
      </c>
      <c r="F19">
        <v>0.99976069999999995</v>
      </c>
      <c r="G19">
        <v>64.900000000000006</v>
      </c>
    </row>
    <row r="20" spans="1:7" x14ac:dyDescent="0.2">
      <c r="A20" s="16">
        <v>17</v>
      </c>
      <c r="B20" s="16">
        <v>99579</v>
      </c>
      <c r="C20" s="16">
        <v>27</v>
      </c>
      <c r="D20">
        <v>0.26676</v>
      </c>
      <c r="E20" s="16">
        <v>99566</v>
      </c>
      <c r="F20">
        <v>0.99971299999999996</v>
      </c>
      <c r="G20">
        <v>63.912999999999997</v>
      </c>
    </row>
    <row r="21" spans="1:7" x14ac:dyDescent="0.2">
      <c r="A21" s="16">
        <v>18</v>
      </c>
      <c r="B21" s="16">
        <v>99552</v>
      </c>
      <c r="C21" s="16">
        <v>31</v>
      </c>
      <c r="D21">
        <v>0.30731999999999998</v>
      </c>
      <c r="E21" s="16">
        <v>99537</v>
      </c>
      <c r="F21">
        <v>0.99967510000000004</v>
      </c>
      <c r="G21">
        <v>62.93</v>
      </c>
    </row>
    <row r="22" spans="1:7" x14ac:dyDescent="0.2">
      <c r="A22" s="16">
        <v>19</v>
      </c>
      <c r="B22" s="16">
        <v>99522</v>
      </c>
      <c r="C22" s="16">
        <v>34</v>
      </c>
      <c r="D22">
        <v>0.34253</v>
      </c>
      <c r="E22" s="16">
        <v>99505</v>
      </c>
      <c r="F22">
        <v>0.99964350000000002</v>
      </c>
      <c r="G22">
        <v>61.948999999999998</v>
      </c>
    </row>
    <row r="23" spans="1:7" x14ac:dyDescent="0.2">
      <c r="A23" s="16">
        <v>20</v>
      </c>
      <c r="B23" s="16">
        <v>99488</v>
      </c>
      <c r="C23" s="16">
        <v>37</v>
      </c>
      <c r="D23">
        <v>0.37043999999999999</v>
      </c>
      <c r="E23" s="16">
        <v>99469</v>
      </c>
      <c r="F23">
        <v>0.99962470000000003</v>
      </c>
      <c r="G23">
        <v>60.97</v>
      </c>
    </row>
    <row r="24" spans="1:7" x14ac:dyDescent="0.2">
      <c r="A24" s="16">
        <v>21</v>
      </c>
      <c r="B24" s="16">
        <v>99451</v>
      </c>
      <c r="C24" s="16">
        <v>38</v>
      </c>
      <c r="D24">
        <v>0.38013000000000002</v>
      </c>
      <c r="E24" s="16">
        <v>99432</v>
      </c>
      <c r="F24">
        <v>0.99961860000000002</v>
      </c>
      <c r="G24">
        <v>59.993000000000002</v>
      </c>
    </row>
    <row r="25" spans="1:7" x14ac:dyDescent="0.2">
      <c r="A25" s="16">
        <v>22</v>
      </c>
      <c r="B25" s="16">
        <v>99413</v>
      </c>
      <c r="C25" s="16">
        <v>38</v>
      </c>
      <c r="D25">
        <v>0.38267000000000001</v>
      </c>
      <c r="E25" s="16">
        <v>99394</v>
      </c>
      <c r="F25">
        <v>0.99961460000000002</v>
      </c>
      <c r="G25">
        <v>59.015999999999998</v>
      </c>
    </row>
    <row r="26" spans="1:7" x14ac:dyDescent="0.2">
      <c r="A26" s="16">
        <v>23</v>
      </c>
      <c r="B26" s="16">
        <v>99375</v>
      </c>
      <c r="C26" s="16">
        <v>39</v>
      </c>
      <c r="D26">
        <v>0.38805000000000001</v>
      </c>
      <c r="E26" s="16">
        <v>99356</v>
      </c>
      <c r="F26">
        <v>0.99960959999999999</v>
      </c>
      <c r="G26">
        <v>58.037999999999997</v>
      </c>
    </row>
    <row r="27" spans="1:7" x14ac:dyDescent="0.2">
      <c r="A27" s="16">
        <v>24</v>
      </c>
      <c r="B27" s="16">
        <v>99336</v>
      </c>
      <c r="C27" s="16">
        <v>39</v>
      </c>
      <c r="D27">
        <v>0.39267000000000002</v>
      </c>
      <c r="E27" s="16">
        <v>99317</v>
      </c>
      <c r="F27">
        <v>0.99960179999999998</v>
      </c>
      <c r="G27">
        <v>57.06</v>
      </c>
    </row>
    <row r="28" spans="1:7" x14ac:dyDescent="0.2">
      <c r="A28" s="16">
        <v>25</v>
      </c>
      <c r="B28" s="16">
        <v>99297</v>
      </c>
      <c r="C28" s="16">
        <v>40</v>
      </c>
      <c r="D28">
        <v>0.40381</v>
      </c>
      <c r="E28" s="16">
        <v>99277</v>
      </c>
      <c r="F28">
        <v>0.99958309999999995</v>
      </c>
      <c r="G28">
        <v>56.082000000000001</v>
      </c>
    </row>
    <row r="29" spans="1:7" x14ac:dyDescent="0.2">
      <c r="A29" s="16">
        <v>26</v>
      </c>
      <c r="B29" s="16">
        <v>99257</v>
      </c>
      <c r="C29" s="16">
        <v>43</v>
      </c>
      <c r="D29">
        <v>0.43</v>
      </c>
      <c r="E29" s="16">
        <v>99236</v>
      </c>
      <c r="F29">
        <v>0.99955709999999998</v>
      </c>
      <c r="G29">
        <v>55.104999999999997</v>
      </c>
    </row>
    <row r="30" spans="1:7" x14ac:dyDescent="0.2">
      <c r="A30" s="16">
        <v>27</v>
      </c>
      <c r="B30" s="16">
        <v>99215</v>
      </c>
      <c r="C30" s="16">
        <v>45</v>
      </c>
      <c r="D30">
        <v>0.45571</v>
      </c>
      <c r="E30" s="16">
        <v>99192</v>
      </c>
      <c r="F30">
        <v>0.99953740000000002</v>
      </c>
      <c r="G30">
        <v>54.128</v>
      </c>
    </row>
    <row r="31" spans="1:7" x14ac:dyDescent="0.2">
      <c r="A31" s="16">
        <v>28</v>
      </c>
      <c r="B31" s="16">
        <v>99169</v>
      </c>
      <c r="C31" s="16">
        <v>47</v>
      </c>
      <c r="D31">
        <v>0.46949000000000002</v>
      </c>
      <c r="E31" s="16">
        <v>99146</v>
      </c>
      <c r="F31">
        <v>0.99952660000000004</v>
      </c>
      <c r="G31">
        <v>53.152999999999999</v>
      </c>
    </row>
    <row r="32" spans="1:7" x14ac:dyDescent="0.2">
      <c r="A32" s="16">
        <v>29</v>
      </c>
      <c r="B32" s="16">
        <v>99123</v>
      </c>
      <c r="C32" s="16">
        <v>47</v>
      </c>
      <c r="D32">
        <v>0.47728999999999999</v>
      </c>
      <c r="E32" s="16">
        <v>99099</v>
      </c>
      <c r="F32">
        <v>0.99951579999999995</v>
      </c>
      <c r="G32">
        <v>52.177999999999997</v>
      </c>
    </row>
    <row r="33" spans="1:7" x14ac:dyDescent="0.2">
      <c r="A33" s="16">
        <v>30</v>
      </c>
      <c r="B33" s="16">
        <v>99076</v>
      </c>
      <c r="C33" s="16">
        <v>49</v>
      </c>
      <c r="D33">
        <v>0.49112</v>
      </c>
      <c r="E33" s="16">
        <v>99051</v>
      </c>
      <c r="F33">
        <v>0.99949790000000005</v>
      </c>
      <c r="G33">
        <v>51.201999999999998</v>
      </c>
    </row>
    <row r="34" spans="1:7" x14ac:dyDescent="0.2">
      <c r="A34" s="16">
        <v>31</v>
      </c>
      <c r="B34" s="16">
        <v>99027</v>
      </c>
      <c r="C34" s="16">
        <v>51</v>
      </c>
      <c r="D34">
        <v>0.51312000000000002</v>
      </c>
      <c r="E34" s="16">
        <v>99002</v>
      </c>
      <c r="F34">
        <v>0.99948060000000005</v>
      </c>
      <c r="G34">
        <v>50.226999999999997</v>
      </c>
    </row>
    <row r="35" spans="1:7" x14ac:dyDescent="0.2">
      <c r="A35" s="16">
        <v>32</v>
      </c>
      <c r="B35" s="16">
        <v>98976</v>
      </c>
      <c r="C35" s="16">
        <v>52</v>
      </c>
      <c r="D35">
        <v>0.52563000000000004</v>
      </c>
      <c r="E35" s="16">
        <v>98950</v>
      </c>
      <c r="F35">
        <v>0.99945620000000002</v>
      </c>
      <c r="G35">
        <v>49.253</v>
      </c>
    </row>
    <row r="36" spans="1:7" x14ac:dyDescent="0.2">
      <c r="A36" s="16">
        <v>33</v>
      </c>
      <c r="B36" s="16">
        <v>98924</v>
      </c>
      <c r="C36" s="16">
        <v>56</v>
      </c>
      <c r="D36">
        <v>0.56191999999999998</v>
      </c>
      <c r="E36" s="16">
        <v>98896</v>
      </c>
      <c r="F36">
        <v>0.99941610000000003</v>
      </c>
      <c r="G36">
        <v>48.277999999999999</v>
      </c>
    </row>
    <row r="37" spans="1:7" x14ac:dyDescent="0.2">
      <c r="A37" s="16">
        <v>34</v>
      </c>
      <c r="B37" s="16">
        <v>98869</v>
      </c>
      <c r="C37" s="16">
        <v>60</v>
      </c>
      <c r="D37">
        <v>0.60580999999999996</v>
      </c>
      <c r="E37" s="16">
        <v>98839</v>
      </c>
      <c r="F37">
        <v>0.9993784</v>
      </c>
      <c r="G37">
        <v>47.305</v>
      </c>
    </row>
    <row r="38" spans="1:7" x14ac:dyDescent="0.2">
      <c r="A38" s="16">
        <v>35</v>
      </c>
      <c r="B38" s="16">
        <v>98809</v>
      </c>
      <c r="C38" s="16">
        <v>63</v>
      </c>
      <c r="D38">
        <v>0.63739000000000001</v>
      </c>
      <c r="E38" s="16">
        <v>98777</v>
      </c>
      <c r="F38">
        <v>0.99934219999999996</v>
      </c>
      <c r="G38">
        <v>46.334000000000003</v>
      </c>
    </row>
    <row r="39" spans="1:7" x14ac:dyDescent="0.2">
      <c r="A39" s="16">
        <v>36</v>
      </c>
      <c r="B39" s="16">
        <v>98746</v>
      </c>
      <c r="C39" s="16">
        <v>67</v>
      </c>
      <c r="D39">
        <v>0.67813000000000001</v>
      </c>
      <c r="E39" s="16">
        <v>98712</v>
      </c>
      <c r="F39">
        <v>0.99928939999999999</v>
      </c>
      <c r="G39">
        <v>45.363</v>
      </c>
    </row>
    <row r="40" spans="1:7" x14ac:dyDescent="0.2">
      <c r="A40" s="16">
        <v>37</v>
      </c>
      <c r="B40" s="16">
        <v>98679</v>
      </c>
      <c r="C40" s="16">
        <v>73</v>
      </c>
      <c r="D40">
        <v>0.74309999999999998</v>
      </c>
      <c r="E40" s="16">
        <v>98642</v>
      </c>
      <c r="F40">
        <v>0.99923720000000005</v>
      </c>
      <c r="G40">
        <v>44.393000000000001</v>
      </c>
    </row>
    <row r="41" spans="1:7" x14ac:dyDescent="0.2">
      <c r="A41" s="16">
        <v>38</v>
      </c>
      <c r="B41" s="16">
        <v>98605</v>
      </c>
      <c r="C41" s="16">
        <v>77</v>
      </c>
      <c r="D41">
        <v>0.78254000000000001</v>
      </c>
      <c r="E41" s="16">
        <v>98567</v>
      </c>
      <c r="F41">
        <v>0.99918050000000003</v>
      </c>
      <c r="G41">
        <v>43.426000000000002</v>
      </c>
    </row>
    <row r="42" spans="1:7" x14ac:dyDescent="0.2">
      <c r="A42" s="16">
        <v>39</v>
      </c>
      <c r="B42" s="16">
        <v>98528</v>
      </c>
      <c r="C42" s="16">
        <v>84</v>
      </c>
      <c r="D42">
        <v>0.85653999999999997</v>
      </c>
      <c r="E42" s="16">
        <v>98486</v>
      </c>
      <c r="F42">
        <v>0.99909199999999998</v>
      </c>
      <c r="G42">
        <v>42.46</v>
      </c>
    </row>
    <row r="43" spans="1:7" x14ac:dyDescent="0.2">
      <c r="A43" s="16">
        <v>40</v>
      </c>
      <c r="B43" s="16">
        <v>98444</v>
      </c>
      <c r="C43" s="16">
        <v>94</v>
      </c>
      <c r="D43">
        <v>0.95952000000000004</v>
      </c>
      <c r="E43" s="16">
        <v>98397</v>
      </c>
      <c r="F43">
        <v>0.9989846</v>
      </c>
      <c r="G43">
        <v>41.494999999999997</v>
      </c>
    </row>
    <row r="44" spans="1:7" x14ac:dyDescent="0.2">
      <c r="A44" s="16">
        <v>41</v>
      </c>
      <c r="B44" s="16">
        <v>98349</v>
      </c>
      <c r="C44" s="16">
        <v>105</v>
      </c>
      <c r="D44">
        <v>1.07131</v>
      </c>
      <c r="E44" s="16">
        <v>98297</v>
      </c>
      <c r="F44">
        <v>0.99886560000000002</v>
      </c>
      <c r="G44">
        <v>40.534999999999997</v>
      </c>
    </row>
    <row r="45" spans="1:7" x14ac:dyDescent="0.2">
      <c r="A45" s="16">
        <v>42</v>
      </c>
      <c r="B45" s="16">
        <v>98244</v>
      </c>
      <c r="C45" s="16">
        <v>118</v>
      </c>
      <c r="D45">
        <v>1.1976100000000001</v>
      </c>
      <c r="E45" s="16">
        <v>98185</v>
      </c>
      <c r="F45">
        <v>0.9987393</v>
      </c>
      <c r="G45">
        <v>39.578000000000003</v>
      </c>
    </row>
    <row r="46" spans="1:7" x14ac:dyDescent="0.2">
      <c r="A46" s="16">
        <v>43</v>
      </c>
      <c r="B46" s="16">
        <v>98126</v>
      </c>
      <c r="C46" s="16">
        <v>130</v>
      </c>
      <c r="D46">
        <v>1.3238799999999999</v>
      </c>
      <c r="E46" s="16">
        <v>98061</v>
      </c>
      <c r="F46">
        <v>0.99860749999999998</v>
      </c>
      <c r="G46">
        <v>38.625</v>
      </c>
    </row>
    <row r="47" spans="1:7" x14ac:dyDescent="0.2">
      <c r="A47" s="16">
        <v>44</v>
      </c>
      <c r="B47" s="16">
        <v>97996</v>
      </c>
      <c r="C47" s="16">
        <v>143</v>
      </c>
      <c r="D47">
        <v>1.46119</v>
      </c>
      <c r="E47" s="16">
        <v>97925</v>
      </c>
      <c r="F47">
        <v>0.99847750000000002</v>
      </c>
      <c r="G47">
        <v>37.674999999999997</v>
      </c>
    </row>
    <row r="48" spans="1:7" x14ac:dyDescent="0.2">
      <c r="A48" s="16">
        <v>45</v>
      </c>
      <c r="B48" s="16">
        <v>97853</v>
      </c>
      <c r="C48" s="16">
        <v>155</v>
      </c>
      <c r="D48">
        <v>1.5839700000000001</v>
      </c>
      <c r="E48" s="16">
        <v>97776</v>
      </c>
      <c r="F48">
        <v>0.99835050000000003</v>
      </c>
      <c r="G48">
        <v>36.729999999999997</v>
      </c>
    </row>
    <row r="49" spans="1:7" x14ac:dyDescent="0.2">
      <c r="A49" s="16">
        <v>46</v>
      </c>
      <c r="B49" s="16">
        <v>97698</v>
      </c>
      <c r="C49" s="16">
        <v>168</v>
      </c>
      <c r="D49">
        <v>1.71506</v>
      </c>
      <c r="E49" s="16">
        <v>97614</v>
      </c>
      <c r="F49">
        <v>0.99820609999999999</v>
      </c>
      <c r="G49">
        <v>35.786999999999999</v>
      </c>
    </row>
    <row r="50" spans="1:7" x14ac:dyDescent="0.2">
      <c r="A50" s="16">
        <v>47</v>
      </c>
      <c r="B50" s="16">
        <v>97531</v>
      </c>
      <c r="C50" s="16">
        <v>183</v>
      </c>
      <c r="D50">
        <v>1.8729100000000001</v>
      </c>
      <c r="E50" s="16">
        <v>97439</v>
      </c>
      <c r="F50">
        <v>0.99805549999999998</v>
      </c>
      <c r="G50">
        <v>34.847999999999999</v>
      </c>
    </row>
    <row r="51" spans="1:7" x14ac:dyDescent="0.2">
      <c r="A51" s="16">
        <v>48</v>
      </c>
      <c r="B51" s="16">
        <v>97348</v>
      </c>
      <c r="C51" s="16">
        <v>196</v>
      </c>
      <c r="D51">
        <v>2.0161799999999999</v>
      </c>
      <c r="E51" s="16">
        <v>97250</v>
      </c>
      <c r="F51">
        <v>0.99790579999999995</v>
      </c>
      <c r="G51">
        <v>33.911999999999999</v>
      </c>
    </row>
    <row r="52" spans="1:7" x14ac:dyDescent="0.2">
      <c r="A52" s="16">
        <v>49</v>
      </c>
      <c r="B52" s="16">
        <v>97152</v>
      </c>
      <c r="C52" s="16">
        <v>211</v>
      </c>
      <c r="D52">
        <v>2.17232</v>
      </c>
      <c r="E52" s="16">
        <v>97046</v>
      </c>
      <c r="F52">
        <v>0.99771609999999999</v>
      </c>
      <c r="G52">
        <v>32.979999999999997</v>
      </c>
    </row>
    <row r="53" spans="1:7" x14ac:dyDescent="0.2">
      <c r="A53" s="16">
        <v>50</v>
      </c>
      <c r="B53" s="16">
        <v>96941</v>
      </c>
      <c r="C53" s="16">
        <v>232</v>
      </c>
      <c r="D53">
        <v>2.3957099999999998</v>
      </c>
      <c r="E53" s="16">
        <v>96825</v>
      </c>
      <c r="F53">
        <v>0.99747419999999998</v>
      </c>
      <c r="G53">
        <v>32.049999999999997</v>
      </c>
    </row>
    <row r="54" spans="1:7" x14ac:dyDescent="0.2">
      <c r="A54" s="16">
        <v>51</v>
      </c>
      <c r="B54" s="16">
        <v>96708</v>
      </c>
      <c r="C54" s="16">
        <v>257</v>
      </c>
      <c r="D54">
        <v>2.6562800000000002</v>
      </c>
      <c r="E54" s="16">
        <v>96580</v>
      </c>
      <c r="F54">
        <v>0.99721499999999996</v>
      </c>
      <c r="G54">
        <v>31.126000000000001</v>
      </c>
    </row>
    <row r="55" spans="1:7" x14ac:dyDescent="0.2">
      <c r="A55" s="16">
        <v>52</v>
      </c>
      <c r="B55" s="16">
        <v>96452</v>
      </c>
      <c r="C55" s="16">
        <v>281</v>
      </c>
      <c r="D55">
        <v>2.9140299999999999</v>
      </c>
      <c r="E55" s="16">
        <v>96311</v>
      </c>
      <c r="F55">
        <v>0.99691859999999999</v>
      </c>
      <c r="G55">
        <v>30.207999999999998</v>
      </c>
    </row>
    <row r="56" spans="1:7" x14ac:dyDescent="0.2">
      <c r="A56" s="16">
        <v>53</v>
      </c>
      <c r="B56" s="16">
        <v>96170</v>
      </c>
      <c r="C56" s="16">
        <v>312</v>
      </c>
      <c r="D56">
        <v>3.24925</v>
      </c>
      <c r="E56" s="16">
        <v>96014</v>
      </c>
      <c r="F56">
        <v>0.99657180000000001</v>
      </c>
      <c r="G56">
        <v>29.295000000000002</v>
      </c>
    </row>
    <row r="57" spans="1:7" x14ac:dyDescent="0.2">
      <c r="A57" s="16">
        <v>54</v>
      </c>
      <c r="B57" s="16">
        <v>95858</v>
      </c>
      <c r="C57" s="16">
        <v>346</v>
      </c>
      <c r="D57">
        <v>3.6077300000000001</v>
      </c>
      <c r="E57" s="16">
        <v>95685</v>
      </c>
      <c r="F57">
        <v>0.99620649999999999</v>
      </c>
      <c r="G57">
        <v>28.388000000000002</v>
      </c>
    </row>
    <row r="58" spans="1:7" x14ac:dyDescent="0.2">
      <c r="A58" s="16">
        <v>55</v>
      </c>
      <c r="B58" s="16">
        <v>95512</v>
      </c>
      <c r="C58" s="16">
        <v>380</v>
      </c>
      <c r="D58">
        <v>3.9799699999999998</v>
      </c>
      <c r="E58" s="16">
        <v>95322</v>
      </c>
      <c r="F58">
        <v>0.99584689999999998</v>
      </c>
      <c r="G58">
        <v>27.489000000000001</v>
      </c>
    </row>
    <row r="59" spans="1:7" x14ac:dyDescent="0.2">
      <c r="A59" s="16">
        <v>56</v>
      </c>
      <c r="B59" s="16">
        <v>95132</v>
      </c>
      <c r="C59" s="16">
        <v>412</v>
      </c>
      <c r="D59">
        <v>4.3269700000000002</v>
      </c>
      <c r="E59" s="16">
        <v>94926</v>
      </c>
      <c r="F59">
        <v>0.99544069999999996</v>
      </c>
      <c r="G59">
        <v>26.597000000000001</v>
      </c>
    </row>
    <row r="60" spans="1:7" x14ac:dyDescent="0.2">
      <c r="A60" s="16">
        <v>57</v>
      </c>
      <c r="B60" s="16">
        <v>94720</v>
      </c>
      <c r="C60" s="16">
        <v>454</v>
      </c>
      <c r="D60">
        <v>4.7925399999999998</v>
      </c>
      <c r="E60" s="16">
        <v>94493</v>
      </c>
      <c r="F60">
        <v>0.9949673</v>
      </c>
      <c r="G60">
        <v>25.710999999999999</v>
      </c>
    </row>
    <row r="61" spans="1:7" x14ac:dyDescent="0.2">
      <c r="A61" s="16">
        <v>58</v>
      </c>
      <c r="B61" s="16">
        <v>94266</v>
      </c>
      <c r="C61" s="16">
        <v>497</v>
      </c>
      <c r="D61">
        <v>5.27393</v>
      </c>
      <c r="E61" s="16">
        <v>94018</v>
      </c>
      <c r="F61">
        <v>0.99444169999999998</v>
      </c>
      <c r="G61">
        <v>24.832000000000001</v>
      </c>
    </row>
    <row r="62" spans="1:7" x14ac:dyDescent="0.2">
      <c r="A62" s="16">
        <v>59</v>
      </c>
      <c r="B62" s="16">
        <v>93769</v>
      </c>
      <c r="C62" s="16">
        <v>548</v>
      </c>
      <c r="D62">
        <v>5.8440799999999999</v>
      </c>
      <c r="E62" s="16">
        <v>93495</v>
      </c>
      <c r="F62">
        <v>0.99384490000000003</v>
      </c>
      <c r="G62">
        <v>23.960999999999999</v>
      </c>
    </row>
    <row r="63" spans="1:7" x14ac:dyDescent="0.2">
      <c r="A63" s="16">
        <v>60</v>
      </c>
      <c r="B63" s="16">
        <v>93221</v>
      </c>
      <c r="C63" s="16">
        <v>603</v>
      </c>
      <c r="D63">
        <v>6.4678699999999996</v>
      </c>
      <c r="E63" s="16">
        <v>92920</v>
      </c>
      <c r="F63">
        <v>0.99321700000000002</v>
      </c>
      <c r="G63">
        <v>23.099</v>
      </c>
    </row>
    <row r="64" spans="1:7" x14ac:dyDescent="0.2">
      <c r="A64" s="16">
        <v>61</v>
      </c>
      <c r="B64" s="16">
        <v>92618</v>
      </c>
      <c r="C64" s="16">
        <v>658</v>
      </c>
      <c r="D64">
        <v>7.1002599999999996</v>
      </c>
      <c r="E64" s="16">
        <v>92290</v>
      </c>
      <c r="F64">
        <v>0.99254359999999997</v>
      </c>
      <c r="G64">
        <v>22.245999999999999</v>
      </c>
    </row>
    <row r="65" spans="1:7" x14ac:dyDescent="0.2">
      <c r="A65" s="16">
        <v>62</v>
      </c>
      <c r="B65" s="16">
        <v>91961</v>
      </c>
      <c r="C65" s="16">
        <v>719</v>
      </c>
      <c r="D65">
        <v>7.8151000000000002</v>
      </c>
      <c r="E65" s="16">
        <v>91601</v>
      </c>
      <c r="F65">
        <v>0.99176169999999997</v>
      </c>
      <c r="G65">
        <v>21.402000000000001</v>
      </c>
    </row>
    <row r="66" spans="1:7" x14ac:dyDescent="0.2">
      <c r="A66" s="16">
        <v>63</v>
      </c>
      <c r="B66" s="16">
        <v>91242</v>
      </c>
      <c r="C66" s="16">
        <v>791</v>
      </c>
      <c r="D66">
        <v>8.6648700000000005</v>
      </c>
      <c r="E66" s="16">
        <v>90847</v>
      </c>
      <c r="F66">
        <v>0.99084340000000004</v>
      </c>
      <c r="G66">
        <v>20.565999999999999</v>
      </c>
    </row>
    <row r="67" spans="1:7" x14ac:dyDescent="0.2">
      <c r="A67" s="16">
        <v>64</v>
      </c>
      <c r="B67" s="16">
        <v>90451</v>
      </c>
      <c r="C67" s="16">
        <v>873</v>
      </c>
      <c r="D67">
        <v>9.6526999999999994</v>
      </c>
      <c r="E67" s="16">
        <v>90015</v>
      </c>
      <c r="F67">
        <v>0.98977879999999996</v>
      </c>
      <c r="G67">
        <v>19.742000000000001</v>
      </c>
    </row>
    <row r="68" spans="1:7" x14ac:dyDescent="0.2">
      <c r="A68" s="16">
        <v>65</v>
      </c>
      <c r="B68" s="16">
        <v>89578</v>
      </c>
      <c r="C68" s="16">
        <v>967</v>
      </c>
      <c r="D68">
        <v>10.79527</v>
      </c>
      <c r="E68" s="16">
        <v>89095</v>
      </c>
      <c r="F68">
        <v>0.98874079999999998</v>
      </c>
      <c r="G68">
        <v>18.928999999999998</v>
      </c>
    </row>
    <row r="69" spans="1:7" x14ac:dyDescent="0.2">
      <c r="A69" s="16">
        <v>66</v>
      </c>
      <c r="B69" s="16">
        <v>88611</v>
      </c>
      <c r="C69" s="16">
        <v>1039</v>
      </c>
      <c r="D69">
        <v>11.728260000000001</v>
      </c>
      <c r="E69" s="16">
        <v>88092</v>
      </c>
      <c r="F69">
        <v>0.98774010000000001</v>
      </c>
      <c r="G69">
        <v>18.13</v>
      </c>
    </row>
    <row r="70" spans="1:7" x14ac:dyDescent="0.2">
      <c r="A70" s="16">
        <v>67</v>
      </c>
      <c r="B70" s="16">
        <v>87572</v>
      </c>
      <c r="C70" s="16">
        <v>1121</v>
      </c>
      <c r="D70">
        <v>12.797940000000001</v>
      </c>
      <c r="E70" s="16">
        <v>87012</v>
      </c>
      <c r="F70">
        <v>0.98661730000000003</v>
      </c>
      <c r="G70">
        <v>17.338999999999999</v>
      </c>
    </row>
    <row r="71" spans="1:7" x14ac:dyDescent="0.2">
      <c r="A71" s="16">
        <v>68</v>
      </c>
      <c r="B71" s="16">
        <v>86451</v>
      </c>
      <c r="C71" s="16">
        <v>1208</v>
      </c>
      <c r="D71">
        <v>13.97499</v>
      </c>
      <c r="E71" s="16">
        <v>85847</v>
      </c>
      <c r="F71">
        <v>0.98518839999999996</v>
      </c>
      <c r="G71">
        <v>16.558</v>
      </c>
    </row>
    <row r="72" spans="1:7" x14ac:dyDescent="0.2">
      <c r="A72" s="16">
        <v>69</v>
      </c>
      <c r="B72" s="16">
        <v>85243</v>
      </c>
      <c r="C72" s="16">
        <v>1335</v>
      </c>
      <c r="D72">
        <v>15.66005</v>
      </c>
      <c r="E72" s="16">
        <v>84576</v>
      </c>
      <c r="F72">
        <v>0.98344030000000004</v>
      </c>
      <c r="G72">
        <v>15.785</v>
      </c>
    </row>
    <row r="73" spans="1:7" x14ac:dyDescent="0.2">
      <c r="A73" s="16">
        <v>70</v>
      </c>
      <c r="B73" s="16">
        <v>83908</v>
      </c>
      <c r="C73" s="16">
        <v>1466</v>
      </c>
      <c r="D73">
        <v>17.473579999999998</v>
      </c>
      <c r="E73" s="16">
        <v>83175</v>
      </c>
      <c r="F73">
        <v>0.98140439999999995</v>
      </c>
      <c r="G73">
        <v>15.029</v>
      </c>
    </row>
    <row r="74" spans="1:7" x14ac:dyDescent="0.2">
      <c r="A74" s="16">
        <v>71</v>
      </c>
      <c r="B74" s="16">
        <v>82442</v>
      </c>
      <c r="C74" s="16">
        <v>1627</v>
      </c>
      <c r="D74">
        <v>19.737480000000001</v>
      </c>
      <c r="E74" s="16">
        <v>81628</v>
      </c>
      <c r="F74">
        <v>0.97928029999999999</v>
      </c>
      <c r="G74">
        <v>14.287000000000001</v>
      </c>
    </row>
    <row r="75" spans="1:7" x14ac:dyDescent="0.2">
      <c r="A75" s="16">
        <v>72</v>
      </c>
      <c r="B75" s="16">
        <v>80815</v>
      </c>
      <c r="C75" s="16">
        <v>1755</v>
      </c>
      <c r="D75">
        <v>21.721769999999999</v>
      </c>
      <c r="E75" s="16">
        <v>79937</v>
      </c>
      <c r="F75">
        <v>0.97719069999999997</v>
      </c>
      <c r="G75">
        <v>13.565</v>
      </c>
    </row>
    <row r="76" spans="1:7" x14ac:dyDescent="0.2">
      <c r="A76" s="16">
        <v>73</v>
      </c>
      <c r="B76" s="16">
        <v>79059</v>
      </c>
      <c r="C76" s="16">
        <v>1891</v>
      </c>
      <c r="D76">
        <v>23.921029999999998</v>
      </c>
      <c r="E76" s="16">
        <v>78114</v>
      </c>
      <c r="F76">
        <v>0.97506250000000005</v>
      </c>
      <c r="G76">
        <v>12.855</v>
      </c>
    </row>
    <row r="77" spans="1:7" x14ac:dyDescent="0.2">
      <c r="A77" s="16">
        <v>74</v>
      </c>
      <c r="B77" s="16">
        <v>77168</v>
      </c>
      <c r="C77" s="16">
        <v>2005</v>
      </c>
      <c r="D77">
        <v>25.97889</v>
      </c>
      <c r="E77" s="16">
        <v>76166</v>
      </c>
      <c r="F77">
        <v>0.97242070000000003</v>
      </c>
      <c r="G77">
        <v>12.157</v>
      </c>
    </row>
    <row r="78" spans="1:7" x14ac:dyDescent="0.2">
      <c r="A78" s="16">
        <v>75</v>
      </c>
      <c r="B78" s="16">
        <v>75164</v>
      </c>
      <c r="C78" s="16">
        <v>2196</v>
      </c>
      <c r="D78">
        <v>29.22232</v>
      </c>
      <c r="E78" s="16">
        <v>74065</v>
      </c>
      <c r="F78">
        <v>0.96898119999999999</v>
      </c>
      <c r="G78">
        <v>11.468</v>
      </c>
    </row>
    <row r="79" spans="1:7" x14ac:dyDescent="0.2">
      <c r="A79" s="16">
        <v>76</v>
      </c>
      <c r="B79" s="16">
        <v>72967</v>
      </c>
      <c r="C79" s="16">
        <v>2398</v>
      </c>
      <c r="D79">
        <v>32.869430000000001</v>
      </c>
      <c r="E79" s="16">
        <v>71768</v>
      </c>
      <c r="F79">
        <v>0.96483050000000004</v>
      </c>
      <c r="G79">
        <v>10.798</v>
      </c>
    </row>
    <row r="80" spans="1:7" x14ac:dyDescent="0.2">
      <c r="A80" s="16">
        <v>77</v>
      </c>
      <c r="B80" s="16">
        <v>70569</v>
      </c>
      <c r="C80" s="16">
        <v>2650</v>
      </c>
      <c r="D80">
        <v>37.547710000000002</v>
      </c>
      <c r="E80" s="16">
        <v>69244</v>
      </c>
      <c r="F80">
        <v>0.96051390000000003</v>
      </c>
      <c r="G80">
        <v>10.148999999999999</v>
      </c>
    </row>
    <row r="81" spans="1:7" x14ac:dyDescent="0.2">
      <c r="A81" s="16">
        <v>78</v>
      </c>
      <c r="B81" s="16">
        <v>67919</v>
      </c>
      <c r="C81" s="16">
        <v>2819</v>
      </c>
      <c r="D81">
        <v>41.500149999999998</v>
      </c>
      <c r="E81" s="16">
        <v>66510</v>
      </c>
      <c r="F81">
        <v>0.9557871</v>
      </c>
      <c r="G81">
        <v>9.5250000000000004</v>
      </c>
    </row>
    <row r="82" spans="1:7" x14ac:dyDescent="0.2">
      <c r="A82" s="16">
        <v>79</v>
      </c>
      <c r="B82" s="16">
        <v>65100</v>
      </c>
      <c r="C82" s="16">
        <v>3063</v>
      </c>
      <c r="D82">
        <v>47.043030000000002</v>
      </c>
      <c r="E82" s="16">
        <v>63569</v>
      </c>
      <c r="F82">
        <v>0.95016219999999996</v>
      </c>
      <c r="G82">
        <v>8.9160000000000004</v>
      </c>
    </row>
    <row r="83" spans="1:7" x14ac:dyDescent="0.2">
      <c r="A83" s="16">
        <v>80</v>
      </c>
      <c r="B83" s="16">
        <v>62038</v>
      </c>
      <c r="C83" s="16">
        <v>3274</v>
      </c>
      <c r="D83">
        <v>52.770629999999997</v>
      </c>
      <c r="E83" s="16">
        <v>60401</v>
      </c>
      <c r="F83">
        <v>0.94422280000000003</v>
      </c>
      <c r="G83">
        <v>8.3309999999999995</v>
      </c>
    </row>
    <row r="84" spans="1:7" x14ac:dyDescent="0.2">
      <c r="A84" s="16">
        <v>81</v>
      </c>
      <c r="B84" s="16">
        <v>58764</v>
      </c>
      <c r="C84" s="16">
        <v>3464</v>
      </c>
      <c r="D84">
        <v>58.951180000000001</v>
      </c>
      <c r="E84" s="16">
        <v>57032</v>
      </c>
      <c r="F84">
        <v>0.93775920000000001</v>
      </c>
      <c r="G84">
        <v>7.7670000000000003</v>
      </c>
    </row>
    <row r="85" spans="1:7" x14ac:dyDescent="0.2">
      <c r="A85" s="16">
        <v>82</v>
      </c>
      <c r="B85" s="16">
        <v>55300</v>
      </c>
      <c r="C85" s="16">
        <v>3635</v>
      </c>
      <c r="D85">
        <v>65.736419999999995</v>
      </c>
      <c r="E85" s="16">
        <v>53482</v>
      </c>
      <c r="F85">
        <v>0.93114920000000001</v>
      </c>
      <c r="G85">
        <v>7.2229999999999999</v>
      </c>
    </row>
    <row r="86" spans="1:7" x14ac:dyDescent="0.2">
      <c r="A86" s="16">
        <v>83</v>
      </c>
      <c r="B86" s="16">
        <v>51665</v>
      </c>
      <c r="C86" s="16">
        <v>3729</v>
      </c>
      <c r="D86">
        <v>72.184380000000004</v>
      </c>
      <c r="E86" s="16">
        <v>49800</v>
      </c>
      <c r="F86">
        <v>0.92344899999999996</v>
      </c>
      <c r="G86">
        <v>6.6959999999999997</v>
      </c>
    </row>
    <row r="87" spans="1:7" x14ac:dyDescent="0.2">
      <c r="A87" s="16">
        <v>84</v>
      </c>
      <c r="B87" s="16">
        <v>47935</v>
      </c>
      <c r="C87" s="16">
        <v>3895</v>
      </c>
      <c r="D87">
        <v>81.257310000000004</v>
      </c>
      <c r="E87" s="16">
        <v>45988</v>
      </c>
      <c r="F87">
        <v>0.91329260000000001</v>
      </c>
      <c r="G87">
        <v>6.1779999999999999</v>
      </c>
    </row>
    <row r="88" spans="1:7" x14ac:dyDescent="0.2">
      <c r="A88" s="16">
        <v>85</v>
      </c>
      <c r="B88" s="16">
        <v>44040</v>
      </c>
      <c r="C88" s="16">
        <v>4080</v>
      </c>
      <c r="D88">
        <v>92.639579999999995</v>
      </c>
      <c r="E88" s="16">
        <v>42000</v>
      </c>
      <c r="F88">
        <v>0.90052829999999995</v>
      </c>
      <c r="G88">
        <v>5.68</v>
      </c>
    </row>
    <row r="89" spans="1:7" x14ac:dyDescent="0.2">
      <c r="A89" s="16">
        <v>86</v>
      </c>
      <c r="B89" s="16">
        <v>39960</v>
      </c>
      <c r="C89" s="16">
        <v>4276</v>
      </c>
      <c r="D89">
        <v>107.0014</v>
      </c>
      <c r="E89" s="16">
        <v>37822</v>
      </c>
      <c r="F89">
        <v>0.88579839999999999</v>
      </c>
      <c r="G89">
        <v>5.2089999999999996</v>
      </c>
    </row>
    <row r="90" spans="1:7" x14ac:dyDescent="0.2">
      <c r="A90" s="16">
        <v>87</v>
      </c>
      <c r="B90" s="16">
        <v>35684</v>
      </c>
      <c r="C90" s="16">
        <v>4363</v>
      </c>
      <c r="D90">
        <v>122.26466000000001</v>
      </c>
      <c r="E90" s="16">
        <v>33503</v>
      </c>
      <c r="F90">
        <v>0.86950139999999998</v>
      </c>
      <c r="G90">
        <v>4.7729999999999997</v>
      </c>
    </row>
    <row r="91" spans="1:7" x14ac:dyDescent="0.2">
      <c r="A91" s="16">
        <v>88</v>
      </c>
      <c r="B91" s="16">
        <v>31322</v>
      </c>
      <c r="C91" s="16">
        <v>4381</v>
      </c>
      <c r="D91">
        <v>139.87939</v>
      </c>
      <c r="E91" s="16">
        <v>29131</v>
      </c>
      <c r="F91">
        <v>0.85080149999999999</v>
      </c>
      <c r="G91">
        <v>4.3680000000000003</v>
      </c>
    </row>
    <row r="92" spans="1:7" x14ac:dyDescent="0.2">
      <c r="A92" s="16">
        <v>89</v>
      </c>
      <c r="B92" s="16">
        <v>26940</v>
      </c>
      <c r="C92" s="16">
        <v>4311</v>
      </c>
      <c r="D92">
        <v>160.03310999999999</v>
      </c>
      <c r="E92" s="16">
        <v>24785</v>
      </c>
      <c r="F92">
        <v>0.83050539999999995</v>
      </c>
      <c r="G92">
        <v>3.9969999999999999</v>
      </c>
    </row>
    <row r="93" spans="1:7" x14ac:dyDescent="0.2">
      <c r="A93" s="16">
        <v>90</v>
      </c>
      <c r="B93" s="16">
        <v>22629</v>
      </c>
      <c r="C93" s="16">
        <v>4090</v>
      </c>
      <c r="D93">
        <v>180.75868</v>
      </c>
      <c r="E93" s="16">
        <v>20584</v>
      </c>
      <c r="F93">
        <v>0.81048940000000003</v>
      </c>
      <c r="G93">
        <v>3.6629999999999998</v>
      </c>
    </row>
    <row r="94" spans="1:7" x14ac:dyDescent="0.2">
      <c r="A94" s="16">
        <v>91</v>
      </c>
      <c r="B94" s="16">
        <v>18539</v>
      </c>
      <c r="C94" s="16">
        <v>3711</v>
      </c>
      <c r="D94">
        <v>200.19364999999999</v>
      </c>
      <c r="E94" s="16">
        <v>16683</v>
      </c>
      <c r="F94">
        <v>0.78891809999999996</v>
      </c>
      <c r="G94">
        <v>3.3610000000000002</v>
      </c>
    </row>
    <row r="95" spans="1:7" x14ac:dyDescent="0.2">
      <c r="A95" s="16">
        <v>92</v>
      </c>
      <c r="B95" s="16">
        <v>14827</v>
      </c>
      <c r="C95" s="16">
        <v>3332</v>
      </c>
      <c r="D95">
        <v>224.69547</v>
      </c>
      <c r="E95" s="16">
        <v>13161</v>
      </c>
      <c r="F95">
        <v>0.76600069999999998</v>
      </c>
      <c r="G95">
        <v>3.0779999999999998</v>
      </c>
    </row>
    <row r="96" spans="1:7" x14ac:dyDescent="0.2">
      <c r="A96" s="16">
        <v>93</v>
      </c>
      <c r="B96" s="16">
        <v>11496</v>
      </c>
      <c r="C96" s="16">
        <v>2828</v>
      </c>
      <c r="D96">
        <v>245.99945</v>
      </c>
      <c r="E96" s="16">
        <v>10082</v>
      </c>
      <c r="F96">
        <v>0.74126829999999999</v>
      </c>
      <c r="G96">
        <v>2.8250000000000002</v>
      </c>
    </row>
    <row r="97" spans="1:7" x14ac:dyDescent="0.2">
      <c r="A97" s="16">
        <v>94</v>
      </c>
      <c r="B97" s="16">
        <v>8668</v>
      </c>
      <c r="C97" s="16">
        <v>2389</v>
      </c>
      <c r="D97">
        <v>275.61788000000001</v>
      </c>
      <c r="E97" s="16">
        <v>7473</v>
      </c>
      <c r="F97">
        <v>0.71180379999999999</v>
      </c>
      <c r="G97">
        <v>2.5830000000000002</v>
      </c>
    </row>
    <row r="98" spans="1:7" x14ac:dyDescent="0.2">
      <c r="A98" s="16">
        <v>95</v>
      </c>
      <c r="B98" s="16">
        <v>6279</v>
      </c>
      <c r="C98" s="16">
        <v>1919</v>
      </c>
      <c r="D98">
        <v>305.56044000000003</v>
      </c>
      <c r="E98" s="16">
        <v>5319</v>
      </c>
      <c r="F98">
        <v>0.68336730000000001</v>
      </c>
      <c r="G98">
        <v>2.3759999999999999</v>
      </c>
    </row>
    <row r="99" spans="1:7" x14ac:dyDescent="0.2">
      <c r="A99" s="16">
        <v>96</v>
      </c>
      <c r="B99" s="16">
        <v>4360</v>
      </c>
      <c r="C99" s="16">
        <v>1450</v>
      </c>
      <c r="D99">
        <v>332.57691</v>
      </c>
      <c r="E99" s="16">
        <v>3635</v>
      </c>
      <c r="F99">
        <v>0.65781630000000002</v>
      </c>
      <c r="G99">
        <v>2.2010000000000001</v>
      </c>
    </row>
    <row r="100" spans="1:7" x14ac:dyDescent="0.2">
      <c r="A100" s="16">
        <v>97</v>
      </c>
      <c r="B100" s="16">
        <v>2910</v>
      </c>
      <c r="C100" s="16">
        <v>1038</v>
      </c>
      <c r="D100">
        <v>356.57767000000001</v>
      </c>
      <c r="E100" s="16">
        <v>2391</v>
      </c>
      <c r="F100">
        <v>0.63461120000000004</v>
      </c>
      <c r="G100">
        <v>2.0489999999999999</v>
      </c>
    </row>
    <row r="101" spans="1:7" x14ac:dyDescent="0.2">
      <c r="A101" s="16">
        <v>98</v>
      </c>
      <c r="B101" s="16">
        <v>1872</v>
      </c>
      <c r="C101" s="16">
        <v>710</v>
      </c>
      <c r="D101">
        <v>379.08291000000003</v>
      </c>
      <c r="E101" s="16">
        <v>1518</v>
      </c>
      <c r="F101">
        <v>0.61194110000000002</v>
      </c>
      <c r="G101">
        <v>1.907</v>
      </c>
    </row>
    <row r="102" spans="1:7" x14ac:dyDescent="0.2">
      <c r="A102" s="16">
        <v>99</v>
      </c>
      <c r="B102" s="16">
        <v>1163</v>
      </c>
      <c r="C102" s="16">
        <v>468</v>
      </c>
      <c r="D102">
        <v>402.51481999999999</v>
      </c>
      <c r="E102" s="16">
        <v>929</v>
      </c>
      <c r="F102">
        <v>0.58563529999999997</v>
      </c>
      <c r="G102">
        <v>1.766</v>
      </c>
    </row>
    <row r="103" spans="1:7" x14ac:dyDescent="0.2">
      <c r="A103" s="16">
        <v>100</v>
      </c>
      <c r="B103" s="16">
        <v>695</v>
      </c>
      <c r="C103" s="16">
        <v>302</v>
      </c>
      <c r="D103">
        <v>434.19751000000002</v>
      </c>
      <c r="E103" s="16">
        <v>544</v>
      </c>
      <c r="F103">
        <v>0.55109640000000004</v>
      </c>
      <c r="G103">
        <v>1.619</v>
      </c>
    </row>
    <row r="104" spans="1:7" x14ac:dyDescent="0.2">
      <c r="A104" s="16">
        <v>101</v>
      </c>
      <c r="B104" s="16">
        <v>393</v>
      </c>
      <c r="C104" s="16">
        <v>187</v>
      </c>
      <c r="D104">
        <v>474.89508999999998</v>
      </c>
      <c r="E104" s="16">
        <v>300</v>
      </c>
      <c r="F104">
        <v>0.51317630000000003</v>
      </c>
      <c r="G104">
        <v>1.478</v>
      </c>
    </row>
    <row r="105" spans="1:7" x14ac:dyDescent="0.2">
      <c r="A105" s="16">
        <v>102</v>
      </c>
      <c r="B105" s="16">
        <v>206</v>
      </c>
      <c r="C105" s="16">
        <v>105</v>
      </c>
      <c r="D105">
        <v>509.54043000000001</v>
      </c>
      <c r="E105" s="16">
        <v>154</v>
      </c>
      <c r="F105">
        <v>0.47897849999999997</v>
      </c>
      <c r="G105">
        <v>1.363</v>
      </c>
    </row>
    <row r="106" spans="1:7" x14ac:dyDescent="0.2">
      <c r="A106" s="16">
        <v>103</v>
      </c>
      <c r="B106" s="16">
        <v>101</v>
      </c>
      <c r="C106" s="16">
        <v>55</v>
      </c>
      <c r="D106">
        <v>544.43039999999996</v>
      </c>
      <c r="E106" s="16">
        <v>74</v>
      </c>
      <c r="F106">
        <v>0.44467410000000002</v>
      </c>
      <c r="G106">
        <v>1.2589999999999999</v>
      </c>
    </row>
    <row r="107" spans="1:7" x14ac:dyDescent="0.2">
      <c r="A107" s="16">
        <v>104</v>
      </c>
      <c r="B107" s="16">
        <v>46</v>
      </c>
      <c r="C107" s="16">
        <v>27</v>
      </c>
      <c r="D107">
        <v>579.24221999999997</v>
      </c>
      <c r="E107" s="16">
        <v>33</v>
      </c>
      <c r="F107">
        <v>0.4105705</v>
      </c>
      <c r="G107">
        <v>1.1659999999999999</v>
      </c>
    </row>
    <row r="108" spans="1:7" x14ac:dyDescent="0.2">
      <c r="A108" s="16">
        <v>105</v>
      </c>
      <c r="B108" s="16">
        <v>19</v>
      </c>
      <c r="C108" s="16">
        <v>12</v>
      </c>
      <c r="D108">
        <v>613.64117999999996</v>
      </c>
      <c r="E108" s="16">
        <v>13</v>
      </c>
      <c r="F108">
        <v>0.37697819999999999</v>
      </c>
      <c r="G108">
        <v>1.083</v>
      </c>
    </row>
    <row r="109" spans="1:7" x14ac:dyDescent="0.2">
      <c r="A109" s="16">
        <v>106</v>
      </c>
      <c r="B109" s="16">
        <v>7</v>
      </c>
      <c r="C109" s="16">
        <v>5</v>
      </c>
      <c r="D109">
        <v>647.30123000000003</v>
      </c>
      <c r="E109" s="16">
        <v>5</v>
      </c>
      <c r="F109">
        <v>0.34419689999999997</v>
      </c>
      <c r="G109">
        <v>1.0089999999999999</v>
      </c>
    </row>
    <row r="110" spans="1:7" x14ac:dyDescent="0.2">
      <c r="A110" s="16">
        <v>107</v>
      </c>
      <c r="B110" s="16">
        <v>3</v>
      </c>
      <c r="C110" s="16">
        <v>2</v>
      </c>
      <c r="D110">
        <v>679.90812000000005</v>
      </c>
      <c r="E110" s="16">
        <v>2</v>
      </c>
      <c r="F110">
        <v>0.31250939999999999</v>
      </c>
      <c r="G110">
        <v>0.94299999999999995</v>
      </c>
    </row>
    <row r="111" spans="1:7" x14ac:dyDescent="0.2">
      <c r="A111" s="16">
        <v>108</v>
      </c>
      <c r="B111" s="16">
        <v>1</v>
      </c>
      <c r="C111" s="16">
        <v>1</v>
      </c>
      <c r="D111">
        <v>711.17909999999995</v>
      </c>
      <c r="E111" s="16">
        <v>1</v>
      </c>
      <c r="F111">
        <v>0.28216930000000001</v>
      </c>
      <c r="G111">
        <v>0.88500000000000001</v>
      </c>
    </row>
    <row r="112" spans="1:7" x14ac:dyDescent="0.2">
      <c r="A112" s="16">
        <v>109</v>
      </c>
      <c r="B112" s="16">
        <v>0</v>
      </c>
      <c r="C112" s="16">
        <v>0</v>
      </c>
      <c r="D112">
        <v>740.86099999999999</v>
      </c>
      <c r="E112" s="16">
        <v>0</v>
      </c>
      <c r="F112">
        <v>0.25340030000000002</v>
      </c>
      <c r="G112">
        <v>0.83399999999999996</v>
      </c>
    </row>
    <row r="113" spans="1:7" x14ac:dyDescent="0.2">
      <c r="A113" s="16">
        <v>110</v>
      </c>
      <c r="B113" s="16">
        <v>0</v>
      </c>
      <c r="C113" s="16">
        <v>0</v>
      </c>
      <c r="D113">
        <v>768.74483999999995</v>
      </c>
      <c r="E113" s="16">
        <v>0</v>
      </c>
      <c r="F113">
        <v>0.2263867</v>
      </c>
      <c r="G113">
        <v>0.78900000000000003</v>
      </c>
    </row>
    <row r="114" spans="1:7" x14ac:dyDescent="0.2">
      <c r="A114" s="16">
        <v>111</v>
      </c>
      <c r="B114" s="16">
        <v>0</v>
      </c>
      <c r="C114" s="16">
        <v>0</v>
      </c>
      <c r="D114">
        <v>794.66567999999995</v>
      </c>
      <c r="E114" s="16">
        <v>0</v>
      </c>
      <c r="F114">
        <v>0.2012727</v>
      </c>
      <c r="G114">
        <v>0.75</v>
      </c>
    </row>
    <row r="115" spans="1:7" x14ac:dyDescent="0.2">
      <c r="A115" s="16">
        <v>112</v>
      </c>
      <c r="B115" s="16">
        <v>0</v>
      </c>
      <c r="C115" s="16">
        <v>0</v>
      </c>
      <c r="D115">
        <v>818.50801000000001</v>
      </c>
      <c r="E115" s="16">
        <v>0</v>
      </c>
      <c r="F115">
        <v>0.17816000000000001</v>
      </c>
      <c r="G115">
        <v>0.71499999999999997</v>
      </c>
    </row>
    <row r="116" spans="1:7" x14ac:dyDescent="0.2">
      <c r="A116" s="16">
        <v>113</v>
      </c>
      <c r="B116" s="16">
        <v>0</v>
      </c>
      <c r="C116" s="16">
        <v>0</v>
      </c>
      <c r="D116">
        <v>840.19901000000004</v>
      </c>
      <c r="E116" s="16">
        <v>0</v>
      </c>
      <c r="F116">
        <v>0.15711249999999999</v>
      </c>
      <c r="G116">
        <v>0.68500000000000005</v>
      </c>
    </row>
    <row r="117" spans="1:7" x14ac:dyDescent="0.2">
      <c r="A117" s="16">
        <v>114</v>
      </c>
      <c r="B117" s="16">
        <v>0</v>
      </c>
      <c r="C117" s="16">
        <v>0</v>
      </c>
      <c r="D117">
        <v>859.71164999999996</v>
      </c>
      <c r="E117" s="16">
        <v>0</v>
      </c>
      <c r="F117">
        <v>0.13815450000000001</v>
      </c>
      <c r="G117">
        <v>0.66</v>
      </c>
    </row>
    <row r="118" spans="1:7" x14ac:dyDescent="0.2">
      <c r="A118" s="16">
        <v>115</v>
      </c>
      <c r="B118" s="16">
        <v>0</v>
      </c>
      <c r="C118" s="16">
        <v>0</v>
      </c>
      <c r="D118">
        <v>877.05601999999999</v>
      </c>
      <c r="E118" s="16">
        <v>0</v>
      </c>
      <c r="F118">
        <v>0.12127739999999999</v>
      </c>
      <c r="G118">
        <v>0.63800000000000001</v>
      </c>
    </row>
    <row r="119" spans="1:7" x14ac:dyDescent="0.2">
      <c r="A119" s="16">
        <v>116</v>
      </c>
      <c r="B119" s="16">
        <v>0</v>
      </c>
      <c r="C119" s="16">
        <v>0</v>
      </c>
      <c r="D119">
        <v>892.27828999999997</v>
      </c>
      <c r="E119" s="16">
        <v>0</v>
      </c>
      <c r="F119">
        <v>0.1064408</v>
      </c>
      <c r="G119">
        <v>0.61899999999999999</v>
      </c>
    </row>
    <row r="120" spans="1:7" x14ac:dyDescent="0.2">
      <c r="A120" s="16">
        <v>117</v>
      </c>
      <c r="B120" s="16">
        <v>0</v>
      </c>
      <c r="C120" s="16">
        <v>0</v>
      </c>
      <c r="D120">
        <v>905.45023000000003</v>
      </c>
      <c r="E120" s="16">
        <v>0</v>
      </c>
      <c r="F120">
        <v>9.3580800000000006E-2</v>
      </c>
      <c r="G120">
        <v>0.60299999999999998</v>
      </c>
    </row>
    <row r="121" spans="1:7" x14ac:dyDescent="0.2">
      <c r="A121" s="16">
        <v>118</v>
      </c>
      <c r="B121" s="16">
        <v>0</v>
      </c>
      <c r="C121" s="16">
        <v>0</v>
      </c>
      <c r="D121">
        <v>916.66747999999995</v>
      </c>
      <c r="E121" s="16">
        <v>0</v>
      </c>
      <c r="F121">
        <v>8.2611500000000004E-2</v>
      </c>
      <c r="G121">
        <v>0.59</v>
      </c>
    </row>
    <row r="122" spans="1:7" x14ac:dyDescent="0.2">
      <c r="A122" s="16">
        <v>119</v>
      </c>
      <c r="B122" s="16">
        <v>0</v>
      </c>
      <c r="C122" s="16">
        <v>0</v>
      </c>
      <c r="D122">
        <v>926.04048</v>
      </c>
      <c r="E122" s="16">
        <v>0</v>
      </c>
      <c r="F122">
        <v>7.3432700000000004E-2</v>
      </c>
      <c r="G122">
        <v>0.57899999999999996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1193-2C9A-4B4D-82CF-25AEEDE0B9C0}">
  <dimension ref="A1:E12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8.5" style="18" bestFit="1" customWidth="1"/>
    <col min="2" max="3" width="8.83203125" style="18"/>
    <col min="4" max="4" width="16.1640625" style="18" bestFit="1" customWidth="1"/>
    <col min="5" max="16384" width="8.83203125" style="18"/>
  </cols>
  <sheetData>
    <row r="1" spans="1:5" x14ac:dyDescent="0.2">
      <c r="A1" s="64" t="s">
        <v>33</v>
      </c>
      <c r="B1" s="64"/>
      <c r="C1" s="23"/>
      <c r="D1" s="64" t="s">
        <v>32</v>
      </c>
      <c r="E1" s="64"/>
    </row>
    <row r="2" spans="1:5" x14ac:dyDescent="0.2">
      <c r="A2" s="25" t="s">
        <v>31</v>
      </c>
      <c r="B2" s="19">
        <v>100000</v>
      </c>
      <c r="D2" s="25" t="s">
        <v>30</v>
      </c>
      <c r="E2" s="19">
        <v>0.39</v>
      </c>
    </row>
    <row r="3" spans="1:5" x14ac:dyDescent="0.2">
      <c r="A3" s="25" t="s">
        <v>29</v>
      </c>
      <c r="B3" s="19">
        <v>100000</v>
      </c>
      <c r="D3" s="25" t="s">
        <v>28</v>
      </c>
      <c r="E3" s="19">
        <v>0.49</v>
      </c>
    </row>
    <row r="4" spans="1:5" x14ac:dyDescent="0.2">
      <c r="A4" s="25" t="s">
        <v>27</v>
      </c>
      <c r="B4" s="20">
        <v>0.2</v>
      </c>
      <c r="D4" s="25" t="s">
        <v>26</v>
      </c>
      <c r="E4" s="19">
        <v>0.25</v>
      </c>
    </row>
    <row r="5" spans="1:5" x14ac:dyDescent="0.2">
      <c r="A5" s="25" t="s">
        <v>25</v>
      </c>
      <c r="B5" s="20">
        <v>0.1</v>
      </c>
      <c r="D5" s="25" t="s">
        <v>24</v>
      </c>
      <c r="E5" s="19">
        <v>0.22500000000000001</v>
      </c>
    </row>
    <row r="6" spans="1:5" x14ac:dyDescent="0.2">
      <c r="A6" s="25" t="s">
        <v>23</v>
      </c>
      <c r="B6" s="22">
        <v>2.1999999999999999E-2</v>
      </c>
      <c r="D6" s="25" t="s">
        <v>22</v>
      </c>
      <c r="E6" s="19">
        <v>7.4999999999999997E-2</v>
      </c>
    </row>
    <row r="7" spans="1:5" x14ac:dyDescent="0.2">
      <c r="A7" s="25" t="s">
        <v>21</v>
      </c>
      <c r="B7" s="20">
        <v>0.15</v>
      </c>
    </row>
    <row r="8" spans="1:5" x14ac:dyDescent="0.2">
      <c r="A8" s="25" t="s">
        <v>20</v>
      </c>
      <c r="B8" s="21">
        <v>50</v>
      </c>
    </row>
    <row r="9" spans="1:5" x14ac:dyDescent="0.2">
      <c r="A9" s="25" t="s">
        <v>19</v>
      </c>
      <c r="B9" s="20">
        <v>0.02</v>
      </c>
    </row>
    <row r="10" spans="1:5" x14ac:dyDescent="0.2">
      <c r="A10" s="25" t="s">
        <v>18</v>
      </c>
      <c r="B10" s="19">
        <v>50</v>
      </c>
    </row>
    <row r="11" spans="1:5" x14ac:dyDescent="0.2">
      <c r="A11" s="25" t="s">
        <v>17</v>
      </c>
      <c r="B11" s="19">
        <v>60</v>
      </c>
    </row>
    <row r="12" spans="1:5" x14ac:dyDescent="0.2">
      <c r="A12" s="44" t="s">
        <v>50</v>
      </c>
      <c r="B12" s="45">
        <v>1.4E-2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B2AC-D872-B047-BEAF-C184C779EB97}">
  <dimension ref="A1:U60"/>
  <sheetViews>
    <sheetView zoomScale="60" workbookViewId="0">
      <selection sqref="A1:V62"/>
    </sheetView>
  </sheetViews>
  <sheetFormatPr baseColWidth="10" defaultColWidth="11.1640625" defaultRowHeight="16" x14ac:dyDescent="0.2"/>
  <cols>
    <col min="2" max="2" width="16.33203125" customWidth="1"/>
    <col min="3" max="4" width="15.83203125" customWidth="1"/>
    <col min="5" max="5" width="14" bestFit="1" customWidth="1"/>
    <col min="6" max="6" width="14.5" bestFit="1" customWidth="1"/>
    <col min="11" max="11" width="11.83203125" bestFit="1" customWidth="1"/>
    <col min="13" max="13" width="15.6640625" bestFit="1" customWidth="1"/>
    <col min="14" max="14" width="16" bestFit="1" customWidth="1"/>
    <col min="15" max="15" width="16.83203125" bestFit="1" customWidth="1"/>
    <col min="16" max="16" width="17.1640625" bestFit="1" customWidth="1"/>
    <col min="19" max="19" width="12.5" bestFit="1" customWidth="1"/>
    <col min="20" max="20" width="16.66406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</f>
        <v>80000</v>
      </c>
      <c r="C2">
        <f>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MAX(D2,DATA!$B$3)</f>
        <v>100000</v>
      </c>
      <c r="M2">
        <f>B2</f>
        <v>80000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B2*EXP(RATES!O4)*(1-DATA!$B$6)</f>
        <v>80989.353600000002</v>
      </c>
      <c r="C3">
        <f>C2*EXP(RATES!O4)*(1-DATA!$B$6)</f>
        <v>20247.338400000001</v>
      </c>
      <c r="D3">
        <f>B3+C3</f>
        <v>101236.69200000001</v>
      </c>
      <c r="E3">
        <f>E2*(1-'LIFE TABLE MALE'!D63/1000)</f>
        <v>0.99353212999999996</v>
      </c>
      <c r="F3">
        <f>F2*(1-0.15)</f>
        <v>0.85</v>
      </c>
      <c r="G3">
        <f t="shared" ref="G3:G52" si="0">D3-20</f>
        <v>101216.69200000001</v>
      </c>
      <c r="H3">
        <f>MAX(D3,DATA!$B$3)</f>
        <v>101236.69200000001</v>
      </c>
      <c r="I3">
        <f>G3*DATA!$B$7*F2*E3</f>
        <v>15084.305339147093</v>
      </c>
      <c r="J3">
        <f>H3*'LIFE TABLE MALE'!D64/1000*F3*E2</f>
        <v>610.98580952893201</v>
      </c>
      <c r="K3">
        <f>0</f>
        <v>0</v>
      </c>
      <c r="L3" s="43">
        <f>DATA!$B$8*((1+DATA!$B$9)^A3)*F3*E3</f>
        <v>43.069617835499997</v>
      </c>
      <c r="M3">
        <f>B2*EXP(RATES!O4)*(DATA!$B$12)</f>
        <v>1159.3568</v>
      </c>
      <c r="N3">
        <f>C2*EXP(RATES!O4)*(DATA!$B$12)</f>
        <v>289.83920000000001</v>
      </c>
      <c r="O3">
        <f>M3+N3</f>
        <v>1449.1959999999999</v>
      </c>
      <c r="P3">
        <f>O3*E2*F2</f>
        <v>1449.1959999999999</v>
      </c>
      <c r="Q3">
        <f>RATES!G4</f>
        <v>0.96605290105686192</v>
      </c>
      <c r="R3" s="43">
        <f>P3+L3+K3+J3+I3</f>
        <v>17187.556766511523</v>
      </c>
      <c r="S3">
        <f>R3*Q3</f>
        <v>16604.089076367953</v>
      </c>
    </row>
    <row r="4" spans="1:20" x14ac:dyDescent="0.2">
      <c r="A4" s="5">
        <v>2</v>
      </c>
      <c r="B4">
        <f>B3*EXP(RATES!O5)*(1-DATA!$B$6)</f>
        <v>81233.889418663224</v>
      </c>
      <c r="C4">
        <f>C3*EXP(RATES!O5)*(1-DATA!$B$6)</f>
        <v>20308.472354665806</v>
      </c>
      <c r="D4">
        <f t="shared" ref="D4:D52" si="1">B4+C4</f>
        <v>101542.36177332903</v>
      </c>
      <c r="E4">
        <f>E3*(1-'LIFE TABLE MALE'!D64/1000)</f>
        <v>0.98647779355864618</v>
      </c>
      <c r="F4">
        <f t="shared" ref="F4:F52" si="2">F3*(1-0.15)</f>
        <v>0.72249999999999992</v>
      </c>
      <c r="G4">
        <f t="shared" si="0"/>
        <v>101522.36177332903</v>
      </c>
      <c r="H4">
        <f>MAX(D4,DATA!$B$3)</f>
        <v>101542.36177332903</v>
      </c>
      <c r="I4">
        <f>G4*DATA!$B$7*F3*E4</f>
        <v>12769.068318474574</v>
      </c>
      <c r="J4">
        <f>H4*'LIFE TABLE MALE'!D65/1000*F4*E3</f>
        <v>569.64142970332648</v>
      </c>
      <c r="K4">
        <f>0</f>
        <v>0</v>
      </c>
      <c r="L4" s="43">
        <f>DATA!$B$8*((1+DATA!$B$9)^A4)*F4*E4</f>
        <v>37.076225308115248</v>
      </c>
      <c r="M4">
        <f>B3*EXP(RATES!O5)*(DATA!$B$12)</f>
        <v>1162.8573127416005</v>
      </c>
      <c r="N4">
        <f>C3*EXP(RATES!O5)*(DATA!$B$12)</f>
        <v>290.71432818540012</v>
      </c>
      <c r="O4">
        <f t="shared" ref="O4:O52" si="3">M4+N4</f>
        <v>1453.5716409270005</v>
      </c>
      <c r="P4">
        <f t="shared" ref="P4:P52" si="4">O4*E3*F3</f>
        <v>1227.5446092401282</v>
      </c>
      <c r="Q4">
        <f>RATES!G5</f>
        <v>0.94195563634332236</v>
      </c>
      <c r="R4" s="43">
        <f t="shared" ref="R4:R52" si="5">P4+L4+K4+J4+I4</f>
        <v>14603.330582726143</v>
      </c>
      <c r="S4">
        <f t="shared" ref="S4:S52" si="6">R4*Q4</f>
        <v>13755.689551783704</v>
      </c>
    </row>
    <row r="5" spans="1:20" x14ac:dyDescent="0.2">
      <c r="A5" s="5">
        <v>3</v>
      </c>
      <c r="B5">
        <f>B4*EXP(RATES!O6)*(1-DATA!$B$6)</f>
        <v>81258.802918728528</v>
      </c>
      <c r="C5">
        <f>C4*EXP(RATES!O6)*(1-DATA!$B$6)</f>
        <v>20314.700729682132</v>
      </c>
      <c r="D5">
        <f t="shared" si="1"/>
        <v>101573.50364841067</v>
      </c>
      <c r="E5">
        <f>E4*(1-'LIFE TABLE MALE'!D65/1000)</f>
        <v>0.97876837095420599</v>
      </c>
      <c r="F5">
        <f t="shared" si="2"/>
        <v>0.61412499999999992</v>
      </c>
      <c r="G5">
        <f t="shared" si="0"/>
        <v>101553.50364841067</v>
      </c>
      <c r="H5">
        <f>MAX(D5,DATA!$B$3)</f>
        <v>101573.50364841067</v>
      </c>
      <c r="I5">
        <f>G5*DATA!$B$7*F4*E5</f>
        <v>10772.188600708858</v>
      </c>
      <c r="J5">
        <f>H5*'LIFE TABLE MALE'!D66/1000*F5*E4</f>
        <v>533.19562220003854</v>
      </c>
      <c r="K5">
        <f>0</f>
        <v>0</v>
      </c>
      <c r="L5" s="43">
        <f>DATA!$B$8*((1+DATA!$B$9)^A5)*F5*E5</f>
        <v>31.893870270048396</v>
      </c>
      <c r="M5">
        <f>B4*EXP(RATES!O6)*(DATA!$B$12)</f>
        <v>1163.2139477118603</v>
      </c>
      <c r="N5">
        <f>C4*EXP(RATES!O6)*(DATA!$B$12)</f>
        <v>290.80348692796508</v>
      </c>
      <c r="O5">
        <f t="shared" si="3"/>
        <v>1454.0174346398253</v>
      </c>
      <c r="P5">
        <f t="shared" si="4"/>
        <v>1036.3221454946927</v>
      </c>
      <c r="Q5">
        <f>RATES!G6</f>
        <v>0.92095016751412107</v>
      </c>
      <c r="R5" s="43">
        <f t="shared" si="5"/>
        <v>12373.600238673638</v>
      </c>
      <c r="S5">
        <f t="shared" si="6"/>
        <v>11395.469212559256</v>
      </c>
    </row>
    <row r="6" spans="1:20" x14ac:dyDescent="0.2">
      <c r="A6" s="5">
        <v>4</v>
      </c>
      <c r="B6">
        <f>B5*EXP(RATES!O7)*(1-DATA!$B$6)</f>
        <v>81219.666893987174</v>
      </c>
      <c r="C6">
        <f>C5*EXP(RATES!O7)*(1-DATA!$B$6)</f>
        <v>20304.916723496794</v>
      </c>
      <c r="D6">
        <f t="shared" si="1"/>
        <v>101524.58361748396</v>
      </c>
      <c r="E6">
        <f>E5*(1-'LIFE TABLE MALE'!D66/1000)</f>
        <v>0.97028747025977602</v>
      </c>
      <c r="F6">
        <f t="shared" si="2"/>
        <v>0.52200624999999989</v>
      </c>
      <c r="G6">
        <f t="shared" si="0"/>
        <v>101504.58361748396</v>
      </c>
      <c r="H6">
        <f>MAX(D6,DATA!$B$3)</f>
        <v>101524.58361748396</v>
      </c>
      <c r="I6">
        <f>G6*DATA!$B$7*F5*E6</f>
        <v>9072.6490848310841</v>
      </c>
      <c r="J6">
        <f>H6*'LIFE TABLE MALE'!D67/1000*F6*E5</f>
        <v>500.6977678233356</v>
      </c>
      <c r="K6">
        <f>0</f>
        <v>0</v>
      </c>
      <c r="L6" s="43">
        <f>DATA!$B$8*((1+DATA!$B$9)^A6)*F6*E6</f>
        <v>27.412384664323476</v>
      </c>
      <c r="M6">
        <f>B5*EXP(RATES!O7)*(DATA!$B$12)</f>
        <v>1162.6537183188348</v>
      </c>
      <c r="N6">
        <f>C5*EXP(RATES!O7)*(DATA!$B$12)</f>
        <v>290.66342957970869</v>
      </c>
      <c r="O6">
        <f t="shared" si="3"/>
        <v>1453.3171478985435</v>
      </c>
      <c r="P6">
        <f t="shared" si="4"/>
        <v>873.56877400684664</v>
      </c>
      <c r="Q6">
        <f>RATES!G7</f>
        <v>0.90112326459071324</v>
      </c>
      <c r="R6" s="43">
        <f t="shared" si="5"/>
        <v>10474.32801132559</v>
      </c>
      <c r="S6">
        <f t="shared" si="6"/>
        <v>9438.660651959668</v>
      </c>
    </row>
    <row r="7" spans="1:20" x14ac:dyDescent="0.2">
      <c r="A7" s="6">
        <v>5</v>
      </c>
      <c r="B7">
        <f>B6*EXP(RATES!O8)*(1-DATA!$B$6)</f>
        <v>81178.572400251767</v>
      </c>
      <c r="C7">
        <f>C6*EXP(RATES!O8)*(1-DATA!$B$6)</f>
        <v>20294.643100062942</v>
      </c>
      <c r="D7">
        <f t="shared" si="1"/>
        <v>101473.21550031471</v>
      </c>
      <c r="E7">
        <f>E6*(1-'LIFE TABLE MALE'!D67/1000)</f>
        <v>0.9609215763955995</v>
      </c>
      <c r="F7">
        <f t="shared" si="2"/>
        <v>0.44370531249999989</v>
      </c>
      <c r="G7">
        <f t="shared" si="0"/>
        <v>101453.21550031471</v>
      </c>
      <c r="H7">
        <f>MAX(D7,DATA!$B$3)</f>
        <v>101473.21550031471</v>
      </c>
      <c r="I7">
        <f>G7*DATA!$B$7*F6*E7</f>
        <v>7633.4475046572315</v>
      </c>
      <c r="J7">
        <f>H7*'LIFE TABLE MALE'!D68/1000*F7*E6</f>
        <v>471.6067183407784</v>
      </c>
      <c r="K7">
        <f>0</f>
        <v>0</v>
      </c>
      <c r="L7" s="43">
        <f>DATA!$B$8*((1+DATA!$B$9)^A7)*F7*E7</f>
        <v>23.537126247403894</v>
      </c>
      <c r="M7">
        <f>B6*EXP(RATES!O8)*(DATA!$B$12)</f>
        <v>1162.0654535823362</v>
      </c>
      <c r="N7">
        <f>C6*EXP(RATES!O8)*(DATA!$B$12)</f>
        <v>290.51636339558405</v>
      </c>
      <c r="O7">
        <f t="shared" si="3"/>
        <v>1452.5818169779202</v>
      </c>
      <c r="P7">
        <f t="shared" si="4"/>
        <v>735.72705976142959</v>
      </c>
      <c r="Q7">
        <f>RATES!G8</f>
        <v>0.88174468672828554</v>
      </c>
      <c r="R7" s="43">
        <f t="shared" si="5"/>
        <v>8864.3184090068426</v>
      </c>
      <c r="S7">
        <f t="shared" si="6"/>
        <v>7816.0656586095129</v>
      </c>
    </row>
    <row r="8" spans="1:20" x14ac:dyDescent="0.2">
      <c r="A8" s="5">
        <v>6</v>
      </c>
      <c r="B8">
        <f>B7*EXP(RATES!O9)*(1-DATA!$B$6)</f>
        <v>81192.731414463822</v>
      </c>
      <c r="C8">
        <f>C7*EXP(RATES!O9)*(1-DATA!$B$6)</f>
        <v>20298.182853615956</v>
      </c>
      <c r="D8">
        <f t="shared" si="1"/>
        <v>101490.91426807978</v>
      </c>
      <c r="E8">
        <f>E7*(1-'LIFE TABLE MALE'!D68/1000)</f>
        <v>0.95054816852958335</v>
      </c>
      <c r="F8">
        <f t="shared" si="2"/>
        <v>0.37714951562499988</v>
      </c>
      <c r="G8">
        <f t="shared" si="0"/>
        <v>101470.91426807978</v>
      </c>
      <c r="H8">
        <f>MAX(D8,DATA!$B$3)</f>
        <v>101490.91426807978</v>
      </c>
      <c r="I8">
        <f>G8*DATA!$B$7*F7*E8</f>
        <v>6419.5057246724646</v>
      </c>
      <c r="J8">
        <f>H8*'LIFE TABLE MALE'!D69/1000*F8*E7</f>
        <v>431.38222815703489</v>
      </c>
      <c r="K8">
        <f>0</f>
        <v>0</v>
      </c>
      <c r="L8" s="43">
        <f>DATA!$B$8*((1+DATA!$B$9)^A8)*F8*E8</f>
        <v>20.186392744805385</v>
      </c>
      <c r="M8">
        <f>B7*EXP(RATES!O9)*(DATA!$B$12)</f>
        <v>1162.2681388573553</v>
      </c>
      <c r="N8">
        <f>C7*EXP(RATES!O9)*(DATA!$B$12)</f>
        <v>290.56703471433883</v>
      </c>
      <c r="O8">
        <f t="shared" si="3"/>
        <v>1452.8351735716942</v>
      </c>
      <c r="P8">
        <f t="shared" si="4"/>
        <v>619.43953373549459</v>
      </c>
      <c r="Q8">
        <f>RATES!G9</f>
        <v>0.86219592102620646</v>
      </c>
      <c r="R8" s="43">
        <f t="shared" si="5"/>
        <v>7490.5138793097994</v>
      </c>
      <c r="S8">
        <f t="shared" si="6"/>
        <v>6458.2905131310954</v>
      </c>
    </row>
    <row r="9" spans="1:20" x14ac:dyDescent="0.2">
      <c r="A9" s="5">
        <v>7</v>
      </c>
      <c r="B9">
        <f>B8*EXP(RATES!O10)*(1-DATA!$B$6)</f>
        <v>81254.382012178379</v>
      </c>
      <c r="C9">
        <f>C8*EXP(RATES!O10)*(1-DATA!$B$6)</f>
        <v>20313.595503044595</v>
      </c>
      <c r="D9">
        <f t="shared" si="1"/>
        <v>101567.97751522297</v>
      </c>
      <c r="E9">
        <f>E8*(1-'LIFE TABLE MALE'!D69/1000)</f>
        <v>0.93939989246654454</v>
      </c>
      <c r="F9">
        <f t="shared" si="2"/>
        <v>0.32057708828124987</v>
      </c>
      <c r="G9">
        <f t="shared" si="0"/>
        <v>101547.97751522297</v>
      </c>
      <c r="H9">
        <f>MAX(D9,DATA!$B$3)</f>
        <v>101567.97751522297</v>
      </c>
      <c r="I9">
        <f>G9*DATA!$B$7*F8*E9</f>
        <v>5396.6791379838251</v>
      </c>
      <c r="J9">
        <f>H9*'LIFE TABLE MALE'!D70/1000*F9*E8</f>
        <v>396.09876084044549</v>
      </c>
      <c r="K9">
        <f>0</f>
        <v>0</v>
      </c>
      <c r="L9" s="43">
        <f>DATA!$B$8*((1+DATA!$B$9)^A9)*F9*E9</f>
        <v>17.296339165095308</v>
      </c>
      <c r="M9">
        <f>B8*EXP(RATES!O10)*(DATA!$B$12)</f>
        <v>1163.1506627510198</v>
      </c>
      <c r="N9">
        <f>C8*EXP(RATES!O10)*(DATA!$B$12)</f>
        <v>290.78766568775495</v>
      </c>
      <c r="O9">
        <f t="shared" si="3"/>
        <v>1453.9383284387748</v>
      </c>
      <c r="P9">
        <f t="shared" si="4"/>
        <v>521.23511888760061</v>
      </c>
      <c r="Q9">
        <f>RATES!G10</f>
        <v>0.84258782390013232</v>
      </c>
      <c r="R9" s="43">
        <f t="shared" si="5"/>
        <v>6331.3093568769664</v>
      </c>
      <c r="S9">
        <f t="shared" si="6"/>
        <v>5334.6841734495092</v>
      </c>
    </row>
    <row r="10" spans="1:20" x14ac:dyDescent="0.2">
      <c r="A10" s="5">
        <v>8</v>
      </c>
      <c r="B10">
        <f>B9*EXP(RATES!O11)*(1-DATA!$B$6)</f>
        <v>81365.273383019157</v>
      </c>
      <c r="C10">
        <f>C9*EXP(RATES!O11)*(1-DATA!$B$6)</f>
        <v>20341.318345754789</v>
      </c>
      <c r="D10">
        <f t="shared" si="1"/>
        <v>101706.59172877394</v>
      </c>
      <c r="E10">
        <f>E9*(1-'LIFE TABLE MALE'!D70/1000)</f>
        <v>0.9273775090067512</v>
      </c>
      <c r="F10">
        <f t="shared" si="2"/>
        <v>0.2724905250390624</v>
      </c>
      <c r="G10">
        <f t="shared" si="0"/>
        <v>101686.59172877394</v>
      </c>
      <c r="H10">
        <f>MAX(D10,DATA!$B$3)</f>
        <v>101706.59172877394</v>
      </c>
      <c r="I10">
        <f>G10*DATA!$B$7*F9*E10</f>
        <v>4534.6522651518371</v>
      </c>
      <c r="J10">
        <f>H10*'LIFE TABLE MALE'!D71/1000*F10*E9</f>
        <v>363.83336123691163</v>
      </c>
      <c r="K10">
        <f>0</f>
        <v>0</v>
      </c>
      <c r="L10" s="43">
        <f>DATA!$B$8*((1+DATA!$B$9)^A10)*F10*E10</f>
        <v>14.804009094226746</v>
      </c>
      <c r="M10">
        <f>B9*EXP(RATES!O11)*(DATA!$B$12)</f>
        <v>1164.7380647875952</v>
      </c>
      <c r="N10">
        <f>C9*EXP(RATES!O11)*(DATA!$B$12)</f>
        <v>291.18451619689881</v>
      </c>
      <c r="O10">
        <f t="shared" si="3"/>
        <v>1455.9225809844941</v>
      </c>
      <c r="P10">
        <f t="shared" si="4"/>
        <v>438.45120502569779</v>
      </c>
      <c r="Q10">
        <f>RATES!G11</f>
        <v>0.82292780659029441</v>
      </c>
      <c r="R10" s="43">
        <f t="shared" si="5"/>
        <v>5351.7408405086735</v>
      </c>
      <c r="S10">
        <f t="shared" si="6"/>
        <v>4404.0963513195011</v>
      </c>
    </row>
    <row r="11" spans="1:20" x14ac:dyDescent="0.2">
      <c r="A11" s="5">
        <v>9</v>
      </c>
      <c r="B11">
        <f>B10*EXP(RATES!O12)*(1-DATA!$B$6)</f>
        <v>81523.24029763104</v>
      </c>
      <c r="C11">
        <f>C10*EXP(RATES!O12)*(1-DATA!$B$6)</f>
        <v>20380.81007440776</v>
      </c>
      <c r="D11">
        <f t="shared" si="1"/>
        <v>101904.05037203879</v>
      </c>
      <c r="E11">
        <f>E10*(1-'LIFE TABLE MALE'!D71/1000)</f>
        <v>0.91441741759215689</v>
      </c>
      <c r="F11">
        <f t="shared" si="2"/>
        <v>0.23161694628320303</v>
      </c>
      <c r="G11">
        <f t="shared" si="0"/>
        <v>101884.05037203879</v>
      </c>
      <c r="H11">
        <f>MAX(D11,DATA!$B$3)</f>
        <v>101904.05037203879</v>
      </c>
      <c r="I11">
        <f>G11*DATA!$B$7*F10*E11</f>
        <v>3807.9685812856715</v>
      </c>
      <c r="J11">
        <f>H11*'LIFE TABLE MALE'!D72/1000*F11*E10</f>
        <v>342.77684812356455</v>
      </c>
      <c r="K11">
        <f>0</f>
        <v>0</v>
      </c>
      <c r="L11" s="43">
        <f>DATA!$B$8*((1+DATA!$B$9)^A11)*F11*E11</f>
        <v>12.655705827556739</v>
      </c>
      <c r="M11">
        <f>B10*EXP(RATES!O12)*(DATA!$B$12)</f>
        <v>1166.9993498638389</v>
      </c>
      <c r="N11">
        <f>C10*EXP(RATES!O12)*(DATA!$B$12)</f>
        <v>291.74983746595973</v>
      </c>
      <c r="O11">
        <f t="shared" si="3"/>
        <v>1458.7491873297986</v>
      </c>
      <c r="P11">
        <f t="shared" si="4"/>
        <v>368.62823079098371</v>
      </c>
      <c r="Q11">
        <f>RATES!G12</f>
        <v>0.80326389514893892</v>
      </c>
      <c r="R11" s="43">
        <f t="shared" si="5"/>
        <v>4532.0293660277766</v>
      </c>
      <c r="S11">
        <f t="shared" si="6"/>
        <v>3640.4155614848482</v>
      </c>
    </row>
    <row r="12" spans="1:20" x14ac:dyDescent="0.2">
      <c r="A12" s="6">
        <v>10</v>
      </c>
      <c r="B12">
        <f>B11*EXP(RATES!O13)*(1-DATA!$B$6)</f>
        <v>81742.119978905175</v>
      </c>
      <c r="C12">
        <f>C11*EXP(RATES!O13)*(1-DATA!$B$6)</f>
        <v>20435.529994726294</v>
      </c>
      <c r="D12">
        <f t="shared" si="1"/>
        <v>102177.64997363147</v>
      </c>
      <c r="E12">
        <f>E11*(1-'LIFE TABLE MALE'!D72/1000)</f>
        <v>0.90009759511179277</v>
      </c>
      <c r="F12">
        <f t="shared" si="2"/>
        <v>0.19687440434072256</v>
      </c>
      <c r="G12">
        <f t="shared" si="0"/>
        <v>102157.64997363147</v>
      </c>
      <c r="H12">
        <f>MAX(D12,DATA!$B$3)</f>
        <v>102177.64997363147</v>
      </c>
      <c r="I12">
        <f>G12*DATA!$B$7*F11*E12</f>
        <v>3194.641181233852</v>
      </c>
      <c r="J12">
        <f>H12*'LIFE TABLE MALE'!D73/1000*F12*E11</f>
        <v>321.41900294252298</v>
      </c>
      <c r="K12">
        <f>0</f>
        <v>0</v>
      </c>
      <c r="L12" s="43">
        <f>DATA!$B$8*((1+DATA!$B$9)^A12)*F12*E12</f>
        <v>10.800667101590824</v>
      </c>
      <c r="M12">
        <f>B11*EXP(RATES!O13)*(DATA!$B$12)</f>
        <v>1170.1325968350434</v>
      </c>
      <c r="N12">
        <f>C11*EXP(RATES!O13)*(DATA!$B$12)</f>
        <v>292.53314920876085</v>
      </c>
      <c r="O12">
        <f t="shared" si="3"/>
        <v>1462.6657460438041</v>
      </c>
      <c r="P12">
        <f t="shared" si="4"/>
        <v>309.78466257745282</v>
      </c>
      <c r="Q12">
        <f>RATES!G13</f>
        <v>0.78348852098697186</v>
      </c>
      <c r="R12" s="43">
        <f t="shared" si="5"/>
        <v>3836.6455138554184</v>
      </c>
      <c r="S12">
        <f t="shared" si="6"/>
        <v>3005.9677192018826</v>
      </c>
    </row>
    <row r="13" spans="1:20" x14ac:dyDescent="0.2">
      <c r="A13" s="5">
        <v>11</v>
      </c>
      <c r="B13">
        <f>B12*EXP(RATES!O14)*(1-DATA!$B$6)</f>
        <v>82068.023997806304</v>
      </c>
      <c r="C13">
        <f>C12*EXP(RATES!O14)*(1-DATA!$B$6)</f>
        <v>20517.005999451576</v>
      </c>
      <c r="D13">
        <f t="shared" si="1"/>
        <v>102585.02999725788</v>
      </c>
      <c r="E13">
        <f>E12*(1-'LIFE TABLE MALE'!D73/1000)</f>
        <v>0.88436966777579928</v>
      </c>
      <c r="F13">
        <f t="shared" si="2"/>
        <v>0.16734324368961417</v>
      </c>
      <c r="G13">
        <f t="shared" si="0"/>
        <v>102565.02999725788</v>
      </c>
      <c r="H13">
        <f>MAX(D13,DATA!$B$3)</f>
        <v>102585.02999725788</v>
      </c>
      <c r="I13">
        <f>G13*DATA!$B$7*F12*E13</f>
        <v>2678.6357837405649</v>
      </c>
      <c r="J13">
        <f>H13*'LIFE TABLE MALE'!D74/1000*F13*E12</f>
        <v>304.98148654546583</v>
      </c>
      <c r="K13">
        <f>0</f>
        <v>0</v>
      </c>
      <c r="L13" s="43">
        <f>DATA!$B$8*((1+DATA!$B$9)^A13)*F13*E13</f>
        <v>9.2005526570730787</v>
      </c>
      <c r="M13">
        <f>B12*EXP(RATES!O14)*(DATA!$B$12)</f>
        <v>1174.7978895391495</v>
      </c>
      <c r="N13">
        <f>C12*EXP(RATES!O14)*(DATA!$B$12)</f>
        <v>293.69947238478738</v>
      </c>
      <c r="O13">
        <f t="shared" si="3"/>
        <v>1468.497361923937</v>
      </c>
      <c r="P13">
        <f t="shared" si="4"/>
        <v>260.22680474243674</v>
      </c>
      <c r="Q13">
        <f>RATES!G14</f>
        <v>0.76320887666583526</v>
      </c>
      <c r="R13" s="43">
        <f t="shared" si="5"/>
        <v>3253.0446276855405</v>
      </c>
      <c r="S13">
        <f t="shared" si="6"/>
        <v>2482.7525360397117</v>
      </c>
    </row>
    <row r="14" spans="1:20" x14ac:dyDescent="0.2">
      <c r="A14" s="5">
        <v>12</v>
      </c>
      <c r="B14">
        <f>B13*EXP(RATES!O15)*(1-DATA!$B$6)</f>
        <v>82258.656528029838</v>
      </c>
      <c r="C14">
        <f>C13*EXP(RATES!O15)*(1-DATA!$B$6)</f>
        <v>20564.66413200746</v>
      </c>
      <c r="D14">
        <f t="shared" si="1"/>
        <v>102823.32066003729</v>
      </c>
      <c r="E14">
        <f>E13*(1-'LIFE TABLE MALE'!D74/1000)</f>
        <v>0.86691443914546784</v>
      </c>
      <c r="F14">
        <f t="shared" si="2"/>
        <v>0.14224175713617204</v>
      </c>
      <c r="G14">
        <f t="shared" si="0"/>
        <v>102803.32066003729</v>
      </c>
      <c r="H14">
        <f>MAX(D14,DATA!$B$3)</f>
        <v>102823.32066003729</v>
      </c>
      <c r="I14">
        <f>G14*DATA!$B$7*F13*E14</f>
        <v>2237.0867292591656</v>
      </c>
      <c r="J14">
        <f>H14*'LIFE TABLE MALE'!D75/1000*F14*E13</f>
        <v>280.96212784803868</v>
      </c>
      <c r="K14">
        <f>0</f>
        <v>0</v>
      </c>
      <c r="L14" s="43">
        <f>DATA!$B$8*((1+DATA!$B$9)^A14)*F14*E14</f>
        <v>7.8194356609241371</v>
      </c>
      <c r="M14">
        <f>B13*EXP(RATES!O15)*(DATA!$B$12)</f>
        <v>1177.5267805648443</v>
      </c>
      <c r="N14">
        <f>C13*EXP(RATES!O15)*(DATA!$B$12)</f>
        <v>294.38169514121108</v>
      </c>
      <c r="O14">
        <f t="shared" si="3"/>
        <v>1471.9084757060555</v>
      </c>
      <c r="P14">
        <f t="shared" si="4"/>
        <v>217.83257617105807</v>
      </c>
      <c r="Q14">
        <f>RATES!G15</f>
        <v>0.74468847430975171</v>
      </c>
      <c r="R14" s="46">
        <f t="shared" si="5"/>
        <v>2743.7008689391864</v>
      </c>
      <c r="S14">
        <f t="shared" si="6"/>
        <v>2043.2024140526628</v>
      </c>
    </row>
    <row r="15" spans="1:20" x14ac:dyDescent="0.2">
      <c r="A15" s="5">
        <v>13</v>
      </c>
      <c r="B15">
        <f>B14*EXP(RATES!O16)*(1-DATA!$B$6)</f>
        <v>82502.039008492662</v>
      </c>
      <c r="C15">
        <f>C14*EXP(RATES!O16)*(1-DATA!$B$6)</f>
        <v>20625.509752123166</v>
      </c>
      <c r="D15">
        <f t="shared" si="1"/>
        <v>103127.54876061583</v>
      </c>
      <c r="E15">
        <f>E14*(1-'LIFE TABLE MALE'!D75/1000)</f>
        <v>0.84808352308867097</v>
      </c>
      <c r="F15">
        <f t="shared" si="2"/>
        <v>0.12090549356574623</v>
      </c>
      <c r="G15">
        <f t="shared" si="0"/>
        <v>103107.54876061583</v>
      </c>
      <c r="H15">
        <f>MAX(D15,DATA!$B$3)</f>
        <v>103127.54876061583</v>
      </c>
      <c r="I15">
        <f>G15*DATA!$B$7*F14*E15</f>
        <v>1865.7242462503618</v>
      </c>
      <c r="J15">
        <f>H15*'LIFE TABLE MALE'!D76/1000*F15*E14</f>
        <v>258.56922971680245</v>
      </c>
      <c r="K15">
        <f>0</f>
        <v>0</v>
      </c>
      <c r="L15" s="43">
        <f>DATA!$B$8*((1+DATA!$B$9)^A15)*F15*E15</f>
        <v>6.6321890487980344</v>
      </c>
      <c r="M15">
        <f>B14*EXP(RATES!O16)*(DATA!$B$12)</f>
        <v>1181.0107833526558</v>
      </c>
      <c r="N15">
        <f>C14*EXP(RATES!O16)*(DATA!$B$12)</f>
        <v>295.25269583816396</v>
      </c>
      <c r="O15">
        <f t="shared" si="3"/>
        <v>1476.2634791908199</v>
      </c>
      <c r="P15">
        <f t="shared" si="4"/>
        <v>182.04016526811202</v>
      </c>
      <c r="Q15">
        <f>RATES!G16</f>
        <v>0.72615681422166556</v>
      </c>
      <c r="R15" s="46">
        <f t="shared" si="5"/>
        <v>2312.9658302840744</v>
      </c>
      <c r="S15">
        <f t="shared" si="6"/>
        <v>1679.5758987226529</v>
      </c>
    </row>
    <row r="16" spans="1:20" x14ac:dyDescent="0.2">
      <c r="A16" s="5">
        <v>14</v>
      </c>
      <c r="B16">
        <f>B15*EXP(RATES!O17)*(1-DATA!$B$6)</f>
        <v>82776.822411940768</v>
      </c>
      <c r="C16">
        <f>C15*EXP(RATES!O17)*(1-DATA!$B$6)</f>
        <v>20694.205602985192</v>
      </c>
      <c r="D16">
        <f t="shared" si="1"/>
        <v>103471.02801492596</v>
      </c>
      <c r="E16">
        <f>E15*(1-'LIFE TABLE MALE'!D76/1000)</f>
        <v>0.82779649169036118</v>
      </c>
      <c r="F16">
        <f t="shared" si="2"/>
        <v>0.10276966953088429</v>
      </c>
      <c r="G16">
        <f t="shared" si="0"/>
        <v>103451.02801492596</v>
      </c>
      <c r="H16">
        <f>MAX(D16,DATA!$B$3)</f>
        <v>103471.02801492596</v>
      </c>
      <c r="I16">
        <f>G16*DATA!$B$7*F15*E16</f>
        <v>1553.0866460598411</v>
      </c>
      <c r="J16">
        <f>H16*'LIFE TABLE MALE'!D77/1000*F16*E15</f>
        <v>234.28416743140505</v>
      </c>
      <c r="K16">
        <f>0</f>
        <v>0</v>
      </c>
      <c r="L16" s="43">
        <f>DATA!$B$8*((1+DATA!$B$9)^A16)*F16*E16</f>
        <v>5.6125594016017892</v>
      </c>
      <c r="M16">
        <f>B15*EXP(RATES!O17)*(DATA!$B$12)</f>
        <v>1184.9442881054915</v>
      </c>
      <c r="N16">
        <f>C15*EXP(RATES!O17)*(DATA!$B$12)</f>
        <v>296.23607202637288</v>
      </c>
      <c r="O16">
        <f t="shared" si="3"/>
        <v>1481.1803601318643</v>
      </c>
      <c r="P16">
        <f t="shared" si="4"/>
        <v>151.87720799351831</v>
      </c>
      <c r="Q16">
        <f>RATES!G17</f>
        <v>0.70782386801134656</v>
      </c>
      <c r="R16" s="46">
        <f t="shared" si="5"/>
        <v>1944.8605808863663</v>
      </c>
      <c r="S16">
        <f t="shared" si="6"/>
        <v>1376.6187391057822</v>
      </c>
    </row>
    <row r="17" spans="1:19" x14ac:dyDescent="0.2">
      <c r="A17" s="6">
        <v>15</v>
      </c>
      <c r="B17">
        <f>B16*EXP(RATES!O18)*(1-DATA!$B$6)</f>
        <v>82966.673538954565</v>
      </c>
      <c r="C17">
        <f>C16*EXP(RATES!O18)*(1-DATA!$B$6)</f>
        <v>20741.668384738641</v>
      </c>
      <c r="D17">
        <f t="shared" si="1"/>
        <v>103708.34192369321</v>
      </c>
      <c r="E17">
        <f>E16*(1-'LIFE TABLE MALE'!D77/1000)</f>
        <v>0.80629125769035137</v>
      </c>
      <c r="F17">
        <f t="shared" si="2"/>
        <v>8.7354219101251643E-2</v>
      </c>
      <c r="G17">
        <f t="shared" si="0"/>
        <v>103688.34192369321</v>
      </c>
      <c r="H17">
        <f>MAX(D17,DATA!$B$3)</f>
        <v>103708.34192369321</v>
      </c>
      <c r="I17">
        <f>G17*DATA!$B$7*F16*E17</f>
        <v>1288.7779580336889</v>
      </c>
      <c r="J17">
        <f>H17*'LIFE TABLE MALE'!D78/1000*F17*E16</f>
        <v>219.14716171349195</v>
      </c>
      <c r="K17">
        <f>0</f>
        <v>0</v>
      </c>
      <c r="L17" s="43">
        <f>DATA!$B$8*((1+DATA!$B$9)^A17)*F17*E17</f>
        <v>4.7396734102966578</v>
      </c>
      <c r="M17">
        <f>B16*EXP(RATES!O18)*(DATA!$B$12)</f>
        <v>1187.6619934001676</v>
      </c>
      <c r="N17">
        <f>C16*EXP(RATES!O18)*(DATA!$B$12)</f>
        <v>296.9154983500419</v>
      </c>
      <c r="O17">
        <f t="shared" si="3"/>
        <v>1484.5774917502094</v>
      </c>
      <c r="P17">
        <f t="shared" si="4"/>
        <v>126.29652847746536</v>
      </c>
      <c r="Q17">
        <f>RATES!G18</f>
        <v>0.6906676758678868</v>
      </c>
      <c r="R17" s="46">
        <f t="shared" si="5"/>
        <v>1638.961321634943</v>
      </c>
      <c r="S17">
        <f t="shared" si="6"/>
        <v>1131.9776068509661</v>
      </c>
    </row>
    <row r="18" spans="1:19" x14ac:dyDescent="0.2">
      <c r="A18" s="5">
        <v>16</v>
      </c>
      <c r="B18">
        <f>B17*EXP(RATES!O19)*(1-DATA!$B$6)</f>
        <v>83012.664280582845</v>
      </c>
      <c r="C18">
        <f>C17*EXP(RATES!O19)*(1-DATA!$B$6)</f>
        <v>20753.166070145711</v>
      </c>
      <c r="D18">
        <f t="shared" si="1"/>
        <v>103765.83035072856</v>
      </c>
      <c r="E18">
        <f>E17*(1-'LIFE TABLE MALE'!D78/1000)</f>
        <v>0.78272955654492149</v>
      </c>
      <c r="F18">
        <f t="shared" si="2"/>
        <v>7.4251086236063898E-2</v>
      </c>
      <c r="G18">
        <f t="shared" si="0"/>
        <v>103745.83035072856</v>
      </c>
      <c r="H18">
        <f>MAX(D18,DATA!$B$3)</f>
        <v>103765.83035072856</v>
      </c>
      <c r="I18">
        <f>G18*DATA!$B$7*F17*E18</f>
        <v>1064.0389580592437</v>
      </c>
      <c r="J18">
        <f>H18*'LIFE TABLE MALE'!D79/1000*F18*E17</f>
        <v>204.19321211749963</v>
      </c>
      <c r="K18">
        <f>0</f>
        <v>0</v>
      </c>
      <c r="L18" s="43">
        <f>DATA!$B$8*((1+DATA!$B$9)^A18)*F18*E18</f>
        <v>3.9892136592971492</v>
      </c>
      <c r="M18">
        <f>B17*EXP(RATES!O19)*(DATA!$B$12)</f>
        <v>1188.3203475748055</v>
      </c>
      <c r="N18">
        <f>C17*EXP(RATES!O19)*(DATA!$B$12)</f>
        <v>297.08008689370138</v>
      </c>
      <c r="O18">
        <f t="shared" si="3"/>
        <v>1485.4004344685068</v>
      </c>
      <c r="P18">
        <f t="shared" si="4"/>
        <v>104.62112440597357</v>
      </c>
      <c r="Q18">
        <f>RATES!G19</f>
        <v>0.67509876092267374</v>
      </c>
      <c r="R18" s="46">
        <f t="shared" si="5"/>
        <v>1376.842508242014</v>
      </c>
      <c r="S18">
        <f t="shared" si="6"/>
        <v>929.50467129984986</v>
      </c>
    </row>
    <row r="19" spans="1:19" x14ac:dyDescent="0.2">
      <c r="A19" s="5">
        <v>17</v>
      </c>
      <c r="B19">
        <f>B18*EXP(RATES!O20)*(1-DATA!$B$6)</f>
        <v>82929.076023361471</v>
      </c>
      <c r="C19">
        <f>C18*EXP(RATES!O20)*(1-DATA!$B$6)</f>
        <v>20732.269005840368</v>
      </c>
      <c r="D19">
        <f t="shared" si="1"/>
        <v>103661.34502920184</v>
      </c>
      <c r="E19">
        <f>E18*(1-'LIFE TABLE MALE'!D79/1000)</f>
        <v>0.75700168217713715</v>
      </c>
      <c r="F19">
        <f t="shared" si="2"/>
        <v>6.3113423300654309E-2</v>
      </c>
      <c r="G19">
        <f t="shared" si="0"/>
        <v>103641.34502920184</v>
      </c>
      <c r="H19">
        <f>MAX(D19,DATA!$B$3)</f>
        <v>103661.34502920184</v>
      </c>
      <c r="I19">
        <f>G19*DATA!$B$7*F18*E19</f>
        <v>873.82397367525232</v>
      </c>
      <c r="J19">
        <f>H19*'LIFE TABLE MALE'!D80/1000*F19*E18</f>
        <v>192.27984578882123</v>
      </c>
      <c r="K19">
        <f>0</f>
        <v>0</v>
      </c>
      <c r="L19" s="43">
        <f>DATA!$B$8*((1+DATA!$B$9)^A19)*F19*E19</f>
        <v>3.3449644463055161</v>
      </c>
      <c r="M19">
        <f>B18*EXP(RATES!O20)*(DATA!$B$12)</f>
        <v>1187.1237876554812</v>
      </c>
      <c r="N19">
        <f>C18*EXP(RATES!O20)*(DATA!$B$12)</f>
        <v>296.78094691387031</v>
      </c>
      <c r="O19">
        <f t="shared" si="3"/>
        <v>1483.9047345693516</v>
      </c>
      <c r="P19">
        <f t="shared" si="4"/>
        <v>86.242346701141358</v>
      </c>
      <c r="Q19">
        <f>RATES!G20</f>
        <v>0.66091208289531467</v>
      </c>
      <c r="R19" s="46">
        <f t="shared" si="5"/>
        <v>1155.6911306115203</v>
      </c>
      <c r="S19">
        <f t="shared" si="6"/>
        <v>763.81023231610106</v>
      </c>
    </row>
    <row r="20" spans="1:19" x14ac:dyDescent="0.2">
      <c r="A20" s="5">
        <v>18</v>
      </c>
      <c r="B20">
        <f>B19*EXP(RATES!O21)*(1-DATA!$B$6)</f>
        <v>82813.18390319946</v>
      </c>
      <c r="C20">
        <f>C19*EXP(RATES!O21)*(1-DATA!$B$6)</f>
        <v>20703.295975799865</v>
      </c>
      <c r="D20">
        <f t="shared" si="1"/>
        <v>103516.47987899932</v>
      </c>
      <c r="E20">
        <f>E19*(1-'LIFE TABLE MALE'!D80/1000)</f>
        <v>0.72857800254523786</v>
      </c>
      <c r="F20">
        <f t="shared" si="2"/>
        <v>5.3646409805556163E-2</v>
      </c>
      <c r="G20">
        <f t="shared" si="0"/>
        <v>103496.47987899932</v>
      </c>
      <c r="H20">
        <f>MAX(D20,DATA!$B$3)</f>
        <v>103516.47987899932</v>
      </c>
      <c r="I20">
        <f>G20*DATA!$B$7*F19*E20</f>
        <v>713.862600584897</v>
      </c>
      <c r="J20">
        <f>H20*'LIFE TABLE MALE'!D81/1000*F20*E19</f>
        <v>174.46032174864317</v>
      </c>
      <c r="K20">
        <f>0</f>
        <v>0</v>
      </c>
      <c r="L20" s="43">
        <f>DATA!$B$8*((1+DATA!$B$9)^A20)*F20*E20</f>
        <v>2.791192655370387</v>
      </c>
      <c r="M20">
        <f>B19*EXP(RATES!O21)*(DATA!$B$12)</f>
        <v>1185.464800250299</v>
      </c>
      <c r="N20">
        <f>C19*EXP(RATES!O21)*(DATA!$B$12)</f>
        <v>296.36620006257476</v>
      </c>
      <c r="O20">
        <f t="shared" si="3"/>
        <v>1481.8310003128738</v>
      </c>
      <c r="P20">
        <f t="shared" si="4"/>
        <v>70.797391700334245</v>
      </c>
      <c r="Q20">
        <f>RATES!G21</f>
        <v>0.64727657622441381</v>
      </c>
      <c r="R20" s="46">
        <f t="shared" si="5"/>
        <v>961.91150668924479</v>
      </c>
      <c r="S20">
        <f t="shared" si="6"/>
        <v>622.62278668068166</v>
      </c>
    </row>
    <row r="21" spans="1:19" x14ac:dyDescent="0.2">
      <c r="A21" s="5">
        <v>19</v>
      </c>
      <c r="B21">
        <f>B20*EXP(RATES!O22)*(1-DATA!$B$6)</f>
        <v>82680.449851873433</v>
      </c>
      <c r="C21">
        <f>C20*EXP(RATES!O22)*(1-DATA!$B$6)</f>
        <v>20670.112462968358</v>
      </c>
      <c r="D21">
        <f t="shared" si="1"/>
        <v>103350.56231484179</v>
      </c>
      <c r="E21">
        <f>E20*(1-'LIFE TABLE MALE'!D81/1000)</f>
        <v>0.69834190615291014</v>
      </c>
      <c r="F21">
        <f t="shared" si="2"/>
        <v>4.5599448334722736E-2</v>
      </c>
      <c r="G21">
        <f t="shared" si="0"/>
        <v>103330.56231484179</v>
      </c>
      <c r="H21">
        <f>MAX(D21,DATA!$B$3)</f>
        <v>103350.56231484179</v>
      </c>
      <c r="I21">
        <f>G21*DATA!$B$7*F20*E21</f>
        <v>580.6692374463338</v>
      </c>
      <c r="J21">
        <f>H21*'LIFE TABLE MALE'!D82/1000*F21*E20</f>
        <v>161.52649663407081</v>
      </c>
      <c r="K21">
        <f>0</f>
        <v>0</v>
      </c>
      <c r="L21" s="43">
        <f>DATA!$B$8*((1+DATA!$B$9)^A21)*F21*E21</f>
        <v>2.3195351618749664</v>
      </c>
      <c r="M21">
        <f>B20*EXP(RATES!O22)*(DATA!$B$12)</f>
        <v>1183.5647218059592</v>
      </c>
      <c r="N21">
        <f>C20*EXP(RATES!O22)*(DATA!$B$12)</f>
        <v>295.89118045148979</v>
      </c>
      <c r="O21">
        <f t="shared" si="3"/>
        <v>1479.455902257449</v>
      </c>
      <c r="P21">
        <f t="shared" si="4"/>
        <v>57.825412884269959</v>
      </c>
      <c r="Q21">
        <f>RATES!G22</f>
        <v>0.63405275958074025</v>
      </c>
      <c r="R21" s="46">
        <f t="shared" si="5"/>
        <v>802.3406821265495</v>
      </c>
      <c r="S21">
        <f t="shared" si="6"/>
        <v>508.72632362623222</v>
      </c>
    </row>
    <row r="22" spans="1:19" x14ac:dyDescent="0.2">
      <c r="A22" s="6">
        <v>20</v>
      </c>
      <c r="B22">
        <f>B21*EXP(RATES!O23)*(1-DATA!$B$6)</f>
        <v>82630.136364810009</v>
      </c>
      <c r="C22">
        <f>C21*EXP(RATES!O23)*(1-DATA!$B$6)</f>
        <v>20657.534091202502</v>
      </c>
      <c r="D22">
        <f t="shared" si="1"/>
        <v>103287.67045601251</v>
      </c>
      <c r="E22">
        <f>E21*(1-'LIFE TABLE MALE'!D82/1000)</f>
        <v>0.66548978691150162</v>
      </c>
      <c r="F22">
        <f t="shared" si="2"/>
        <v>3.8759531084514326E-2</v>
      </c>
      <c r="G22">
        <f t="shared" si="0"/>
        <v>103267.67045601251</v>
      </c>
      <c r="H22">
        <f>MAX(D22,DATA!$B$3)</f>
        <v>103287.67045601251</v>
      </c>
      <c r="I22">
        <f>G22*DATA!$B$7*F21*E22</f>
        <v>470.06360038335072</v>
      </c>
      <c r="J22">
        <f>H22*'LIFE TABLE MALE'!D83/1000*F22*E21</f>
        <v>147.53239061609213</v>
      </c>
      <c r="K22">
        <f>0</f>
        <v>0</v>
      </c>
      <c r="L22" s="43">
        <f>DATA!$B$8*((1+DATA!$B$9)^A22)*F22*E22</f>
        <v>1.9164317121128738</v>
      </c>
      <c r="M22">
        <f>B21*EXP(RATES!O23)*(DATA!$B$12)</f>
        <v>1182.8444878398161</v>
      </c>
      <c r="N22">
        <f>C21*EXP(RATES!O23)*(DATA!$B$12)</f>
        <v>295.71112195995403</v>
      </c>
      <c r="O22">
        <f t="shared" si="3"/>
        <v>1478.5556097997701</v>
      </c>
      <c r="P22">
        <f t="shared" si="4"/>
        <v>47.083133221270081</v>
      </c>
      <c r="Q22">
        <f>RATES!G23</f>
        <v>0.62048117992903407</v>
      </c>
      <c r="R22" s="46">
        <f t="shared" si="5"/>
        <v>666.59555593282585</v>
      </c>
      <c r="S22">
        <f t="shared" si="6"/>
        <v>413.6099970806502</v>
      </c>
    </row>
    <row r="23" spans="1:19" x14ac:dyDescent="0.2">
      <c r="A23" s="5">
        <v>21</v>
      </c>
      <c r="B23">
        <f>B22*EXP(RATES!O24)*(1-DATA!$B$6)</f>
        <v>82662.12593342422</v>
      </c>
      <c r="C23">
        <f>C22*EXP(RATES!O24)*(1-DATA!$B$6)</f>
        <v>20665.531483356055</v>
      </c>
      <c r="D23">
        <f t="shared" si="1"/>
        <v>103327.65741678028</v>
      </c>
      <c r="E23">
        <f>E22*(1-'LIFE TABLE MALE'!D83/1000)</f>
        <v>0.63037147159761586</v>
      </c>
      <c r="F23">
        <f t="shared" si="2"/>
        <v>3.2945601421837174E-2</v>
      </c>
      <c r="G23">
        <f t="shared" si="0"/>
        <v>103307.65741678028</v>
      </c>
      <c r="H23">
        <f>MAX(D23,DATA!$B$3)</f>
        <v>103327.65741678028</v>
      </c>
      <c r="I23">
        <f>G23*DATA!$B$7*F22*E23</f>
        <v>378.61589047134038</v>
      </c>
      <c r="J23">
        <f>H23*'LIFE TABLE MALE'!D84/1000*F23*E22</f>
        <v>133.55123882372698</v>
      </c>
      <c r="K23">
        <f>0</f>
        <v>0</v>
      </c>
      <c r="L23" s="43">
        <f>DATA!$B$8*((1+DATA!$B$9)^A23)*F23*E23</f>
        <v>1.5738654496721092</v>
      </c>
      <c r="M23">
        <f>B22*EXP(RATES!O24)*(DATA!$B$12)</f>
        <v>1183.3024162248867</v>
      </c>
      <c r="N23">
        <f>C22*EXP(RATES!O24)*(DATA!$B$12)</f>
        <v>295.82560405622166</v>
      </c>
      <c r="O23">
        <f t="shared" si="3"/>
        <v>1479.1280202811083</v>
      </c>
      <c r="P23">
        <f t="shared" si="4"/>
        <v>38.152734773966955</v>
      </c>
      <c r="Q23">
        <f>RATES!G24</f>
        <v>0.60659575547952316</v>
      </c>
      <c r="R23" s="46">
        <f t="shared" si="5"/>
        <v>551.89372951870644</v>
      </c>
      <c r="S23">
        <f t="shared" si="6"/>
        <v>334.77639380181137</v>
      </c>
    </row>
    <row r="24" spans="1:19" x14ac:dyDescent="0.2">
      <c r="A24" s="5">
        <v>22</v>
      </c>
      <c r="B24">
        <f>B23*EXP(RATES!O25)*(1-DATA!$B$6)</f>
        <v>82791.080503122896</v>
      </c>
      <c r="C24">
        <f>C23*EXP(RATES!O25)*(1-DATA!$B$6)</f>
        <v>20697.770125780724</v>
      </c>
      <c r="D24">
        <f t="shared" si="1"/>
        <v>103488.85062890362</v>
      </c>
      <c r="E24">
        <f>E23*(1-'LIFE TABLE MALE'!D84/1000)</f>
        <v>0.59321032950859998</v>
      </c>
      <c r="F24">
        <f t="shared" si="2"/>
        <v>2.8003761208561597E-2</v>
      </c>
      <c r="G24">
        <f t="shared" si="0"/>
        <v>103468.85062890362</v>
      </c>
      <c r="H24">
        <f>MAX(D24,DATA!$B$3)</f>
        <v>103488.85062890362</v>
      </c>
      <c r="I24">
        <f>G24*DATA!$B$7*F23*E24</f>
        <v>303.32417748470505</v>
      </c>
      <c r="J24">
        <f>H24*'LIFE TABLE MALE'!D85/1000*F24*E23</f>
        <v>120.09157160177672</v>
      </c>
      <c r="K24">
        <f>0</f>
        <v>0</v>
      </c>
      <c r="L24" s="43">
        <f>DATA!$B$8*((1+DATA!$B$9)^A24)*F24*E24</f>
        <v>1.284100022427098</v>
      </c>
      <c r="M24">
        <f>B23*EXP(RATES!O25)*(DATA!$B$12)</f>
        <v>1185.148391660246</v>
      </c>
      <c r="N24">
        <f>C23*EXP(RATES!O25)*(DATA!$B$12)</f>
        <v>296.28709791506151</v>
      </c>
      <c r="O24">
        <f t="shared" si="3"/>
        <v>1481.4354895753077</v>
      </c>
      <c r="P24">
        <f t="shared" si="4"/>
        <v>30.766403731898041</v>
      </c>
      <c r="Q24">
        <f>RATES!G25</f>
        <v>0.59232660750473398</v>
      </c>
      <c r="R24" s="46">
        <f t="shared" si="5"/>
        <v>455.46625284080687</v>
      </c>
      <c r="S24">
        <f t="shared" si="6"/>
        <v>269.78478037808856</v>
      </c>
    </row>
    <row r="25" spans="1:19" x14ac:dyDescent="0.2">
      <c r="A25" s="5">
        <v>23</v>
      </c>
      <c r="B25">
        <f>B24*EXP(RATES!O26)*(1-DATA!$B$6)</f>
        <v>82994.7603613877</v>
      </c>
      <c r="C25">
        <f>C24*EXP(RATES!O26)*(1-DATA!$B$6)</f>
        <v>20748.690090346925</v>
      </c>
      <c r="D25">
        <f t="shared" si="1"/>
        <v>103743.45045173462</v>
      </c>
      <c r="E25">
        <f>E24*(1-'LIFE TABLE MALE'!D85/1000)</f>
        <v>0.55421480613968421</v>
      </c>
      <c r="F25">
        <f t="shared" si="2"/>
        <v>2.3803197027277356E-2</v>
      </c>
      <c r="G25">
        <f t="shared" si="0"/>
        <v>103723.45045173462</v>
      </c>
      <c r="H25">
        <f>MAX(D25,DATA!$B$3)</f>
        <v>103743.45045173462</v>
      </c>
      <c r="I25">
        <f>G25*DATA!$B$7*F24*E25</f>
        <v>241.46973433557508</v>
      </c>
      <c r="J25">
        <f>H25*'LIFE TABLE MALE'!D86/1000*F25*E24</f>
        <v>105.74209610649528</v>
      </c>
      <c r="K25">
        <f>0</f>
        <v>0</v>
      </c>
      <c r="L25" s="43">
        <f>DATA!$B$8*((1+DATA!$B$9)^A25)*F25*E25</f>
        <v>1.0401293954547213</v>
      </c>
      <c r="M25">
        <f>B24*EXP(RATES!O26)*(DATA!$B$12)</f>
        <v>1188.0640542529939</v>
      </c>
      <c r="N25">
        <f>C24*EXP(RATES!O26)*(DATA!$B$12)</f>
        <v>297.01601356324846</v>
      </c>
      <c r="O25">
        <f t="shared" si="3"/>
        <v>1485.0800678162423</v>
      </c>
      <c r="P25">
        <f t="shared" si="4"/>
        <v>24.670328911011001</v>
      </c>
      <c r="Q25">
        <f>RATES!G26</f>
        <v>0.57787375637469385</v>
      </c>
      <c r="R25" s="46">
        <f t="shared" si="5"/>
        <v>372.92228874853606</v>
      </c>
      <c r="S25">
        <f t="shared" si="6"/>
        <v>215.50200383496477</v>
      </c>
    </row>
    <row r="26" spans="1:19" x14ac:dyDescent="0.2">
      <c r="A26" s="5">
        <v>24</v>
      </c>
      <c r="B26">
        <f>B25*EXP(RATES!O27)*(1-DATA!$B$6)</f>
        <v>83283.464922455751</v>
      </c>
      <c r="C26">
        <f>C25*EXP(RATES!O27)*(1-DATA!$B$6)</f>
        <v>20820.866230613938</v>
      </c>
      <c r="D26">
        <f t="shared" si="1"/>
        <v>104104.33115306968</v>
      </c>
      <c r="E26">
        <f>E25*(1-'LIFE TABLE MALE'!D86/1000)</f>
        <v>0.51420915397167088</v>
      </c>
      <c r="F26">
        <f t="shared" si="2"/>
        <v>2.0232717473185752E-2</v>
      </c>
      <c r="G26">
        <f t="shared" si="0"/>
        <v>104084.33115306968</v>
      </c>
      <c r="H26">
        <f>MAX(D26,DATA!$B$3)</f>
        <v>104104.33115306968</v>
      </c>
      <c r="I26">
        <f>G26*DATA!$B$7*F25*E26</f>
        <v>191.09604990431976</v>
      </c>
      <c r="J26">
        <f>H26*'LIFE TABLE MALE'!D87/1000*F26*E25</f>
        <v>94.855732133932918</v>
      </c>
      <c r="K26">
        <f>0</f>
        <v>0</v>
      </c>
      <c r="L26" s="43">
        <f>DATA!$B$8*((1+DATA!$B$9)^A26)*F26*E26</f>
        <v>0.836696876034149</v>
      </c>
      <c r="M26">
        <f>B25*EXP(RATES!O27)*(DATA!$B$12)</f>
        <v>1192.1968393807574</v>
      </c>
      <c r="N26">
        <f>C25*EXP(RATES!O27)*(DATA!$B$12)</f>
        <v>298.04920984518935</v>
      </c>
      <c r="O26">
        <f t="shared" si="3"/>
        <v>1490.2460492259468</v>
      </c>
      <c r="P26">
        <f t="shared" si="4"/>
        <v>19.659451398818494</v>
      </c>
      <c r="Q26">
        <f>RATES!G27</f>
        <v>0.56320138825489208</v>
      </c>
      <c r="R26" s="46">
        <f t="shared" si="5"/>
        <v>306.4479303131053</v>
      </c>
      <c r="S26">
        <f t="shared" si="6"/>
        <v>172.59189978017932</v>
      </c>
    </row>
    <row r="27" spans="1:19" x14ac:dyDescent="0.2">
      <c r="A27" s="6">
        <v>25</v>
      </c>
      <c r="B27">
        <f>B26*EXP(RATES!O28)*(1-DATA!$B$6)</f>
        <v>83627.029768984285</v>
      </c>
      <c r="C27">
        <f>C26*EXP(RATES!O28)*(1-DATA!$B$6)</f>
        <v>20906.757442246071</v>
      </c>
      <c r="D27">
        <f t="shared" si="1"/>
        <v>104533.78721123036</v>
      </c>
      <c r="E27">
        <f>E26*(1-'LIFE TABLE MALE'!D87/1000)</f>
        <v>0.47242590134255708</v>
      </c>
      <c r="F27">
        <f t="shared" si="2"/>
        <v>1.7197809852207889E-2</v>
      </c>
      <c r="G27">
        <f t="shared" si="0"/>
        <v>104513.78721123036</v>
      </c>
      <c r="H27">
        <f>MAX(D27,DATA!$B$3)</f>
        <v>104533.78721123036</v>
      </c>
      <c r="I27">
        <f>G27*DATA!$B$7*F26*E27</f>
        <v>149.84862486630152</v>
      </c>
      <c r="J27">
        <f>H27*'LIFE TABLE MALE'!D88/1000*F27*E26</f>
        <v>85.637939420221542</v>
      </c>
      <c r="K27">
        <f>0</f>
        <v>0</v>
      </c>
      <c r="L27" s="43">
        <f>DATA!$B$8*((1+DATA!$B$9)^A27)*F27*E27</f>
        <v>0.66647082316811657</v>
      </c>
      <c r="M27">
        <f>B26*EXP(RATES!O28)*(DATA!$B$12)</f>
        <v>1197.1149455682821</v>
      </c>
      <c r="N27">
        <f>C26*EXP(RATES!O28)*(DATA!$B$12)</f>
        <v>299.27873639207053</v>
      </c>
      <c r="O27">
        <f t="shared" si="3"/>
        <v>1496.3936819603528</v>
      </c>
      <c r="P27">
        <f t="shared" si="4"/>
        <v>15.568253215000542</v>
      </c>
      <c r="Q27">
        <f>RATES!G28</f>
        <v>0.54854806158178537</v>
      </c>
      <c r="R27" s="46">
        <f t="shared" si="5"/>
        <v>251.72128832469173</v>
      </c>
      <c r="S27">
        <f t="shared" si="6"/>
        <v>138.08122476937936</v>
      </c>
    </row>
    <row r="28" spans="1:19" x14ac:dyDescent="0.2">
      <c r="A28" s="5">
        <v>26</v>
      </c>
      <c r="B28">
        <f>B27*EXP(RATES!O29)*(1-DATA!$B$6)</f>
        <v>84031.033003797333</v>
      </c>
      <c r="C28">
        <f>C27*EXP(RATES!O29)*(1-DATA!$B$6)</f>
        <v>21007.758250949333</v>
      </c>
      <c r="D28">
        <f t="shared" si="1"/>
        <v>105038.79125474667</v>
      </c>
      <c r="E28">
        <f>E27*(1-'LIFE TABLE MALE'!D88/1000)</f>
        <v>0.42866056426106119</v>
      </c>
      <c r="F28">
        <f t="shared" si="2"/>
        <v>1.4618138374376706E-2</v>
      </c>
      <c r="G28">
        <f t="shared" si="0"/>
        <v>105018.79125474667</v>
      </c>
      <c r="H28">
        <f>MAX(D28,DATA!$B$3)</f>
        <v>105038.79125474667</v>
      </c>
      <c r="I28">
        <f>G28*DATA!$B$7*F27*E28</f>
        <v>116.13013971998167</v>
      </c>
      <c r="J28">
        <f>H28*'LIFE TABLE MALE'!D89/1000*F28*E27</f>
        <v>77.618446152913506</v>
      </c>
      <c r="K28">
        <f>0</f>
        <v>0</v>
      </c>
      <c r="L28" s="43">
        <f>DATA!$B$8*((1+DATA!$B$9)^A28)*F28*E28</f>
        <v>0.5243002563059016</v>
      </c>
      <c r="M28">
        <f>B27*EXP(RATES!O29)*(DATA!$B$12)</f>
        <v>1202.8982229582439</v>
      </c>
      <c r="N28">
        <f>C27*EXP(RATES!O29)*(DATA!$B$12)</f>
        <v>300.72455573956097</v>
      </c>
      <c r="O28">
        <f t="shared" si="3"/>
        <v>1503.6227786978047</v>
      </c>
      <c r="P28">
        <f t="shared" si="4"/>
        <v>12.216470187651758</v>
      </c>
      <c r="Q28">
        <f>RATES!G29</f>
        <v>0.53390072310461278</v>
      </c>
      <c r="R28" s="46">
        <f t="shared" si="5"/>
        <v>206.48935631685282</v>
      </c>
      <c r="S28">
        <f t="shared" si="6"/>
        <v>110.24481665097376</v>
      </c>
    </row>
    <row r="29" spans="1:19" x14ac:dyDescent="0.2">
      <c r="A29" s="5">
        <v>27</v>
      </c>
      <c r="B29">
        <f>B28*EXP(RATES!O30)*(1-DATA!$B$6)</f>
        <v>84501.26690690004</v>
      </c>
      <c r="C29">
        <f>C28*EXP(RATES!O30)*(1-DATA!$B$6)</f>
        <v>21125.31672672501</v>
      </c>
      <c r="D29">
        <f t="shared" si="1"/>
        <v>105626.58363362505</v>
      </c>
      <c r="E29">
        <f>E28*(1-'LIFE TABLE MALE'!D89/1000)</f>
        <v>0.38279328376033767</v>
      </c>
      <c r="F29">
        <f t="shared" si="2"/>
        <v>1.24254176182202E-2</v>
      </c>
      <c r="G29">
        <f t="shared" si="0"/>
        <v>105606.58363362505</v>
      </c>
      <c r="H29">
        <f>MAX(D29,DATA!$B$3)</f>
        <v>105626.58363362505</v>
      </c>
      <c r="I29">
        <f>G29*DATA!$B$7*F28*E29</f>
        <v>88.641813052802505</v>
      </c>
      <c r="J29">
        <f>H29*'LIFE TABLE MALE'!D90/1000*F29*E28</f>
        <v>68.785785860869595</v>
      </c>
      <c r="K29">
        <f>0</f>
        <v>0</v>
      </c>
      <c r="L29" s="43">
        <f>DATA!$B$8*((1+DATA!$B$9)^A29)*F29*E29</f>
        <v>0.40592887534432326</v>
      </c>
      <c r="M29">
        <f>B28*EXP(RATES!O30)*(DATA!$B$12)</f>
        <v>1209.629587624336</v>
      </c>
      <c r="N29">
        <f>C28*EXP(RATES!O30)*(DATA!$B$12)</f>
        <v>302.40739690608399</v>
      </c>
      <c r="O29">
        <f t="shared" si="3"/>
        <v>1512.0369845304199</v>
      </c>
      <c r="P29">
        <f t="shared" si="4"/>
        <v>9.4747555525216089</v>
      </c>
      <c r="Q29">
        <f>RATES!G30</f>
        <v>0.51924921182601969</v>
      </c>
      <c r="R29" s="46">
        <f t="shared" si="5"/>
        <v>167.30828334153802</v>
      </c>
      <c r="S29">
        <f t="shared" si="6"/>
        <v>86.874694257057996</v>
      </c>
    </row>
    <row r="30" spans="1:19" x14ac:dyDescent="0.2">
      <c r="A30" s="5">
        <v>28</v>
      </c>
      <c r="B30">
        <f>B29*EXP(RATES!O31)*(1-DATA!$B$6)</f>
        <v>85020.543140026202</v>
      </c>
      <c r="C30">
        <f>C29*EXP(RATES!O31)*(1-DATA!$B$6)</f>
        <v>21255.135785006551</v>
      </c>
      <c r="D30">
        <f t="shared" si="1"/>
        <v>106275.67892503276</v>
      </c>
      <c r="E30">
        <f>E29*(1-'LIFE TABLE MALE'!D90/1000)</f>
        <v>0.33599119307109643</v>
      </c>
      <c r="F30">
        <f t="shared" si="2"/>
        <v>1.0561604975487169E-2</v>
      </c>
      <c r="G30">
        <f t="shared" si="0"/>
        <v>106255.67892503276</v>
      </c>
      <c r="H30">
        <f>MAX(D30,DATA!$B$3)</f>
        <v>106275.67892503276</v>
      </c>
      <c r="I30">
        <f>G30*DATA!$B$7*F29*E30</f>
        <v>66.539923591364058</v>
      </c>
      <c r="J30">
        <f>H30*'LIFE TABLE MALE'!D91/1000*F30*E29</f>
        <v>60.101020617073736</v>
      </c>
      <c r="K30">
        <f>0</f>
        <v>0</v>
      </c>
      <c r="L30" s="43">
        <f>DATA!$B$8*((1+DATA!$B$9)^A30)*F30*E30</f>
        <v>0.30891046953381696</v>
      </c>
      <c r="M30">
        <f>B29*EXP(RATES!O31)*(DATA!$B$12)</f>
        <v>1217.0629897345264</v>
      </c>
      <c r="N30">
        <f>C29*EXP(RATES!O31)*(DATA!$B$12)</f>
        <v>304.26574743363159</v>
      </c>
      <c r="O30">
        <f t="shared" si="3"/>
        <v>1521.3287371681579</v>
      </c>
      <c r="P30">
        <f t="shared" si="4"/>
        <v>7.2359969073387687</v>
      </c>
      <c r="Q30">
        <f>RATES!G31</f>
        <v>0.50472410428806358</v>
      </c>
      <c r="R30" s="46">
        <f t="shared" si="5"/>
        <v>134.18585158531039</v>
      </c>
      <c r="S30">
        <f t="shared" si="6"/>
        <v>67.726833749526818</v>
      </c>
    </row>
    <row r="31" spans="1:19" x14ac:dyDescent="0.2">
      <c r="A31" s="5">
        <v>29</v>
      </c>
      <c r="B31">
        <f>B30*EXP(RATES!O32)*(1-DATA!$B$6)</f>
        <v>85568.006571671765</v>
      </c>
      <c r="C31">
        <f>C30*EXP(RATES!O32)*(1-DATA!$B$6)</f>
        <v>21392.001642917941</v>
      </c>
      <c r="D31">
        <f t="shared" si="1"/>
        <v>106960.0082145897</v>
      </c>
      <c r="E31">
        <f>E30*(1-'LIFE TABLE MALE'!D91/1000)</f>
        <v>0.28899294993893926</v>
      </c>
      <c r="F31">
        <f t="shared" si="2"/>
        <v>8.9773642291640938E-3</v>
      </c>
      <c r="G31">
        <f t="shared" si="0"/>
        <v>106940.0082145897</v>
      </c>
      <c r="H31">
        <f>MAX(D31,DATA!$B$3)</f>
        <v>106960.0082145897</v>
      </c>
      <c r="I31">
        <f>G31*DATA!$B$7*F30*E31</f>
        <v>48.960815212711033</v>
      </c>
      <c r="J31">
        <f>H31*'LIFE TABLE MALE'!D92/1000*F31*E30</f>
        <v>51.630699907842747</v>
      </c>
      <c r="K31">
        <f>0</f>
        <v>0</v>
      </c>
      <c r="L31" s="43">
        <f>DATA!$B$8*((1+DATA!$B$9)^A31)*F31*E31</f>
        <v>0.23036212671253492</v>
      </c>
      <c r="M31">
        <f>B30*EXP(RATES!O32)*(DATA!$B$12)</f>
        <v>1224.8998895740335</v>
      </c>
      <c r="N31">
        <f>C30*EXP(RATES!O32)*(DATA!$B$12)</f>
        <v>306.22497239350838</v>
      </c>
      <c r="O31">
        <f t="shared" si="3"/>
        <v>1531.1248619675418</v>
      </c>
      <c r="P31">
        <f t="shared" si="4"/>
        <v>5.4333592645988027</v>
      </c>
      <c r="Q31">
        <f>RATES!G32</f>
        <v>0.49046199601095725</v>
      </c>
      <c r="R31" s="47">
        <f t="shared" si="5"/>
        <v>106.25523651186512</v>
      </c>
      <c r="S31">
        <f t="shared" si="6"/>
        <v>52.114155386225711</v>
      </c>
    </row>
    <row r="32" spans="1:19" x14ac:dyDescent="0.2">
      <c r="A32" s="6">
        <v>30</v>
      </c>
      <c r="B32">
        <f>B31*EXP(RATES!O33)*(1-DATA!$B$6)</f>
        <v>86144.154157072146</v>
      </c>
      <c r="C32">
        <f>C31*EXP(RATES!O33)*(1-DATA!$B$6)</f>
        <v>21536.038539268036</v>
      </c>
      <c r="D32">
        <f t="shared" si="1"/>
        <v>107680.19269634018</v>
      </c>
      <c r="E32">
        <f>E31*(1-'LIFE TABLE MALE'!D92/1000)</f>
        <v>0.24274450939213651</v>
      </c>
      <c r="F32">
        <f t="shared" si="2"/>
        <v>7.6307595947894798E-3</v>
      </c>
      <c r="G32">
        <f t="shared" si="0"/>
        <v>107660.19269634018</v>
      </c>
      <c r="H32">
        <f>MAX(D32,DATA!$B$3)</f>
        <v>107680.19269634018</v>
      </c>
      <c r="I32">
        <f>G32*DATA!$B$7*F31*E32</f>
        <v>35.192058671277763</v>
      </c>
      <c r="J32">
        <f>H32*'LIFE TABLE MALE'!D93/1000*F32*E31</f>
        <v>42.922993727208478</v>
      </c>
      <c r="K32">
        <f>0</f>
        <v>0</v>
      </c>
      <c r="L32" s="43">
        <f>DATA!$B$8*((1+DATA!$B$9)^A32)*F32*E32</f>
        <v>0.16776151678176157</v>
      </c>
      <c r="M32">
        <f>B31*EXP(RATES!O33)*(DATA!$B$12)</f>
        <v>1233.1474010214827</v>
      </c>
      <c r="N32">
        <f>C31*EXP(RATES!O33)*(DATA!$B$12)</f>
        <v>308.28685025537067</v>
      </c>
      <c r="O32">
        <f t="shared" si="3"/>
        <v>1541.4342512768533</v>
      </c>
      <c r="P32">
        <f t="shared" si="4"/>
        <v>3.9990892700443572</v>
      </c>
      <c r="Q32">
        <f>RATES!G33</f>
        <v>0.47646370067584165</v>
      </c>
      <c r="R32" s="47">
        <f t="shared" si="5"/>
        <v>82.281903185312359</v>
      </c>
      <c r="S32">
        <f t="shared" si="6"/>
        <v>39.204340090325246</v>
      </c>
    </row>
    <row r="33" spans="1:19" x14ac:dyDescent="0.2">
      <c r="A33" s="5">
        <v>31</v>
      </c>
      <c r="B33">
        <f>B32*EXP(RATES!O34)*(1-DATA!$B$6)</f>
        <v>86775.747166721878</v>
      </c>
      <c r="C33">
        <f>C32*EXP(RATES!O34)*(1-DATA!$B$6)</f>
        <v>21693.936791680469</v>
      </c>
      <c r="D33">
        <f t="shared" si="1"/>
        <v>108469.68395840234</v>
      </c>
      <c r="E33">
        <f>E32*(1-'LIFE TABLE MALE'!D93/1000)</f>
        <v>0.1988663322971663</v>
      </c>
      <c r="F33">
        <f t="shared" si="2"/>
        <v>6.486145655571058E-3</v>
      </c>
      <c r="G33">
        <f t="shared" si="0"/>
        <v>108449.68395840234</v>
      </c>
      <c r="H33">
        <f>MAX(D33,DATA!$B$3)</f>
        <v>108469.68395840234</v>
      </c>
      <c r="I33">
        <f>G33*DATA!$B$7*F32*E33</f>
        <v>24.685878396937127</v>
      </c>
      <c r="J33">
        <f>H33*'LIFE TABLE MALE'!D94/1000*F33*E32</f>
        <v>34.189660255661629</v>
      </c>
      <c r="K33">
        <f>0</f>
        <v>0</v>
      </c>
      <c r="L33" s="43">
        <f>DATA!$B$8*((1+DATA!$B$9)^A33)*F33*E33</f>
        <v>0.11915802331517795</v>
      </c>
      <c r="M33">
        <f>B32*EXP(RATES!O34)*(DATA!$B$12)</f>
        <v>1242.1886097485749</v>
      </c>
      <c r="N33">
        <f>C32*EXP(RATES!O34)*(DATA!$B$12)</f>
        <v>310.54715243714372</v>
      </c>
      <c r="O33">
        <f t="shared" si="3"/>
        <v>1552.7357621857186</v>
      </c>
      <c r="P33">
        <f t="shared" si="4"/>
        <v>2.8761712615706845</v>
      </c>
      <c r="Q33">
        <f>RATES!G34</f>
        <v>0.46258987582736705</v>
      </c>
      <c r="R33" s="47">
        <f t="shared" si="5"/>
        <v>61.870867937484618</v>
      </c>
      <c r="S33">
        <f t="shared" si="6"/>
        <v>28.620837116532435</v>
      </c>
    </row>
    <row r="34" spans="1:19" x14ac:dyDescent="0.2">
      <c r="A34" s="5">
        <v>32</v>
      </c>
      <c r="B34">
        <f>B33*EXP(RATES!O35)*(1-DATA!$B$6)</f>
        <v>87439.193933082599</v>
      </c>
      <c r="C34">
        <f>C33*EXP(RATES!O35)*(1-DATA!$B$6)</f>
        <v>21859.79848327065</v>
      </c>
      <c r="D34">
        <f t="shared" si="1"/>
        <v>109298.99241635326</v>
      </c>
      <c r="E34">
        <f>E33*(1-'LIFE TABLE MALE'!D94/1000)</f>
        <v>0.1590545553724837</v>
      </c>
      <c r="F34">
        <f t="shared" si="2"/>
        <v>5.5132238072353994E-3</v>
      </c>
      <c r="G34">
        <f t="shared" si="0"/>
        <v>109278.99241635326</v>
      </c>
      <c r="H34">
        <f>MAX(D34,DATA!$B$3)</f>
        <v>109298.99241635326</v>
      </c>
      <c r="I34">
        <f>G34*DATA!$B$7*F33*E34</f>
        <v>16.9106674892694</v>
      </c>
      <c r="J34">
        <f>H34*'LIFE TABLE MALE'!D95/1000*F34*E33</f>
        <v>26.926342284617572</v>
      </c>
      <c r="K34">
        <f>0</f>
        <v>0</v>
      </c>
      <c r="L34" s="43">
        <f>DATA!$B$8*((1+DATA!$B$9)^A34)*F34*E34</f>
        <v>8.2627998988704057E-2</v>
      </c>
      <c r="M34">
        <f>B33*EXP(RATES!O35)*(DATA!$B$12)</f>
        <v>1251.6858027230637</v>
      </c>
      <c r="N34">
        <f>C33*EXP(RATES!O35)*(DATA!$B$12)</f>
        <v>312.92145068076593</v>
      </c>
      <c r="O34">
        <f t="shared" si="3"/>
        <v>1564.6072534038296</v>
      </c>
      <c r="P34">
        <f t="shared" si="4"/>
        <v>2.0181493413179741</v>
      </c>
      <c r="Q34">
        <f>RATES!G35</f>
        <v>0.44898020595178956</v>
      </c>
      <c r="R34" s="47">
        <f t="shared" si="5"/>
        <v>45.937787114193654</v>
      </c>
      <c r="S34">
        <f t="shared" si="6"/>
        <v>20.62515711950013</v>
      </c>
    </row>
    <row r="35" spans="1:19" x14ac:dyDescent="0.2">
      <c r="A35" s="5">
        <v>33</v>
      </c>
      <c r="B35">
        <f>B34*EXP(RATES!O36)*(1-DATA!$B$6)</f>
        <v>88135.146395904914</v>
      </c>
      <c r="C35">
        <f>C34*EXP(RATES!O36)*(1-DATA!$B$6)</f>
        <v>22033.786598976229</v>
      </c>
      <c r="D35">
        <f t="shared" si="1"/>
        <v>110168.93299488115</v>
      </c>
      <c r="E35">
        <f>E34*(1-'LIFE TABLE MALE'!D95/1000)</f>
        <v>0.12331571729742245</v>
      </c>
      <c r="F35">
        <f t="shared" si="2"/>
        <v>4.6862402361500894E-3</v>
      </c>
      <c r="G35">
        <f t="shared" si="0"/>
        <v>110148.93299488115</v>
      </c>
      <c r="H35">
        <f>MAX(D35,DATA!$B$3)</f>
        <v>110168.93299488115</v>
      </c>
      <c r="I35">
        <f>G35*DATA!$B$7*F34*E35</f>
        <v>11.232996146352695</v>
      </c>
      <c r="J35">
        <f>H35*'LIFE TABLE MALE'!D96/1000*F35*E34</f>
        <v>20.200584687115001</v>
      </c>
      <c r="K35">
        <f>0</f>
        <v>0</v>
      </c>
      <c r="L35" s="43">
        <f>DATA!$B$8*((1+DATA!$B$9)^A35)*F35*E35</f>
        <v>5.5541634285314251E-2</v>
      </c>
      <c r="M35">
        <f>B34*EXP(RATES!O36)*(DATA!$B$12)</f>
        <v>1261.6483124158169</v>
      </c>
      <c r="N35">
        <f>C34*EXP(RATES!O36)*(DATA!$B$12)</f>
        <v>315.41207810395423</v>
      </c>
      <c r="O35">
        <f t="shared" si="3"/>
        <v>1577.0603905197711</v>
      </c>
      <c r="P35">
        <f t="shared" si="4"/>
        <v>1.382929557465326</v>
      </c>
      <c r="Q35">
        <f>RATES!G36</f>
        <v>0.43563530089638008</v>
      </c>
      <c r="R35" s="47">
        <f t="shared" si="5"/>
        <v>32.872052025218338</v>
      </c>
      <c r="S35">
        <f t="shared" si="6"/>
        <v>14.320226275087451</v>
      </c>
    </row>
    <row r="36" spans="1:19" x14ac:dyDescent="0.2">
      <c r="A36" s="5">
        <v>34</v>
      </c>
      <c r="B36">
        <f>B35*EXP(RATES!O37)*(1-DATA!$B$6)</f>
        <v>88864.291917679613</v>
      </c>
      <c r="C36">
        <f>C35*EXP(RATES!O37)*(1-DATA!$B$6)</f>
        <v>22216.072979419903</v>
      </c>
      <c r="D36">
        <f t="shared" si="1"/>
        <v>111080.36489709951</v>
      </c>
      <c r="E36">
        <f>E35*(1-'LIFE TABLE MALE'!D96/1000)</f>
        <v>9.2980118665901043E-2</v>
      </c>
      <c r="F36">
        <f t="shared" si="2"/>
        <v>3.9833042007275761E-3</v>
      </c>
      <c r="G36">
        <f t="shared" si="0"/>
        <v>111060.36489709951</v>
      </c>
      <c r="H36">
        <f>MAX(D36,DATA!$B$3)</f>
        <v>111080.36489709951</v>
      </c>
      <c r="I36">
        <f>G36*DATA!$B$7*F35*E36</f>
        <v>7.2588028285782284</v>
      </c>
      <c r="J36">
        <f>H36*'LIFE TABLE MALE'!D97/1000*F36*E35</f>
        <v>15.038571789879017</v>
      </c>
      <c r="K36">
        <f>0</f>
        <v>0</v>
      </c>
      <c r="L36" s="43">
        <f>DATA!$B$8*((1+DATA!$B$9)^A36)*F36*E36</f>
        <v>3.6308592566755366E-2</v>
      </c>
      <c r="M36">
        <f>B35*EXP(RATES!O37)*(DATA!$B$12)</f>
        <v>1272.0859783716919</v>
      </c>
      <c r="N36">
        <f>C35*EXP(RATES!O37)*(DATA!$B$12)</f>
        <v>318.02149459292298</v>
      </c>
      <c r="O36">
        <f t="shared" si="3"/>
        <v>1590.1074729646148</v>
      </c>
      <c r="P36">
        <f t="shared" si="4"/>
        <v>0.91890255831402246</v>
      </c>
      <c r="Q36">
        <f>RATES!G37</f>
        <v>0.42255550600771669</v>
      </c>
      <c r="R36" s="47">
        <f t="shared" si="5"/>
        <v>23.252585769338022</v>
      </c>
      <c r="S36">
        <f t="shared" si="6"/>
        <v>9.8255081457504598</v>
      </c>
    </row>
    <row r="37" spans="1:19" x14ac:dyDescent="0.2">
      <c r="A37" s="6">
        <v>35</v>
      </c>
      <c r="B37">
        <f>B36*EXP(RATES!O38)*(1-DATA!$B$6)</f>
        <v>89596.779479446108</v>
      </c>
      <c r="C37">
        <f>C36*EXP(RATES!O38)*(1-DATA!$B$6)</f>
        <v>22399.194869861527</v>
      </c>
      <c r="D37">
        <f t="shared" si="1"/>
        <v>111995.97434930764</v>
      </c>
      <c r="E37">
        <f>E36*(1-'LIFE TABLE MALE'!D97/1000)</f>
        <v>6.7353135477056972E-2</v>
      </c>
      <c r="F37">
        <f t="shared" si="2"/>
        <v>3.3858085706184394E-3</v>
      </c>
      <c r="G37">
        <f t="shared" si="0"/>
        <v>111975.97434930764</v>
      </c>
      <c r="H37">
        <f>MAX(D37,DATA!$B$3)</f>
        <v>111995.97434930764</v>
      </c>
      <c r="I37">
        <f>G37*DATA!$B$7*F36*E37</f>
        <v>4.506271992464332</v>
      </c>
      <c r="J37">
        <f>H37*'LIFE TABLE MALE'!D98/1000*F37*E36</f>
        <v>10.77338140529301</v>
      </c>
      <c r="K37">
        <f>0</f>
        <v>0</v>
      </c>
      <c r="L37" s="43">
        <f>DATA!$B$8*((1+DATA!$B$9)^A37)*F37*E37</f>
        <v>2.2803222988445403E-2</v>
      </c>
      <c r="M37">
        <f>B36*EXP(RATES!O38)*(DATA!$B$12)</f>
        <v>1282.5714853908441</v>
      </c>
      <c r="N37">
        <f>C36*EXP(RATES!O38)*(DATA!$B$12)</f>
        <v>320.64287134771104</v>
      </c>
      <c r="O37">
        <f t="shared" si="3"/>
        <v>1603.2143567385551</v>
      </c>
      <c r="P37">
        <f t="shared" si="4"/>
        <v>0.5937794508148444</v>
      </c>
      <c r="Q37">
        <f>RATES!G38</f>
        <v>0.40988073390848567</v>
      </c>
      <c r="R37" s="47">
        <f t="shared" si="5"/>
        <v>15.896236071560633</v>
      </c>
      <c r="S37">
        <f t="shared" si="6"/>
        <v>6.515560907393815</v>
      </c>
    </row>
    <row r="38" spans="1:19" x14ac:dyDescent="0.2">
      <c r="A38" s="5">
        <v>36</v>
      </c>
      <c r="B38">
        <f>B37*EXP(RATES!O39)*(1-DATA!$B$6)</f>
        <v>90361.659728555722</v>
      </c>
      <c r="C38">
        <f>C37*EXP(RATES!O39)*(1-DATA!$B$6)</f>
        <v>22590.41493213893</v>
      </c>
      <c r="D38">
        <f t="shared" si="1"/>
        <v>112952.07466069465</v>
      </c>
      <c r="E38">
        <f>E37*(1-'LIFE TABLE MALE'!D98/1000)</f>
        <v>4.6772681765307828E-2</v>
      </c>
      <c r="F38">
        <f t="shared" si="2"/>
        <v>2.8779372850256733E-3</v>
      </c>
      <c r="G38">
        <f t="shared" si="0"/>
        <v>112932.07466069465</v>
      </c>
      <c r="H38">
        <f>MAX(D38,DATA!$B$3)</f>
        <v>112952.07466069465</v>
      </c>
      <c r="I38">
        <f>G38*DATA!$B$7*F37*E38</f>
        <v>2.6826451955111525</v>
      </c>
      <c r="J38">
        <f>H38*'LIFE TABLE MALE'!D99/1000*F38*E37</f>
        <v>7.2815770621131097</v>
      </c>
      <c r="K38">
        <f>0</f>
        <v>0</v>
      </c>
      <c r="L38" s="43">
        <f>DATA!$B$8*((1+DATA!$B$9)^A38)*F38*E38</f>
        <v>1.3729343940233743E-2</v>
      </c>
      <c r="M38">
        <f>B37*EXP(RATES!O39)*(DATA!$B$12)</f>
        <v>1293.520691410818</v>
      </c>
      <c r="N38">
        <f>C37*EXP(RATES!O39)*(DATA!$B$12)</f>
        <v>323.3801728527045</v>
      </c>
      <c r="O38">
        <f t="shared" si="3"/>
        <v>1616.9008642635226</v>
      </c>
      <c r="P38">
        <f t="shared" si="4"/>
        <v>0.36872587197553386</v>
      </c>
      <c r="Q38">
        <f>RATES!G39</f>
        <v>0.39747018785099719</v>
      </c>
      <c r="R38" s="48">
        <f t="shared" si="5"/>
        <v>10.34667747354003</v>
      </c>
      <c r="S38">
        <f t="shared" si="6"/>
        <v>4.1124958390416371</v>
      </c>
    </row>
    <row r="39" spans="1:19" x14ac:dyDescent="0.2">
      <c r="A39" s="5">
        <v>37</v>
      </c>
      <c r="B39">
        <f>B38*EXP(RATES!O40)*(1-DATA!$B$6)</f>
        <v>91159.651578764926</v>
      </c>
      <c r="C39">
        <f>C38*EXP(RATES!O40)*(1-DATA!$B$6)</f>
        <v>22789.912894691231</v>
      </c>
      <c r="D39">
        <f t="shared" si="1"/>
        <v>113949.56447345615</v>
      </c>
      <c r="E39">
        <f>E38*(1-'LIFE TABLE MALE'!D99/1000)</f>
        <v>3.1217167791388403E-2</v>
      </c>
      <c r="F39">
        <f t="shared" si="2"/>
        <v>2.4462466922718223E-3</v>
      </c>
      <c r="G39">
        <f t="shared" si="0"/>
        <v>113929.56447345615</v>
      </c>
      <c r="H39">
        <f>MAX(D39,DATA!$B$3)</f>
        <v>113949.56447345615</v>
      </c>
      <c r="I39">
        <f>G39*DATA!$B$7*F38*E39</f>
        <v>1.5353327738864102</v>
      </c>
      <c r="J39">
        <f>H39*'LIFE TABLE MALE'!D100/1000*F39*E38</f>
        <v>4.6489977420102502</v>
      </c>
      <c r="K39">
        <f>0</f>
        <v>0</v>
      </c>
      <c r="L39" s="43">
        <f>DATA!$B$8*((1+DATA!$B$9)^A39)*F39*E39</f>
        <v>7.9445647624805261E-3</v>
      </c>
      <c r="M39">
        <f>B38*EXP(RATES!O40)*(DATA!$B$12)</f>
        <v>1304.9438876305819</v>
      </c>
      <c r="N39">
        <f>C38*EXP(RATES!O40)*(DATA!$B$12)</f>
        <v>326.23597190764548</v>
      </c>
      <c r="O39">
        <f t="shared" si="3"/>
        <v>1631.1798595382274</v>
      </c>
      <c r="P39">
        <f t="shared" si="4"/>
        <v>0.21957123650945756</v>
      </c>
      <c r="Q39">
        <f>RATES!G40</f>
        <v>0.38532302185706108</v>
      </c>
      <c r="R39" s="48">
        <f t="shared" si="5"/>
        <v>6.4118463171685987</v>
      </c>
      <c r="S39">
        <f t="shared" si="6"/>
        <v>2.4706319986144725</v>
      </c>
    </row>
    <row r="40" spans="1:19" x14ac:dyDescent="0.2">
      <c r="A40" s="5">
        <v>38</v>
      </c>
      <c r="B40">
        <f>B39*EXP(RATES!O41)*(1-DATA!$B$6)</f>
        <v>91991.509139589645</v>
      </c>
      <c r="C40">
        <f>C39*EXP(RATES!O41)*(1-DATA!$B$6)</f>
        <v>22997.877284897411</v>
      </c>
      <c r="D40">
        <f t="shared" si="1"/>
        <v>114989.38642448705</v>
      </c>
      <c r="E40">
        <f>E39*(1-'LIFE TABLE MALE'!D100/1000)</f>
        <v>2.0085822836336076E-2</v>
      </c>
      <c r="F40">
        <f t="shared" si="2"/>
        <v>2.0793096884310488E-3</v>
      </c>
      <c r="G40">
        <f t="shared" si="0"/>
        <v>114969.38642448705</v>
      </c>
      <c r="H40">
        <f>MAX(D40,DATA!$B$3)</f>
        <v>114989.38642448705</v>
      </c>
      <c r="I40">
        <f>G40*DATA!$B$7*F39*E40</f>
        <v>0.84735101074959729</v>
      </c>
      <c r="J40">
        <f>H40*'LIFE TABLE MALE'!D101/1000*F40*E39</f>
        <v>2.8294670334189189</v>
      </c>
      <c r="K40">
        <f>0</f>
        <v>0</v>
      </c>
      <c r="L40" s="43">
        <f>DATA!$B$8*((1+DATA!$B$9)^A40)*F40*E40</f>
        <v>4.4318528910597373E-3</v>
      </c>
      <c r="M40">
        <f>B39*EXP(RATES!O41)*(DATA!$B$12)</f>
        <v>1316.8518690738806</v>
      </c>
      <c r="N40">
        <f>C39*EXP(RATES!O41)*(DATA!$B$12)</f>
        <v>329.21296726847015</v>
      </c>
      <c r="O40">
        <f t="shared" si="3"/>
        <v>1646.0648363423506</v>
      </c>
      <c r="P40">
        <f t="shared" si="4"/>
        <v>0.12570156584200257</v>
      </c>
      <c r="Q40">
        <f>RATES!G41</f>
        <v>0.37343818647922755</v>
      </c>
      <c r="R40" s="48">
        <f t="shared" si="5"/>
        <v>3.8069514629015786</v>
      </c>
      <c r="S40">
        <f t="shared" si="6"/>
        <v>1.4216610503204079</v>
      </c>
    </row>
    <row r="41" spans="1:19" x14ac:dyDescent="0.2">
      <c r="A41" s="5">
        <v>39</v>
      </c>
      <c r="B41">
        <f>B40*EXP(RATES!O42)*(1-DATA!$B$6)</f>
        <v>92822.74661856427</v>
      </c>
      <c r="C41">
        <f>C40*EXP(RATES!O42)*(1-DATA!$B$6)</f>
        <v>23205.686654641067</v>
      </c>
      <c r="D41">
        <f t="shared" si="1"/>
        <v>116028.43327320533</v>
      </c>
      <c r="E41">
        <f>E40*(1-'LIFE TABLE MALE'!D101/1000)</f>
        <v>1.2471630665793342E-2</v>
      </c>
      <c r="F41">
        <f t="shared" si="2"/>
        <v>1.7674132351663914E-3</v>
      </c>
      <c r="G41">
        <f t="shared" si="0"/>
        <v>116008.43327320533</v>
      </c>
      <c r="H41">
        <f>MAX(D41,DATA!$B$3)</f>
        <v>116028.43327320533</v>
      </c>
      <c r="I41">
        <f>G41*DATA!$B$7*F40*E41</f>
        <v>0.45125625927611096</v>
      </c>
      <c r="J41">
        <f>H41*'LIFE TABLE MALE'!D102/1000*F41*E40</f>
        <v>1.6579599434014602</v>
      </c>
      <c r="K41">
        <f>0</f>
        <v>0</v>
      </c>
      <c r="L41" s="43">
        <f>DATA!$B$8*((1+DATA!$B$9)^A41)*F41*E41</f>
        <v>2.3858220447683862E-3</v>
      </c>
      <c r="M41">
        <f>B40*EXP(RATES!O42)*(DATA!$B$12)</f>
        <v>1328.7509740898772</v>
      </c>
      <c r="N41">
        <f>C40*EXP(RATES!O42)*(DATA!$B$12)</f>
        <v>332.1877435224693</v>
      </c>
      <c r="O41">
        <f t="shared" si="3"/>
        <v>1660.9387176123464</v>
      </c>
      <c r="P41">
        <f t="shared" si="4"/>
        <v>6.9368517608143193E-2</v>
      </c>
      <c r="Q41">
        <f>RATES!G42</f>
        <v>0.36195193998143993</v>
      </c>
      <c r="R41" s="48">
        <f t="shared" si="5"/>
        <v>2.180970542330483</v>
      </c>
      <c r="S41">
        <f t="shared" si="6"/>
        <v>0.78940651883889146</v>
      </c>
    </row>
    <row r="42" spans="1:19" x14ac:dyDescent="0.2">
      <c r="A42" s="6">
        <v>40</v>
      </c>
      <c r="B42">
        <f>B41*EXP(RATES!O43)*(1-DATA!$B$6)</f>
        <v>93686.981367791916</v>
      </c>
      <c r="C42">
        <f>C41*EXP(RATES!O43)*(1-DATA!$B$6)</f>
        <v>23421.745341947979</v>
      </c>
      <c r="D42">
        <f t="shared" si="1"/>
        <v>117108.72670973989</v>
      </c>
      <c r="E42">
        <f>E41*(1-'LIFE TABLE MALE'!D102/1000)</f>
        <v>7.4516144932450555E-3</v>
      </c>
      <c r="F42">
        <f t="shared" si="2"/>
        <v>1.5023012498914326E-3</v>
      </c>
      <c r="G42">
        <f t="shared" si="0"/>
        <v>117088.72670973989</v>
      </c>
      <c r="H42">
        <f>MAX(D42,DATA!$B$3)</f>
        <v>117108.72670973989</v>
      </c>
      <c r="I42">
        <f>G42*DATA!$B$7*F41*E42</f>
        <v>0.23131022118899602</v>
      </c>
      <c r="J42">
        <f>H42*'LIFE TABLE MALE'!D103/1000*F42*E41</f>
        <v>0.95270151837734907</v>
      </c>
      <c r="K42">
        <f>0</f>
        <v>0</v>
      </c>
      <c r="L42" s="43">
        <f>DATA!$B$8*((1+DATA!$B$9)^A42)*F42*E42</f>
        <v>1.2359027031221754E-3</v>
      </c>
      <c r="M42">
        <f>B41*EXP(RATES!O43)*(DATA!$B$12)</f>
        <v>1341.122432667778</v>
      </c>
      <c r="N42">
        <f>C41*EXP(RATES!O43)*(DATA!$B$12)</f>
        <v>335.28060816694449</v>
      </c>
      <c r="O42">
        <f t="shared" si="3"/>
        <v>1676.4030408347226</v>
      </c>
      <c r="P42">
        <f t="shared" si="4"/>
        <v>3.6952156110060225E-2</v>
      </c>
      <c r="Q42">
        <f>RATES!G43</f>
        <v>0.35072355328981947</v>
      </c>
      <c r="R42" s="48">
        <f t="shared" si="5"/>
        <v>1.2221997983795276</v>
      </c>
      <c r="S42">
        <f t="shared" si="6"/>
        <v>0.42865425611776886</v>
      </c>
    </row>
    <row r="43" spans="1:19" x14ac:dyDescent="0.2">
      <c r="A43" s="5">
        <v>41</v>
      </c>
      <c r="B43">
        <f>B42*EXP(RATES!O44)*(1-DATA!$B$6)</f>
        <v>94547.223145914031</v>
      </c>
      <c r="C43">
        <f>C42*EXP(RATES!O44)*(1-DATA!$B$6)</f>
        <v>23636.805786478508</v>
      </c>
      <c r="D43">
        <f t="shared" si="1"/>
        <v>118184.02893239254</v>
      </c>
      <c r="E43">
        <f>E42*(1-'LIFE TABLE MALE'!D103/1000)</f>
        <v>4.2161420347981409E-3</v>
      </c>
      <c r="F43">
        <f t="shared" si="2"/>
        <v>1.2769560624077175E-3</v>
      </c>
      <c r="G43">
        <f t="shared" si="0"/>
        <v>118164.02893239254</v>
      </c>
      <c r="H43">
        <f>MAX(D43,DATA!$B$3)</f>
        <v>118184.02893239254</v>
      </c>
      <c r="I43">
        <f>G43*DATA!$B$7*F42*E43</f>
        <v>0.11226614524850258</v>
      </c>
      <c r="J43">
        <f>H43*'LIFE TABLE MALE'!D104/1000*F43*E42</f>
        <v>0.53405108721024386</v>
      </c>
      <c r="K43">
        <f>0</f>
        <v>0</v>
      </c>
      <c r="L43" s="43">
        <f>DATA!$B$8*((1+DATA!$B$9)^A43)*F43*E43</f>
        <v>6.0627300885663141E-4</v>
      </c>
      <c r="M43">
        <f>B42*EXP(RATES!O44)*(DATA!$B$12)</f>
        <v>1353.4367321500988</v>
      </c>
      <c r="N43">
        <f>C42*EXP(RATES!O44)*(DATA!$B$12)</f>
        <v>338.3591830375247</v>
      </c>
      <c r="O43">
        <f t="shared" si="3"/>
        <v>1691.7959151876235</v>
      </c>
      <c r="P43">
        <f t="shared" si="4"/>
        <v>1.8938927403943168E-2</v>
      </c>
      <c r="Q43">
        <f>RATES!G44</f>
        <v>0.33988676611542612</v>
      </c>
      <c r="R43" s="48">
        <f t="shared" si="5"/>
        <v>0.66586243287154623</v>
      </c>
      <c r="S43">
        <f t="shared" si="6"/>
        <v>0.22631782898645986</v>
      </c>
    </row>
    <row r="44" spans="1:19" x14ac:dyDescent="0.2">
      <c r="A44" s="5">
        <v>42</v>
      </c>
      <c r="B44">
        <f>B43*EXP(RATES!O45)*(1-DATA!$B$6)</f>
        <v>95439.467610481792</v>
      </c>
      <c r="C44">
        <f>C43*EXP(RATES!O45)*(1-DATA!$B$6)</f>
        <v>23859.866902620448</v>
      </c>
      <c r="D44">
        <f t="shared" si="1"/>
        <v>119299.33451310224</v>
      </c>
      <c r="E44">
        <f>E43*(1-'LIFE TABLE MALE'!D104/1000)</f>
        <v>2.2139168837298946E-3</v>
      </c>
      <c r="F44">
        <f t="shared" si="2"/>
        <v>1.08541265304656E-3</v>
      </c>
      <c r="G44">
        <f t="shared" si="0"/>
        <v>119279.33451310224</v>
      </c>
      <c r="H44">
        <f>MAX(D44,DATA!$B$3)</f>
        <v>119299.33451310224</v>
      </c>
      <c r="I44">
        <f>G44*DATA!$B$7*F43*E44</f>
        <v>5.0581736291732661E-2</v>
      </c>
      <c r="J44">
        <f>H44*'LIFE TABLE MALE'!D105/1000*F44*E43</f>
        <v>0.27818056406597047</v>
      </c>
      <c r="K44">
        <f>0</f>
        <v>0</v>
      </c>
      <c r="L44" s="43">
        <f>DATA!$B$8*((1+DATA!$B$9)^A44)*F44*E44</f>
        <v>2.7601546156219559E-4</v>
      </c>
      <c r="M44">
        <f>B43*EXP(RATES!O45)*(DATA!$B$12)</f>
        <v>1366.2091477983079</v>
      </c>
      <c r="N44">
        <f>C43*EXP(RATES!O45)*(DATA!$B$12)</f>
        <v>341.55228694957697</v>
      </c>
      <c r="O44">
        <f t="shared" si="3"/>
        <v>1707.7614347478848</v>
      </c>
      <c r="P44">
        <f t="shared" si="4"/>
        <v>9.194294053957712E-3</v>
      </c>
      <c r="Q44">
        <f>RATES!G45</f>
        <v>0.32930162970189214</v>
      </c>
      <c r="R44" s="48">
        <f t="shared" si="5"/>
        <v>0.33823260987322307</v>
      </c>
      <c r="S44">
        <f t="shared" si="6"/>
        <v>0.11138054964957665</v>
      </c>
    </row>
    <row r="45" spans="1:19" x14ac:dyDescent="0.2">
      <c r="A45" s="5">
        <v>43</v>
      </c>
      <c r="B45">
        <f>B44*EXP(RATES!O46)*(1-DATA!$B$6)</f>
        <v>96364.465078835521</v>
      </c>
      <c r="C45">
        <f>C44*EXP(RATES!O46)*(1-DATA!$B$6)</f>
        <v>24091.11626970888</v>
      </c>
      <c r="D45">
        <f t="shared" si="1"/>
        <v>120455.58134854439</v>
      </c>
      <c r="E45">
        <f>E44*(1-'LIFE TABLE MALE'!D105/1000)</f>
        <v>1.0858367228099039E-3</v>
      </c>
      <c r="F45">
        <f t="shared" si="2"/>
        <v>9.2260075508957592E-4</v>
      </c>
      <c r="G45">
        <f t="shared" si="0"/>
        <v>120435.58134854439</v>
      </c>
      <c r="H45">
        <f>MAX(D45,DATA!$B$3)</f>
        <v>120455.58134854439</v>
      </c>
      <c r="I45">
        <f>G45*DATA!$B$7*F44*E45</f>
        <v>2.1291461705298567E-2</v>
      </c>
      <c r="J45">
        <f>H45*'LIFE TABLE MALE'!D106/1000*F45*E44</f>
        <v>0.13395052293295742</v>
      </c>
      <c r="K45">
        <f>0</f>
        <v>0</v>
      </c>
      <c r="L45" s="43">
        <f>DATA!$B$8*((1+DATA!$B$9)^A45)*F45*E45</f>
        <v>1.173696261205235E-4</v>
      </c>
      <c r="M45">
        <f>B44*EXP(RATES!O46)*(DATA!$B$12)</f>
        <v>1379.4504203514286</v>
      </c>
      <c r="N45">
        <f>C44*EXP(RATES!O46)*(DATA!$B$12)</f>
        <v>344.86260508785716</v>
      </c>
      <c r="O45">
        <f t="shared" si="3"/>
        <v>1724.3130254392859</v>
      </c>
      <c r="P45">
        <f t="shared" si="4"/>
        <v>4.1435473031556178E-3</v>
      </c>
      <c r="Q45">
        <f>RATES!G46</f>
        <v>0.3189655855815991</v>
      </c>
      <c r="R45" s="48">
        <f t="shared" si="5"/>
        <v>0.15950290156753211</v>
      </c>
      <c r="S45">
        <f t="shared" si="6"/>
        <v>5.0875936400452036E-2</v>
      </c>
    </row>
    <row r="46" spans="1:19" x14ac:dyDescent="0.2">
      <c r="A46" s="5">
        <v>44</v>
      </c>
      <c r="B46">
        <f>B45*EXP(RATES!O47)*(1-DATA!$B$6)</f>
        <v>97281.312696218753</v>
      </c>
      <c r="C46">
        <f>C45*EXP(RATES!O47)*(1-DATA!$B$6)</f>
        <v>24320.328174054688</v>
      </c>
      <c r="D46">
        <f t="shared" si="1"/>
        <v>121601.64087027343</v>
      </c>
      <c r="E46">
        <f>E45*(1-'LIFE TABLE MALE'!D106/1000)</f>
        <v>4.9467420147581884E-4</v>
      </c>
      <c r="F46">
        <f t="shared" si="2"/>
        <v>7.8421064182613946E-4</v>
      </c>
      <c r="G46">
        <f t="shared" si="0"/>
        <v>121581.64087027343</v>
      </c>
      <c r="H46">
        <f>MAX(D46,DATA!$B$3)</f>
        <v>121601.64087027343</v>
      </c>
      <c r="I46">
        <f>G46*DATA!$B$7*F45*E46</f>
        <v>8.3232382528743674E-3</v>
      </c>
      <c r="J46">
        <f>H46*'LIFE TABLE MALE'!D107/1000*F46*E45</f>
        <v>5.9978679684763447E-2</v>
      </c>
      <c r="K46">
        <f>0</f>
        <v>0</v>
      </c>
      <c r="L46" s="43">
        <f>DATA!$B$8*((1+DATA!$B$9)^A46)*F46*E46</f>
        <v>4.635851915190089E-5</v>
      </c>
      <c r="M46">
        <f>B45*EXP(RATES!O47)*(DATA!$B$12)</f>
        <v>1392.5750283712298</v>
      </c>
      <c r="N46">
        <f>C45*EXP(RATES!O47)*(DATA!$B$12)</f>
        <v>348.14375709280745</v>
      </c>
      <c r="O46">
        <f t="shared" si="3"/>
        <v>1740.7187854640372</v>
      </c>
      <c r="P46">
        <f t="shared" si="4"/>
        <v>1.7438412526483214E-3</v>
      </c>
      <c r="Q46">
        <f>RATES!G47</f>
        <v>0.30900832177573956</v>
      </c>
      <c r="R46" s="48">
        <f t="shared" si="5"/>
        <v>7.0092117709438032E-2</v>
      </c>
      <c r="S46">
        <f t="shared" si="6"/>
        <v>2.165904766310104E-2</v>
      </c>
    </row>
    <row r="47" spans="1:19" x14ac:dyDescent="0.2">
      <c r="A47" s="6">
        <v>45</v>
      </c>
      <c r="B47">
        <f>B46*EXP(RATES!O48)*(1-DATA!$B$6)</f>
        <v>98229.776108477323</v>
      </c>
      <c r="C47">
        <f>C46*EXP(RATES!O48)*(1-DATA!$B$6)</f>
        <v>24557.444027119331</v>
      </c>
      <c r="D47">
        <f t="shared" si="1"/>
        <v>122787.22013559665</v>
      </c>
      <c r="E47">
        <f>E46*(1-'LIFE TABLE MALE'!D107/1000)</f>
        <v>2.0813801883623825E-4</v>
      </c>
      <c r="F47">
        <f t="shared" si="2"/>
        <v>6.6657904555221851E-4</v>
      </c>
      <c r="G47">
        <f t="shared" si="0"/>
        <v>122767.22013559665</v>
      </c>
      <c r="H47">
        <f>MAX(D47,DATA!$B$3)</f>
        <v>122787.22013559665</v>
      </c>
      <c r="I47">
        <f>G47*DATA!$B$7*F46*E47</f>
        <v>3.0057844195118602E-3</v>
      </c>
      <c r="J47">
        <f>H47*'LIFE TABLE MALE'!D108/1000*F47*E46</f>
        <v>2.4844976031231984E-2</v>
      </c>
      <c r="K47">
        <f>0</f>
        <v>0</v>
      </c>
      <c r="L47" s="43">
        <f>DATA!$B$8*((1+DATA!$B$9)^A47)*F47*E47</f>
        <v>1.6911448491316603E-5</v>
      </c>
      <c r="M47">
        <f>B46*EXP(RATES!O48)*(DATA!$B$12)</f>
        <v>1406.1522142317817</v>
      </c>
      <c r="N47">
        <f>C46*EXP(RATES!O48)*(DATA!$B$12)</f>
        <v>351.53805355794543</v>
      </c>
      <c r="O47">
        <f t="shared" si="3"/>
        <v>1757.6902677897272</v>
      </c>
      <c r="P47">
        <f t="shared" si="4"/>
        <v>6.8185862895779679E-4</v>
      </c>
      <c r="Q47">
        <f>RATES!G48</f>
        <v>0.29929213083059769</v>
      </c>
      <c r="R47" s="48">
        <f t="shared" si="5"/>
        <v>2.8549530528192958E-2</v>
      </c>
      <c r="S47">
        <f t="shared" si="6"/>
        <v>8.5446498259960698E-3</v>
      </c>
    </row>
    <row r="48" spans="1:19" x14ac:dyDescent="0.2">
      <c r="A48" s="5">
        <v>46</v>
      </c>
      <c r="B48">
        <f>B47*EXP(RATES!O49)*(1-DATA!$B$6)</f>
        <v>99166.189047448002</v>
      </c>
      <c r="C48">
        <f>C47*EXP(RATES!O49)*(1-DATA!$B$6)</f>
        <v>24791.547261862001</v>
      </c>
      <c r="D48">
        <f t="shared" si="1"/>
        <v>123957.73630931</v>
      </c>
      <c r="E48">
        <f>E47*(1-'LIFE TABLE MALE'!D108/1000)</f>
        <v>8.0415959354706781E-5</v>
      </c>
      <c r="F48">
        <f t="shared" si="2"/>
        <v>5.665921887193857E-4</v>
      </c>
      <c r="G48">
        <f t="shared" si="0"/>
        <v>123937.73630931</v>
      </c>
      <c r="H48">
        <f>MAX(D48,DATA!$B$3)</f>
        <v>123957.73630931</v>
      </c>
      <c r="I48">
        <f>G48*DATA!$B$7*F47*E48</f>
        <v>9.9652620423495639E-4</v>
      </c>
      <c r="J48">
        <f>H48*'LIFE TABLE MALE'!D109/1000*F48*E47</f>
        <v>9.4624166749576518E-3</v>
      </c>
      <c r="K48">
        <f>0</f>
        <v>0</v>
      </c>
      <c r="L48" s="43">
        <f>DATA!$B$8*((1+DATA!$B$9)^A48)*F48*E48</f>
        <v>5.6648802748776142E-6</v>
      </c>
      <c r="M48">
        <f>B47*EXP(RATES!O49)*(DATA!$B$12)</f>
        <v>1419.5568984297261</v>
      </c>
      <c r="N48">
        <f>C47*EXP(RATES!O49)*(DATA!$B$12)</f>
        <v>354.88922460743152</v>
      </c>
      <c r="O48">
        <f t="shared" si="3"/>
        <v>1774.4461230371576</v>
      </c>
      <c r="P48">
        <f t="shared" si="4"/>
        <v>2.4618743930710153E-4</v>
      </c>
      <c r="Q48">
        <f>RATES!G49</f>
        <v>0.28994370460990543</v>
      </c>
      <c r="R48" s="48">
        <f t="shared" si="5"/>
        <v>1.0710795198774587E-2</v>
      </c>
      <c r="S48">
        <f t="shared" si="6"/>
        <v>3.1055276392506922E-3</v>
      </c>
    </row>
    <row r="49" spans="1:21" x14ac:dyDescent="0.2">
      <c r="A49" s="5">
        <v>47</v>
      </c>
      <c r="B49">
        <f>B48*EXP(RATES!O50)*(1-DATA!$B$6)</f>
        <v>100132.91784628085</v>
      </c>
      <c r="C49">
        <f>C48*EXP(RATES!O50)*(1-DATA!$B$6)</f>
        <v>25033.229461570212</v>
      </c>
      <c r="D49">
        <f t="shared" si="1"/>
        <v>125166.14730785106</v>
      </c>
      <c r="E49">
        <f>E48*(1-'LIFE TABLE MALE'!D109/1000)</f>
        <v>2.836260995277507E-5</v>
      </c>
      <c r="F49">
        <f t="shared" si="2"/>
        <v>4.8160336041147783E-4</v>
      </c>
      <c r="G49">
        <f t="shared" si="0"/>
        <v>125146.14730785106</v>
      </c>
      <c r="H49">
        <f>MAX(D49,DATA!$B$3)</f>
        <v>125166.14730785106</v>
      </c>
      <c r="I49">
        <f>G49*DATA!$B$7*F48*E49</f>
        <v>3.0166541226957509E-4</v>
      </c>
      <c r="J49">
        <f>H49*'LIFE TABLE MALE'!D110/1000*F49*E48</f>
        <v>3.2958608559742878E-3</v>
      </c>
      <c r="K49">
        <f>0</f>
        <v>0</v>
      </c>
      <c r="L49" s="43">
        <f>DATA!$B$8*((1+DATA!$B$9)^A49)*F49*E49</f>
        <v>1.7322627965620981E-6</v>
      </c>
      <c r="M49">
        <f>B48*EXP(RATES!O50)*(DATA!$B$12)</f>
        <v>1433.3955519917506</v>
      </c>
      <c r="N49">
        <f>C48*EXP(RATES!O50)*(DATA!$B$12)</f>
        <v>358.34888799793765</v>
      </c>
      <c r="O49">
        <f t="shared" si="3"/>
        <v>1791.7444399896883</v>
      </c>
      <c r="P49">
        <f t="shared" si="4"/>
        <v>8.1637349423747347E-5</v>
      </c>
      <c r="Q49">
        <f>RATES!G50</f>
        <v>0.28082727798558355</v>
      </c>
      <c r="R49" s="48">
        <f t="shared" si="5"/>
        <v>3.6808958804641725E-3</v>
      </c>
      <c r="S49">
        <f t="shared" si="6"/>
        <v>1.0336959706591015E-3</v>
      </c>
    </row>
    <row r="50" spans="1:21" x14ac:dyDescent="0.2">
      <c r="A50" s="5">
        <v>48</v>
      </c>
      <c r="B50">
        <f>B49*EXP(RATES!O51)*(1-DATA!$B$6)</f>
        <v>101130.66967745037</v>
      </c>
      <c r="C50">
        <f>C49*EXP(RATES!O51)*(1-DATA!$B$6)</f>
        <v>25282.667419362591</v>
      </c>
      <c r="D50">
        <f t="shared" si="1"/>
        <v>126413.33709681296</v>
      </c>
      <c r="E50">
        <f>E49*(1-'LIFE TABLE MALE'!D110/1000)</f>
        <v>9.0786411414904827E-6</v>
      </c>
      <c r="F50">
        <f t="shared" si="2"/>
        <v>4.0936285634975616E-4</v>
      </c>
      <c r="G50">
        <f t="shared" si="0"/>
        <v>126393.33709681296</v>
      </c>
      <c r="H50">
        <f>MAX(D50,DATA!$B$3)</f>
        <v>126413.33709681296</v>
      </c>
      <c r="I50">
        <f>G50*DATA!$B$7*F49*E50</f>
        <v>8.2894515553433938E-5</v>
      </c>
      <c r="J50">
        <f>H50*'LIFE TABLE MALE'!D111/1000*F50*E49</f>
        <v>1.04382214931666E-3</v>
      </c>
      <c r="K50">
        <f>0</f>
        <v>0</v>
      </c>
      <c r="L50" s="43">
        <f>DATA!$B$8*((1+DATA!$B$9)^A50)*F50*E50</f>
        <v>4.8073698226327215E-7</v>
      </c>
      <c r="M50">
        <f>B49*EXP(RATES!O51)*(DATA!$B$12)</f>
        <v>1447.678298041212</v>
      </c>
      <c r="N50">
        <f>C49*EXP(RATES!O51)*(DATA!$B$12)</f>
        <v>361.91957451030299</v>
      </c>
      <c r="O50">
        <f t="shared" si="3"/>
        <v>1809.5978725515149</v>
      </c>
      <c r="P50">
        <f t="shared" si="4"/>
        <v>2.4718253285318635E-5</v>
      </c>
      <c r="Q50">
        <f>RATES!G51</f>
        <v>0.27193939918145021</v>
      </c>
      <c r="R50" s="48">
        <f t="shared" si="5"/>
        <v>1.1519156551376758E-3</v>
      </c>
      <c r="S50">
        <f t="shared" si="6"/>
        <v>3.1325125116584616E-4</v>
      </c>
    </row>
    <row r="51" spans="1:21" x14ac:dyDescent="0.2">
      <c r="A51" s="5">
        <v>49</v>
      </c>
      <c r="B51">
        <f>B50*EXP(RATES!O52)*(1-DATA!$B$6)</f>
        <v>102111.47643077932</v>
      </c>
      <c r="C51">
        <f>C50*EXP(RATES!O52)*(1-DATA!$B$6)</f>
        <v>25527.869107694831</v>
      </c>
      <c r="D51">
        <f t="shared" si="1"/>
        <v>127639.34553847415</v>
      </c>
      <c r="E51">
        <f>E50*(1-'LIFE TABLE MALE'!D111/1000)</f>
        <v>2.622101305262309E-6</v>
      </c>
      <c r="F51">
        <f t="shared" si="2"/>
        <v>3.4795842789729273E-4</v>
      </c>
      <c r="G51">
        <f t="shared" si="0"/>
        <v>127619.34553847415</v>
      </c>
      <c r="H51">
        <f>MAX(D51,DATA!$B$3)</f>
        <v>127639.34553847415</v>
      </c>
      <c r="I51">
        <f>G51*DATA!$B$7*F50*E51</f>
        <v>2.054781624113085E-5</v>
      </c>
      <c r="J51">
        <f>H51*'LIFE TABLE MALE'!D112/1000*F51*E50</f>
        <v>2.9872358452963306E-4</v>
      </c>
      <c r="K51">
        <f>0</f>
        <v>0</v>
      </c>
      <c r="L51" s="43">
        <f>DATA!$B$8*((1+DATA!$B$9)^A51)*F51*E51</f>
        <v>1.2038025179244753E-7</v>
      </c>
      <c r="M51">
        <f>B50*EXP(RATES!O52)*(DATA!$B$12)</f>
        <v>1461.7184765142235</v>
      </c>
      <c r="N51">
        <f>C50*EXP(RATES!O52)*(DATA!$B$12)</f>
        <v>365.42961912855588</v>
      </c>
      <c r="O51">
        <f t="shared" si="3"/>
        <v>1827.1480956427795</v>
      </c>
      <c r="P51">
        <f t="shared" si="4"/>
        <v>6.7905200150000999E-6</v>
      </c>
      <c r="Q51">
        <f>RATES!G52</f>
        <v>0.26340215020802832</v>
      </c>
      <c r="R51" s="48">
        <f t="shared" si="5"/>
        <v>3.2618230103755643E-4</v>
      </c>
      <c r="S51">
        <f t="shared" si="6"/>
        <v>8.5917119453094752E-5</v>
      </c>
    </row>
    <row r="52" spans="1:21" x14ac:dyDescent="0.2">
      <c r="A52" s="6">
        <v>50</v>
      </c>
      <c r="B52">
        <f>B51*EXP(RATES!O53)*(1-DATA!$B$6)</f>
        <v>103171.99920404634</v>
      </c>
      <c r="C52">
        <f>C51*EXP(RATES!O53)*(1-DATA!$B$6)</f>
        <v>25792.999801011585</v>
      </c>
      <c r="D52">
        <f t="shared" si="1"/>
        <v>128964.99900505792</v>
      </c>
      <c r="E52">
        <f>E51*(1-'LIFE TABLE MALE'!D112/1000)</f>
        <v>6.794887101443695E-7</v>
      </c>
      <c r="F52">
        <f t="shared" si="2"/>
        <v>2.957646637126988E-4</v>
      </c>
      <c r="G52">
        <f t="shared" si="0"/>
        <v>128944.99900505792</v>
      </c>
      <c r="H52">
        <f>MAX(D52,DATA!$B$3)</f>
        <v>128964.99900505792</v>
      </c>
      <c r="I52">
        <f>G52*DATA!$B$7*F51*E52</f>
        <v>4.5730438676062351E-6</v>
      </c>
      <c r="J52">
        <f>H52*'LIFE TABLE MALE'!D113/1000*F52*E51</f>
        <v>7.6886452854437105E-5</v>
      </c>
      <c r="K52">
        <f>E52*D52*F52</f>
        <v>2.5917934624765713E-5</v>
      </c>
      <c r="L52" s="43">
        <f>DATA!$B$8*((1+DATA!$B$9)^A52)*F52*E52</f>
        <v>2.7046254066033733E-8</v>
      </c>
      <c r="M52">
        <f>B51*EXP(RATES!O53)*(DATA!$B$12)</f>
        <v>1476.8997841070029</v>
      </c>
      <c r="N52">
        <f>C51*EXP(RATES!O53)*(DATA!$B$12)</f>
        <v>369.22494602675073</v>
      </c>
      <c r="O52">
        <f t="shared" si="3"/>
        <v>1846.1247301337537</v>
      </c>
      <c r="P52">
        <f t="shared" si="4"/>
        <v>1.684371431306005E-6</v>
      </c>
      <c r="Q52">
        <f>RATES!G53</f>
        <v>0.25495931300893881</v>
      </c>
      <c r="R52" s="48">
        <f t="shared" si="5"/>
        <v>1.0908884903218109E-4</v>
      </c>
      <c r="S52">
        <f t="shared" si="6"/>
        <v>2.7813218006180731E-5</v>
      </c>
    </row>
    <row r="56" spans="1:21" x14ac:dyDescent="0.2">
      <c r="P56" s="54" t="s">
        <v>56</v>
      </c>
      <c r="Q56" s="49">
        <f>SUM(S3:S52)</f>
        <v>95382.284301785679</v>
      </c>
      <c r="T56" s="58" t="s">
        <v>59</v>
      </c>
    </row>
    <row r="57" spans="1:21" x14ac:dyDescent="0.2">
      <c r="P57" s="56" t="s">
        <v>57</v>
      </c>
      <c r="Q57" s="50">
        <f>DATA!B2-Q56</f>
        <v>4617.7156982143206</v>
      </c>
      <c r="T57" s="54" t="s">
        <v>60</v>
      </c>
      <c r="U57" s="49">
        <f>SUM(J3:J52)</f>
        <v>7686.0559406708144</v>
      </c>
    </row>
    <row r="58" spans="1:21" x14ac:dyDescent="0.2">
      <c r="T58" s="55" t="s">
        <v>61</v>
      </c>
      <c r="U58" s="52">
        <f>SUM(I3:I52)</f>
        <v>93701.234085836681</v>
      </c>
    </row>
    <row r="59" spans="1:21" x14ac:dyDescent="0.2">
      <c r="P59" s="57" t="s">
        <v>58</v>
      </c>
      <c r="Q59" s="51">
        <f>SUMPRODUCT(R3:R52,A3:A52)/SUM(R3:R52)</f>
        <v>6.2208407646499753</v>
      </c>
      <c r="T59" s="55" t="s">
        <v>47</v>
      </c>
      <c r="U59" s="53">
        <f>SUM(L3:L52)</f>
        <v>294.48384979561177</v>
      </c>
    </row>
    <row r="60" spans="1:21" x14ac:dyDescent="0.2">
      <c r="T60" s="56" t="s">
        <v>48</v>
      </c>
      <c r="U60" s="50">
        <f>SUM(P3:P52)</f>
        <v>9060.5621893028583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E440-C0A6-48C1-BC67-61241C774D61}">
  <dimension ref="A1:U60"/>
  <sheetViews>
    <sheetView topLeftCell="J33" zoomScale="84" workbookViewId="0">
      <selection activeCell="Q58" sqref="Q58"/>
    </sheetView>
  </sheetViews>
  <sheetFormatPr baseColWidth="10" defaultColWidth="8.83203125" defaultRowHeight="16" x14ac:dyDescent="0.2"/>
  <cols>
    <col min="3" max="4" width="11.83203125" bestFit="1" customWidth="1"/>
    <col min="5" max="5" width="14" bestFit="1" customWidth="1"/>
    <col min="6" max="6" width="14.5" bestFit="1" customWidth="1"/>
    <col min="8" max="8" width="7.6640625" bestFit="1" customWidth="1"/>
    <col min="9" max="11" width="11.83203125" bestFit="1" customWidth="1"/>
    <col min="12" max="12" width="9.33203125" bestFit="1" customWidth="1"/>
    <col min="13" max="13" width="15.6640625" bestFit="1" customWidth="1"/>
    <col min="14" max="14" width="16" bestFit="1" customWidth="1"/>
    <col min="15" max="15" width="16.83203125" bestFit="1" customWidth="1"/>
    <col min="16" max="16" width="17.1640625" bestFit="1" customWidth="1"/>
    <col min="17" max="17" width="11.83203125" bestFit="1" customWidth="1"/>
    <col min="18" max="18" width="10.1640625" bestFit="1" customWidth="1"/>
    <col min="20" max="20" width="16.66406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DATA!B2*0.8*(1-DATA!E2)</f>
        <v>48800</v>
      </c>
      <c r="C2">
        <f>DATA!B2*0.2</f>
        <v>20000</v>
      </c>
      <c r="D2">
        <f>B2+C2</f>
        <v>68800</v>
      </c>
      <c r="E2">
        <f>1</f>
        <v>1</v>
      </c>
      <c r="F2">
        <f>1</f>
        <v>1</v>
      </c>
      <c r="G2">
        <f>D2-20</f>
        <v>68780</v>
      </c>
      <c r="H2">
        <f>MAX(D2,DATA!$B$3)</f>
        <v>100000</v>
      </c>
      <c r="M2">
        <f>B2</f>
        <v>48800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B2*EXP(RATES!O4)*(1-DATA!$B$6)</f>
        <v>49403.505695999993</v>
      </c>
      <c r="C3">
        <f>C2*EXP(RATES!O4)*(1-DATA!$B$6)</f>
        <v>20247.338400000001</v>
      </c>
      <c r="D3">
        <f>B3+C3</f>
        <v>69650.844095999986</v>
      </c>
      <c r="E3">
        <f>E2*(1-'LIFE TABLE MALE'!D63/1000)</f>
        <v>0.99353212999999996</v>
      </c>
      <c r="F3">
        <f>F2*(1-0.15)</f>
        <v>0.85</v>
      </c>
      <c r="G3">
        <f t="shared" ref="G3:G52" si="0">D3-20</f>
        <v>69630.844095999986</v>
      </c>
      <c r="H3">
        <f>MAX(D3,DATA!$B$3)</f>
        <v>100000</v>
      </c>
      <c r="I3">
        <f>G3*DATA!$B$7*F2*E3</f>
        <v>10377.072127259518</v>
      </c>
      <c r="J3">
        <f>H3*'LIFE TABLE MALE'!D64/1000*F3*E2</f>
        <v>603.52209999999991</v>
      </c>
      <c r="K3">
        <f>0</f>
        <v>0</v>
      </c>
      <c r="L3" s="43">
        <f>DATA!$B$8*((1+DATA!$B$9)^A3)*F3*E3</f>
        <v>43.069617835499997</v>
      </c>
      <c r="M3">
        <f>B2*EXP(RATES!O4)*(DATA!$B$12)</f>
        <v>707.20764799999995</v>
      </c>
      <c r="N3">
        <f>C2*EXP(RATES!O4)*(DATA!$B$12)</f>
        <v>289.83920000000001</v>
      </c>
      <c r="O3">
        <f>M3+N3</f>
        <v>997.04684799999995</v>
      </c>
      <c r="P3">
        <f>O3*E2*F2</f>
        <v>997.04684799999995</v>
      </c>
      <c r="Q3">
        <f>RATES!G4</f>
        <v>0.96605290105686192</v>
      </c>
      <c r="R3" s="43">
        <f>P3+L3+K3+J3+I3</f>
        <v>12020.710693095018</v>
      </c>
      <c r="S3">
        <f>R3*Q3</f>
        <v>11612.642437829683</v>
      </c>
    </row>
    <row r="4" spans="1:20" x14ac:dyDescent="0.2">
      <c r="A4" s="5">
        <v>2</v>
      </c>
      <c r="B4">
        <f>B3*EXP(RATES!O5)*(1-DATA!$B$6)</f>
        <v>49552.672545384565</v>
      </c>
      <c r="C4">
        <f>C3*EXP(RATES!O5)*(1-DATA!$B$6)</f>
        <v>20308.472354665806</v>
      </c>
      <c r="D4">
        <f t="shared" ref="D4:D52" si="1">B4+C4</f>
        <v>69861.144900050364</v>
      </c>
      <c r="E4">
        <f>E3*(1-'LIFE TABLE MALE'!D64/1000)</f>
        <v>0.98647779355864618</v>
      </c>
      <c r="F4">
        <f t="shared" ref="F4:F52" si="2">F3*(1-0.15)</f>
        <v>0.72249999999999992</v>
      </c>
      <c r="G4">
        <f t="shared" si="0"/>
        <v>69841.144900050364</v>
      </c>
      <c r="H4">
        <f>MAX(D4,DATA!$B$3)</f>
        <v>100000</v>
      </c>
      <c r="I4">
        <f>G4*DATA!$B$7*F3*E4</f>
        <v>8784.3341613779503</v>
      </c>
      <c r="J4">
        <f>H4*'LIFE TABLE MALE'!D65/1000*F4*E3</f>
        <v>560.98895057702669</v>
      </c>
      <c r="K4">
        <f>0</f>
        <v>0</v>
      </c>
      <c r="L4" s="43">
        <f>DATA!$B$8*((1+DATA!$B$9)^A4)*F4*E4</f>
        <v>37.076225308115248</v>
      </c>
      <c r="M4">
        <f>B3*EXP(RATES!O5)*(DATA!$B$12)</f>
        <v>709.34296077237616</v>
      </c>
      <c r="N4">
        <f>C3*EXP(RATES!O5)*(DATA!$B$12)</f>
        <v>290.71432818540012</v>
      </c>
      <c r="O4">
        <f t="shared" ref="O4:O52" si="3">M4+N4</f>
        <v>1000.0572889577763</v>
      </c>
      <c r="P4">
        <f t="shared" ref="P4:P52" si="4">O4*E3*F3</f>
        <v>844.55069115720812</v>
      </c>
      <c r="Q4">
        <f>RATES!G5</f>
        <v>0.94195563634332236</v>
      </c>
      <c r="R4" s="43">
        <f t="shared" ref="R4:R52" si="5">P4+L4+K4+J4+I4</f>
        <v>10226.9500284203</v>
      </c>
      <c r="S4">
        <f t="shared" ref="S4:S52" si="6">R4*Q4</f>
        <v>9633.3332218720025</v>
      </c>
    </row>
    <row r="5" spans="1:20" x14ac:dyDescent="0.2">
      <c r="A5" s="5">
        <v>3</v>
      </c>
      <c r="B5">
        <f>B4*EXP(RATES!O6)*(1-DATA!$B$6)</f>
        <v>49567.8697804244</v>
      </c>
      <c r="C5">
        <f>C4*EXP(RATES!O6)*(1-DATA!$B$6)</f>
        <v>20314.700729682132</v>
      </c>
      <c r="D5">
        <f t="shared" si="1"/>
        <v>69882.57051010654</v>
      </c>
      <c r="E5">
        <f>E4*(1-'LIFE TABLE MALE'!D65/1000)</f>
        <v>0.97876837095420599</v>
      </c>
      <c r="F5">
        <f t="shared" si="2"/>
        <v>0.61412499999999992</v>
      </c>
      <c r="G5">
        <f t="shared" si="0"/>
        <v>69862.57051010654</v>
      </c>
      <c r="H5">
        <f>MAX(D5,DATA!$B$3)</f>
        <v>100000</v>
      </c>
      <c r="I5">
        <f>G5*DATA!$B$7*F4*E5</f>
        <v>7410.6038553891531</v>
      </c>
      <c r="J5">
        <f>H5*'LIFE TABLE MALE'!D66/1000*F5*E4</f>
        <v>524.93573919204016</v>
      </c>
      <c r="K5">
        <f>0</f>
        <v>0</v>
      </c>
      <c r="L5" s="43">
        <f>DATA!$B$8*((1+DATA!$B$9)^A5)*F5*E5</f>
        <v>31.893870270048396</v>
      </c>
      <c r="M5">
        <f>B4*EXP(RATES!O6)*(DATA!$B$12)</f>
        <v>709.56050810423483</v>
      </c>
      <c r="N5">
        <f>C4*EXP(RATES!O6)*(DATA!$B$12)</f>
        <v>290.80348692796508</v>
      </c>
      <c r="O5">
        <f t="shared" si="3"/>
        <v>1000.3639950321999</v>
      </c>
      <c r="P5">
        <f t="shared" si="4"/>
        <v>712.98963610034855</v>
      </c>
      <c r="Q5">
        <f>RATES!G6</f>
        <v>0.92095016751412107</v>
      </c>
      <c r="R5" s="43">
        <f t="shared" si="5"/>
        <v>8680.4231009515897</v>
      </c>
      <c r="S5">
        <f t="shared" si="6"/>
        <v>7994.2371089148128</v>
      </c>
    </row>
    <row r="6" spans="1:20" x14ac:dyDescent="0.2">
      <c r="A6" s="5">
        <v>4</v>
      </c>
      <c r="B6">
        <f>B5*EXP(RATES!O7)*(1-DATA!$B$6)</f>
        <v>49543.996805332165</v>
      </c>
      <c r="C6">
        <f>C5*EXP(RATES!O7)*(1-DATA!$B$6)</f>
        <v>20304.916723496794</v>
      </c>
      <c r="D6">
        <f t="shared" si="1"/>
        <v>69848.913528828954</v>
      </c>
      <c r="E6">
        <f>E5*(1-'LIFE TABLE MALE'!D66/1000)</f>
        <v>0.97028747025977602</v>
      </c>
      <c r="F6">
        <f t="shared" si="2"/>
        <v>0.52200624999999989</v>
      </c>
      <c r="G6">
        <f t="shared" si="0"/>
        <v>69828.913528828954</v>
      </c>
      <c r="H6">
        <f>MAX(D6,DATA!$B$3)</f>
        <v>100000</v>
      </c>
      <c r="I6">
        <f>G6*DATA!$B$7*F5*E6</f>
        <v>6241.4248287498413</v>
      </c>
      <c r="J6">
        <f>H6*'LIFE TABLE MALE'!D67/1000*F6*E5</f>
        <v>493.17884396337325</v>
      </c>
      <c r="K6">
        <f>0</f>
        <v>0</v>
      </c>
      <c r="L6" s="43">
        <f>DATA!$B$8*((1+DATA!$B$9)^A6)*F6*E6</f>
        <v>27.412384664323476</v>
      </c>
      <c r="M6">
        <f>B5*EXP(RATES!O7)*(DATA!$B$12)</f>
        <v>709.21876817448913</v>
      </c>
      <c r="N6">
        <f>C5*EXP(RATES!O7)*(DATA!$B$12)</f>
        <v>290.66342957970869</v>
      </c>
      <c r="O6">
        <f t="shared" si="3"/>
        <v>999.88219775419782</v>
      </c>
      <c r="P6">
        <f t="shared" si="4"/>
        <v>601.01531651671041</v>
      </c>
      <c r="Q6">
        <f>RATES!G7</f>
        <v>0.90112326459071324</v>
      </c>
      <c r="R6" s="43">
        <f t="shared" si="5"/>
        <v>7363.0313738942486</v>
      </c>
      <c r="S6">
        <f t="shared" si="6"/>
        <v>6634.9988689274296</v>
      </c>
    </row>
    <row r="7" spans="1:20" x14ac:dyDescent="0.2">
      <c r="A7" s="6">
        <v>5</v>
      </c>
      <c r="B7">
        <f>B6*EXP(RATES!O8)*(1-DATA!$B$6)</f>
        <v>49518.929164153567</v>
      </c>
      <c r="C7">
        <f>C6*EXP(RATES!O8)*(1-DATA!$B$6)</f>
        <v>20294.643100062942</v>
      </c>
      <c r="D7">
        <f t="shared" si="1"/>
        <v>69813.572264216506</v>
      </c>
      <c r="E7">
        <f>E6*(1-'LIFE TABLE MALE'!D67/1000)</f>
        <v>0.9609215763955995</v>
      </c>
      <c r="F7">
        <f t="shared" si="2"/>
        <v>0.44370531249999989</v>
      </c>
      <c r="G7">
        <f t="shared" si="0"/>
        <v>69793.572264216506</v>
      </c>
      <c r="H7">
        <f>MAX(D7,DATA!$B$3)</f>
        <v>100000</v>
      </c>
      <c r="I7">
        <f>G7*DATA!$B$7*F6*E7</f>
        <v>5251.3423789879289</v>
      </c>
      <c r="J7">
        <f>H7*'LIFE TABLE MALE'!D68/1000*F7*E6</f>
        <v>464.7598048564015</v>
      </c>
      <c r="K7">
        <f>0</f>
        <v>0</v>
      </c>
      <c r="L7" s="43">
        <f>DATA!$B$8*((1+DATA!$B$9)^A7)*F7*E7</f>
        <v>23.537126247403894</v>
      </c>
      <c r="M7">
        <f>B6*EXP(RATES!O8)*(DATA!$B$12)</f>
        <v>708.85992668522488</v>
      </c>
      <c r="N7">
        <f>C6*EXP(RATES!O8)*(DATA!$B$12)</f>
        <v>290.51636339558405</v>
      </c>
      <c r="O7">
        <f t="shared" si="3"/>
        <v>999.37629008080899</v>
      </c>
      <c r="P7">
        <f t="shared" si="4"/>
        <v>506.18021711586351</v>
      </c>
      <c r="Q7">
        <f>RATES!G8</f>
        <v>0.88174468672828554</v>
      </c>
      <c r="R7" s="43">
        <f t="shared" si="5"/>
        <v>6245.8195272075982</v>
      </c>
      <c r="S7">
        <f t="shared" si="6"/>
        <v>5507.2181823790725</v>
      </c>
    </row>
    <row r="8" spans="1:20" x14ac:dyDescent="0.2">
      <c r="A8" s="5">
        <v>6</v>
      </c>
      <c r="B8">
        <f>B7*EXP(RATES!O9)*(1-DATA!$B$6)</f>
        <v>49527.566162822914</v>
      </c>
      <c r="C8">
        <f>C7*EXP(RATES!O9)*(1-DATA!$B$6)</f>
        <v>20298.182853615956</v>
      </c>
      <c r="D8">
        <f t="shared" si="1"/>
        <v>69825.749016438873</v>
      </c>
      <c r="E8">
        <f>E7*(1-'LIFE TABLE MALE'!D68/1000)</f>
        <v>0.95054816852958335</v>
      </c>
      <c r="F8">
        <f t="shared" si="2"/>
        <v>0.37714951562499988</v>
      </c>
      <c r="G8">
        <f t="shared" si="0"/>
        <v>69805.749016438873</v>
      </c>
      <c r="H8">
        <f>MAX(D8,DATA!$B$3)</f>
        <v>100000</v>
      </c>
      <c r="I8">
        <f>G8*DATA!$B$7*F7*E8</f>
        <v>4416.2251681519092</v>
      </c>
      <c r="J8">
        <f>H8*'LIFE TABLE MALE'!D69/1000*F8*E7</f>
        <v>425.04516908535737</v>
      </c>
      <c r="K8">
        <f>0</f>
        <v>0</v>
      </c>
      <c r="L8" s="43">
        <f>DATA!$B$8*((1+DATA!$B$9)^A8)*F8*E8</f>
        <v>20.186392744805385</v>
      </c>
      <c r="M8">
        <f>B7*EXP(RATES!O9)*(DATA!$B$12)</f>
        <v>708.98356470298654</v>
      </c>
      <c r="N8">
        <f>C7*EXP(RATES!O9)*(DATA!$B$12)</f>
        <v>290.56703471433883</v>
      </c>
      <c r="O8">
        <f t="shared" si="3"/>
        <v>999.55059941732543</v>
      </c>
      <c r="P8">
        <f t="shared" si="4"/>
        <v>426.17439921002017</v>
      </c>
      <c r="Q8">
        <f>RATES!G9</f>
        <v>0.86219592102620646</v>
      </c>
      <c r="R8" s="43">
        <f t="shared" si="5"/>
        <v>5287.631129192092</v>
      </c>
      <c r="S8">
        <f t="shared" si="6"/>
        <v>4558.973991480616</v>
      </c>
    </row>
    <row r="9" spans="1:20" x14ac:dyDescent="0.2">
      <c r="A9" s="5">
        <v>7</v>
      </c>
      <c r="B9">
        <f>B8*EXP(RATES!O10)*(1-DATA!$B$6)</f>
        <v>49565.173027428791</v>
      </c>
      <c r="C9">
        <f>C8*EXP(RATES!O10)*(1-DATA!$B$6)</f>
        <v>20313.595503044595</v>
      </c>
      <c r="D9">
        <f t="shared" si="1"/>
        <v>69878.76853047339</v>
      </c>
      <c r="E9">
        <f>E8*(1-'LIFE TABLE MALE'!D69/1000)</f>
        <v>0.93939989246654454</v>
      </c>
      <c r="F9">
        <f t="shared" si="2"/>
        <v>0.32057708828124987</v>
      </c>
      <c r="G9">
        <f t="shared" si="0"/>
        <v>69858.76853047339</v>
      </c>
      <c r="H9">
        <f>MAX(D9,DATA!$B$3)</f>
        <v>100000</v>
      </c>
      <c r="I9">
        <f>G9*DATA!$B$7*F8*E9</f>
        <v>3712.5836275481715</v>
      </c>
      <c r="J9">
        <f>H9*'LIFE TABLE MALE'!D70/1000*F9*E8</f>
        <v>389.98390096039697</v>
      </c>
      <c r="K9">
        <f>0</f>
        <v>0</v>
      </c>
      <c r="L9" s="43">
        <f>DATA!$B$8*((1+DATA!$B$9)^A9)*F9*E9</f>
        <v>17.296339165095308</v>
      </c>
      <c r="M9">
        <f>B8*EXP(RATES!O10)*(DATA!$B$12)</f>
        <v>709.52190427812184</v>
      </c>
      <c r="N9">
        <f>C8*EXP(RATES!O10)*(DATA!$B$12)</f>
        <v>290.78766568775495</v>
      </c>
      <c r="O9">
        <f t="shared" si="3"/>
        <v>1000.3095699658768</v>
      </c>
      <c r="P9">
        <f t="shared" si="4"/>
        <v>358.60976179466911</v>
      </c>
      <c r="Q9">
        <f>RATES!G10</f>
        <v>0.84258782390013232</v>
      </c>
      <c r="R9" s="43">
        <f t="shared" si="5"/>
        <v>4478.4736294683335</v>
      </c>
      <c r="S9">
        <f t="shared" si="6"/>
        <v>3773.5073498478505</v>
      </c>
    </row>
    <row r="10" spans="1:20" x14ac:dyDescent="0.2">
      <c r="A10" s="5">
        <v>8</v>
      </c>
      <c r="B10">
        <f>B9*EXP(RATES!O11)*(1-DATA!$B$6)</f>
        <v>49632.816763641662</v>
      </c>
      <c r="C10">
        <f>C9*EXP(RATES!O11)*(1-DATA!$B$6)</f>
        <v>20341.318345754789</v>
      </c>
      <c r="D10">
        <f t="shared" si="1"/>
        <v>69974.135109396448</v>
      </c>
      <c r="E10">
        <f>E9*(1-'LIFE TABLE MALE'!D70/1000)</f>
        <v>0.9273775090067512</v>
      </c>
      <c r="F10">
        <f t="shared" si="2"/>
        <v>0.2724905250390624</v>
      </c>
      <c r="G10">
        <f t="shared" si="0"/>
        <v>69954.135109396448</v>
      </c>
      <c r="H10">
        <f>MAX(D10,DATA!$B$3)</f>
        <v>100000</v>
      </c>
      <c r="I10">
        <f>G10*DATA!$B$7*F9*E10</f>
        <v>3119.5624893857089</v>
      </c>
      <c r="J10">
        <f>H10*'LIFE TABLE MALE'!D71/1000*F10*E9</f>
        <v>357.72839798541696</v>
      </c>
      <c r="K10">
        <f>0</f>
        <v>0</v>
      </c>
      <c r="L10" s="43">
        <f>DATA!$B$8*((1+DATA!$B$9)^A10)*F10*E10</f>
        <v>14.804009094226746</v>
      </c>
      <c r="M10">
        <f>B9*EXP(RATES!O11)*(DATA!$B$12)</f>
        <v>710.49021952043279</v>
      </c>
      <c r="N10">
        <f>C9*EXP(RATES!O11)*(DATA!$B$12)</f>
        <v>291.18451619689881</v>
      </c>
      <c r="O10">
        <f t="shared" si="3"/>
        <v>1001.6747357173316</v>
      </c>
      <c r="P10">
        <f t="shared" si="4"/>
        <v>301.65442905767998</v>
      </c>
      <c r="Q10">
        <f>RATES!G11</f>
        <v>0.82292780659029441</v>
      </c>
      <c r="R10" s="43">
        <f t="shared" si="5"/>
        <v>3793.7493255230324</v>
      </c>
      <c r="S10">
        <f t="shared" si="6"/>
        <v>3121.981811206078</v>
      </c>
    </row>
    <row r="11" spans="1:20" x14ac:dyDescent="0.2">
      <c r="A11" s="5">
        <v>9</v>
      </c>
      <c r="B11">
        <f>B10*EXP(RATES!O12)*(1-DATA!$B$6)</f>
        <v>49729.176581554908</v>
      </c>
      <c r="C11">
        <f>C10*EXP(RATES!O12)*(1-DATA!$B$6)</f>
        <v>20380.81007440776</v>
      </c>
      <c r="D11">
        <f t="shared" si="1"/>
        <v>70109.986655962668</v>
      </c>
      <c r="E11">
        <f>E10*(1-'LIFE TABLE MALE'!D71/1000)</f>
        <v>0.91441741759215689</v>
      </c>
      <c r="F11">
        <f t="shared" si="2"/>
        <v>0.23161694628320303</v>
      </c>
      <c r="G11">
        <f t="shared" si="0"/>
        <v>70089.986655962668</v>
      </c>
      <c r="H11">
        <f>MAX(D11,DATA!$B$3)</f>
        <v>100000</v>
      </c>
      <c r="I11">
        <f>G11*DATA!$B$7*F10*E11</f>
        <v>2619.6491607275789</v>
      </c>
      <c r="J11">
        <f>H11*'LIFE TABLE MALE'!D72/1000*F11*E10</f>
        <v>336.37215289493366</v>
      </c>
      <c r="K11">
        <f>0</f>
        <v>0</v>
      </c>
      <c r="L11" s="43">
        <f>DATA!$B$8*((1+DATA!$B$9)^A11)*F11*E11</f>
        <v>12.655705827556739</v>
      </c>
      <c r="M11">
        <f>B10*EXP(RATES!O12)*(DATA!$B$12)</f>
        <v>711.86960341694146</v>
      </c>
      <c r="N11">
        <f>C10*EXP(RATES!O12)*(DATA!$B$12)</f>
        <v>291.74983746595973</v>
      </c>
      <c r="O11">
        <f t="shared" si="3"/>
        <v>1003.6194408829012</v>
      </c>
      <c r="P11">
        <f t="shared" si="4"/>
        <v>253.61622278419676</v>
      </c>
      <c r="Q11">
        <f>RATES!G12</f>
        <v>0.80326389514893892</v>
      </c>
      <c r="R11" s="43">
        <f t="shared" si="5"/>
        <v>3222.293242234266</v>
      </c>
      <c r="S11">
        <f t="shared" si="6"/>
        <v>2588.3518210692</v>
      </c>
    </row>
    <row r="12" spans="1:20" x14ac:dyDescent="0.2">
      <c r="A12" s="6">
        <v>10</v>
      </c>
      <c r="B12">
        <f>B11*EXP(RATES!O13)*(1-DATA!$B$6)</f>
        <v>49862.693187132129</v>
      </c>
      <c r="C12">
        <f>C11*EXP(RATES!O13)*(1-DATA!$B$6)</f>
        <v>20435.529994726294</v>
      </c>
      <c r="D12">
        <f t="shared" si="1"/>
        <v>70298.223181858426</v>
      </c>
      <c r="E12">
        <f>E11*(1-'LIFE TABLE MALE'!D72/1000)</f>
        <v>0.90009759511179277</v>
      </c>
      <c r="F12">
        <f t="shared" si="2"/>
        <v>0.19687440434072256</v>
      </c>
      <c r="G12">
        <f t="shared" si="0"/>
        <v>70278.223181858426</v>
      </c>
      <c r="H12">
        <f>MAX(D12,DATA!$B$3)</f>
        <v>100000</v>
      </c>
      <c r="I12">
        <f>G12*DATA!$B$7*F11*E12</f>
        <v>2197.7179974153587</v>
      </c>
      <c r="J12">
        <f>H12*'LIFE TABLE MALE'!D73/1000*F12*E11</f>
        <v>314.5687956470619</v>
      </c>
      <c r="K12">
        <f>0</f>
        <v>0</v>
      </c>
      <c r="L12" s="43">
        <f>DATA!$B$8*((1+DATA!$B$9)^A12)*F12*E12</f>
        <v>10.800667101590824</v>
      </c>
      <c r="M12">
        <f>B11*EXP(RATES!O13)*(DATA!$B$12)</f>
        <v>713.78088406937604</v>
      </c>
      <c r="N12">
        <f>C11*EXP(RATES!O13)*(DATA!$B$12)</f>
        <v>292.53314920876085</v>
      </c>
      <c r="O12">
        <f t="shared" si="3"/>
        <v>1006.3140332781369</v>
      </c>
      <c r="P12">
        <f t="shared" si="4"/>
        <v>213.13184785328747</v>
      </c>
      <c r="Q12">
        <f>RATES!G13</f>
        <v>0.78348852098697186</v>
      </c>
      <c r="R12" s="43">
        <f t="shared" si="5"/>
        <v>2736.2193080172988</v>
      </c>
      <c r="S12">
        <f t="shared" si="6"/>
        <v>2143.7964187344692</v>
      </c>
    </row>
    <row r="13" spans="1:20" x14ac:dyDescent="0.2">
      <c r="A13" s="5">
        <v>11</v>
      </c>
      <c r="B13">
        <f>B12*EXP(RATES!O14)*(1-DATA!$B$6)</f>
        <v>50061.494638661818</v>
      </c>
      <c r="C13">
        <f>C12*EXP(RATES!O14)*(1-DATA!$B$6)</f>
        <v>20517.005999451576</v>
      </c>
      <c r="D13">
        <f t="shared" si="1"/>
        <v>70578.500638113386</v>
      </c>
      <c r="E13">
        <f>E12*(1-'LIFE TABLE MALE'!D73/1000)</f>
        <v>0.88436966777579928</v>
      </c>
      <c r="F13">
        <f t="shared" si="2"/>
        <v>0.16734324368961417</v>
      </c>
      <c r="G13">
        <f t="shared" si="0"/>
        <v>70558.500638113386</v>
      </c>
      <c r="H13">
        <f>MAX(D13,DATA!$B$3)</f>
        <v>100000</v>
      </c>
      <c r="I13">
        <f>G13*DATA!$B$7*F12*E13</f>
        <v>1842.7384524860474</v>
      </c>
      <c r="J13">
        <f>H13*'LIFE TABLE MALE'!D74/1000*F13*E12</f>
        <v>297.29628831186972</v>
      </c>
      <c r="K13">
        <f>0</f>
        <v>0</v>
      </c>
      <c r="L13" s="43">
        <f>DATA!$B$8*((1+DATA!$B$9)^A13)*F13*E13</f>
        <v>9.2005526570730787</v>
      </c>
      <c r="M13">
        <f>B12*EXP(RATES!O14)*(DATA!$B$12)</f>
        <v>716.62671261888079</v>
      </c>
      <c r="N13">
        <f>C12*EXP(RATES!O14)*(DATA!$B$12)</f>
        <v>293.69947238478738</v>
      </c>
      <c r="O13">
        <f t="shared" si="3"/>
        <v>1010.3261850036681</v>
      </c>
      <c r="P13">
        <f t="shared" si="4"/>
        <v>179.03604166279641</v>
      </c>
      <c r="Q13">
        <f>RATES!G14</f>
        <v>0.76320887666583526</v>
      </c>
      <c r="R13" s="43">
        <f t="shared" si="5"/>
        <v>2328.2713351177867</v>
      </c>
      <c r="S13">
        <f t="shared" si="6"/>
        <v>1776.9573502485105</v>
      </c>
    </row>
    <row r="14" spans="1:20" x14ac:dyDescent="0.2">
      <c r="A14" s="5">
        <v>12</v>
      </c>
      <c r="B14">
        <f>B13*EXP(RATES!O15)*(1-DATA!$B$6)</f>
        <v>50177.780482098169</v>
      </c>
      <c r="C14">
        <f>C13*EXP(RATES!O15)*(1-DATA!$B$6)</f>
        <v>20564.66413200746</v>
      </c>
      <c r="D14">
        <f t="shared" si="1"/>
        <v>70742.444614105625</v>
      </c>
      <c r="E14">
        <f>E13*(1-'LIFE TABLE MALE'!D74/1000)</f>
        <v>0.86691443914546784</v>
      </c>
      <c r="F14">
        <f t="shared" si="2"/>
        <v>0.14224175713617204</v>
      </c>
      <c r="G14">
        <f t="shared" si="0"/>
        <v>70722.444614105625</v>
      </c>
      <c r="H14">
        <f>MAX(D14,DATA!$B$3)</f>
        <v>100000</v>
      </c>
      <c r="I14">
        <f>G14*DATA!$B$7*F13*E14</f>
        <v>1538.9798820816093</v>
      </c>
      <c r="J14">
        <f>H14*'LIFE TABLE MALE'!D75/1000*F14*E13</f>
        <v>273.24747542143507</v>
      </c>
      <c r="K14">
        <f>0</f>
        <v>0</v>
      </c>
      <c r="L14" s="43">
        <f>DATA!$B$8*((1+DATA!$B$9)^A14)*F14*E14</f>
        <v>7.8194356609241371</v>
      </c>
      <c r="M14">
        <f>B13*EXP(RATES!O15)*(DATA!$B$12)</f>
        <v>718.29133614455463</v>
      </c>
      <c r="N14">
        <f>C13*EXP(RATES!O15)*(DATA!$B$12)</f>
        <v>294.38169514121108</v>
      </c>
      <c r="O14">
        <f t="shared" si="3"/>
        <v>1012.6730312857658</v>
      </c>
      <c r="P14">
        <f t="shared" si="4"/>
        <v>149.86881240568789</v>
      </c>
      <c r="Q14">
        <f>RATES!G15</f>
        <v>0.74468847430975171</v>
      </c>
      <c r="R14" s="46">
        <f t="shared" si="5"/>
        <v>1969.9156055696562</v>
      </c>
      <c r="S14">
        <f t="shared" si="6"/>
        <v>1466.9734468306378</v>
      </c>
    </row>
    <row r="15" spans="1:20" x14ac:dyDescent="0.2">
      <c r="A15" s="5">
        <v>13</v>
      </c>
      <c r="B15">
        <f>B14*EXP(RATES!O16)*(1-DATA!$B$6)</f>
        <v>50326.243795180497</v>
      </c>
      <c r="C15">
        <f>C14*EXP(RATES!O16)*(1-DATA!$B$6)</f>
        <v>20625.509752123166</v>
      </c>
      <c r="D15">
        <f t="shared" si="1"/>
        <v>70951.75354730367</v>
      </c>
      <c r="E15">
        <f>E14*(1-'LIFE TABLE MALE'!D75/1000)</f>
        <v>0.84808352308867097</v>
      </c>
      <c r="F15">
        <f t="shared" si="2"/>
        <v>0.12090549356574623</v>
      </c>
      <c r="G15">
        <f t="shared" si="0"/>
        <v>70931.75354730367</v>
      </c>
      <c r="H15">
        <f>MAX(D15,DATA!$B$3)</f>
        <v>100000</v>
      </c>
      <c r="I15">
        <f>G15*DATA!$B$7*F14*E15</f>
        <v>1283.5053690347197</v>
      </c>
      <c r="J15">
        <f>H15*'LIFE TABLE MALE'!D76/1000*F15*E14</f>
        <v>250.72760171678729</v>
      </c>
      <c r="K15">
        <f>0</f>
        <v>0</v>
      </c>
      <c r="L15" s="43">
        <f>DATA!$B$8*((1+DATA!$B$9)^A15)*F15*E15</f>
        <v>6.6321890487980344</v>
      </c>
      <c r="M15">
        <f>B14*EXP(RATES!O16)*(DATA!$B$12)</f>
        <v>720.4165778451196</v>
      </c>
      <c r="N15">
        <f>C14*EXP(RATES!O16)*(DATA!$B$12)</f>
        <v>295.25269583816396</v>
      </c>
      <c r="O15">
        <f t="shared" si="3"/>
        <v>1015.6692736832836</v>
      </c>
      <c r="P15">
        <f t="shared" si="4"/>
        <v>125.243633704461</v>
      </c>
      <c r="Q15">
        <f>RATES!G16</f>
        <v>0.72615681422166556</v>
      </c>
      <c r="R15" s="46">
        <f t="shared" si="5"/>
        <v>1666.108793504766</v>
      </c>
      <c r="S15">
        <f t="shared" si="6"/>
        <v>1209.8562536381237</v>
      </c>
    </row>
    <row r="16" spans="1:20" x14ac:dyDescent="0.2">
      <c r="A16" s="5">
        <v>14</v>
      </c>
      <c r="B16">
        <f>B15*EXP(RATES!O17)*(1-DATA!$B$6)</f>
        <v>50493.861671283841</v>
      </c>
      <c r="C16">
        <f>C15*EXP(RATES!O17)*(1-DATA!$B$6)</f>
        <v>20694.205602985192</v>
      </c>
      <c r="D16">
        <f t="shared" si="1"/>
        <v>71188.067274269037</v>
      </c>
      <c r="E16">
        <f>E15*(1-'LIFE TABLE MALE'!D76/1000)</f>
        <v>0.82779649169036118</v>
      </c>
      <c r="F16">
        <f t="shared" si="2"/>
        <v>0.10276966953088429</v>
      </c>
      <c r="G16">
        <f t="shared" si="0"/>
        <v>71168.067274269037</v>
      </c>
      <c r="H16">
        <f>MAX(D16,DATA!$B$3)</f>
        <v>100000</v>
      </c>
      <c r="I16">
        <f>G16*DATA!$B$7*F15*E16</f>
        <v>1068.4299327949482</v>
      </c>
      <c r="J16">
        <f>H16*'LIFE TABLE MALE'!D77/1000*F16*E15</f>
        <v>226.4248958632256</v>
      </c>
      <c r="K16">
        <f>0</f>
        <v>0</v>
      </c>
      <c r="L16" s="43">
        <f>DATA!$B$8*((1+DATA!$B$9)^A16)*F16*E16</f>
        <v>5.6125594016017892</v>
      </c>
      <c r="M16">
        <f>B15*EXP(RATES!O17)*(DATA!$B$12)</f>
        <v>722.81601574434956</v>
      </c>
      <c r="N16">
        <f>C15*EXP(RATES!O17)*(DATA!$B$12)</f>
        <v>296.23607202637288</v>
      </c>
      <c r="O16">
        <f t="shared" si="3"/>
        <v>1019.0520877707224</v>
      </c>
      <c r="P16">
        <f t="shared" si="4"/>
        <v>104.49151909954058</v>
      </c>
      <c r="Q16">
        <f>RATES!G17</f>
        <v>0.70782386801134656</v>
      </c>
      <c r="R16" s="46">
        <f t="shared" si="5"/>
        <v>1404.9589071593161</v>
      </c>
      <c r="S16">
        <f t="shared" si="6"/>
        <v>994.46344806250147</v>
      </c>
    </row>
    <row r="17" spans="1:19" x14ac:dyDescent="0.2">
      <c r="A17" s="6">
        <v>15</v>
      </c>
      <c r="B17">
        <f>B16*EXP(RATES!O18)*(1-DATA!$B$6)</f>
        <v>50609.670858762256</v>
      </c>
      <c r="C17">
        <f>C16*EXP(RATES!O18)*(1-DATA!$B$6)</f>
        <v>20741.668384738641</v>
      </c>
      <c r="D17">
        <f t="shared" si="1"/>
        <v>71351.339243500901</v>
      </c>
      <c r="E17">
        <f>E16*(1-'LIFE TABLE MALE'!D77/1000)</f>
        <v>0.80629125769035137</v>
      </c>
      <c r="F17">
        <f t="shared" si="2"/>
        <v>8.7354219101251643E-2</v>
      </c>
      <c r="G17">
        <f t="shared" si="0"/>
        <v>71331.339243500901</v>
      </c>
      <c r="H17">
        <f>MAX(D17,DATA!$B$3)</f>
        <v>100000</v>
      </c>
      <c r="I17">
        <f>G17*DATA!$B$7*F16*E17</f>
        <v>886.60167602738954</v>
      </c>
      <c r="J17">
        <f>H17*'LIFE TABLE MALE'!D78/1000*F17*E16</f>
        <v>211.31102633454176</v>
      </c>
      <c r="K17">
        <f>0</f>
        <v>0</v>
      </c>
      <c r="L17" s="43">
        <f>DATA!$B$8*((1+DATA!$B$9)^A17)*F17*E17</f>
        <v>4.7396734102966578</v>
      </c>
      <c r="M17">
        <f>B16*EXP(RATES!O18)*(DATA!$B$12)</f>
        <v>724.47381597410185</v>
      </c>
      <c r="N17">
        <f>C16*EXP(RATES!O18)*(DATA!$B$12)</f>
        <v>296.9154983500419</v>
      </c>
      <c r="O17">
        <f t="shared" si="3"/>
        <v>1021.3893143241437</v>
      </c>
      <c r="P17">
        <f t="shared" si="4"/>
        <v>86.892011592496132</v>
      </c>
      <c r="Q17">
        <f>RATES!G18</f>
        <v>0.6906676758678868</v>
      </c>
      <c r="R17" s="46">
        <f t="shared" si="5"/>
        <v>1189.5443873647241</v>
      </c>
      <c r="S17">
        <f t="shared" si="6"/>
        <v>821.57985736288322</v>
      </c>
    </row>
    <row r="18" spans="1:19" x14ac:dyDescent="0.2">
      <c r="A18" s="5">
        <v>16</v>
      </c>
      <c r="B18">
        <f>B17*EXP(RATES!O19)*(1-DATA!$B$6)</f>
        <v>50637.725211155506</v>
      </c>
      <c r="C18">
        <f>C17*EXP(RATES!O19)*(1-DATA!$B$6)</f>
        <v>20753.166070145711</v>
      </c>
      <c r="D18">
        <f t="shared" si="1"/>
        <v>71390.891281301214</v>
      </c>
      <c r="E18">
        <f>E17*(1-'LIFE TABLE MALE'!D78/1000)</f>
        <v>0.78272955654492149</v>
      </c>
      <c r="F18">
        <f t="shared" si="2"/>
        <v>7.4251086236063898E-2</v>
      </c>
      <c r="G18">
        <f t="shared" si="0"/>
        <v>71370.891281301214</v>
      </c>
      <c r="H18">
        <f>MAX(D18,DATA!$B$3)</f>
        <v>100000</v>
      </c>
      <c r="I18">
        <f>G18*DATA!$B$7*F17*E18</f>
        <v>731.99480439824742</v>
      </c>
      <c r="J18">
        <f>H18*'LIFE TABLE MALE'!D79/1000*F18*E17</f>
        <v>196.7827091320201</v>
      </c>
      <c r="K18">
        <f>0</f>
        <v>0</v>
      </c>
      <c r="L18" s="43">
        <f>DATA!$B$8*((1+DATA!$B$9)^A18)*F18*E18</f>
        <v>3.9892136592971492</v>
      </c>
      <c r="M18">
        <f>B17*EXP(RATES!O19)*(DATA!$B$12)</f>
        <v>724.87541202063107</v>
      </c>
      <c r="N18">
        <f>C17*EXP(RATES!O19)*(DATA!$B$12)</f>
        <v>297.08008689370138</v>
      </c>
      <c r="O18">
        <f t="shared" si="3"/>
        <v>1021.9554989143325</v>
      </c>
      <c r="P18">
        <f t="shared" si="4"/>
        <v>71.97933359130981</v>
      </c>
      <c r="Q18">
        <f>RATES!G19</f>
        <v>0.67509876092267374</v>
      </c>
      <c r="R18" s="46">
        <f t="shared" si="5"/>
        <v>1004.7460607808745</v>
      </c>
      <c r="S18">
        <f t="shared" si="6"/>
        <v>678.30282067510575</v>
      </c>
    </row>
    <row r="19" spans="1:19" x14ac:dyDescent="0.2">
      <c r="A19" s="5">
        <v>17</v>
      </c>
      <c r="B19">
        <f>B18*EXP(RATES!O20)*(1-DATA!$B$6)</f>
        <v>50586.736374250468</v>
      </c>
      <c r="C19">
        <f>C18*EXP(RATES!O20)*(1-DATA!$B$6)</f>
        <v>20732.269005840368</v>
      </c>
      <c r="D19">
        <f t="shared" si="1"/>
        <v>71319.005380090835</v>
      </c>
      <c r="E19">
        <f>E18*(1-'LIFE TABLE MALE'!D79/1000)</f>
        <v>0.75700168217713715</v>
      </c>
      <c r="F19">
        <f t="shared" si="2"/>
        <v>6.3113423300654309E-2</v>
      </c>
      <c r="G19">
        <f t="shared" si="0"/>
        <v>71299.005380090835</v>
      </c>
      <c r="H19">
        <f>MAX(D19,DATA!$B$3)</f>
        <v>100000</v>
      </c>
      <c r="I19">
        <f>G19*DATA!$B$7*F18*E19</f>
        <v>601.13828301600893</v>
      </c>
      <c r="J19">
        <f>H19*'LIFE TABLE MALE'!D80/1000*F19*E18</f>
        <v>185.48847280985521</v>
      </c>
      <c r="K19">
        <f>0</f>
        <v>0</v>
      </c>
      <c r="L19" s="43">
        <f>DATA!$B$8*((1+DATA!$B$9)^A19)*F19*E19</f>
        <v>3.3449644463055161</v>
      </c>
      <c r="M19">
        <f>B18*EXP(RATES!O20)*(DATA!$B$12)</f>
        <v>724.1455104698432</v>
      </c>
      <c r="N19">
        <f>C18*EXP(RATES!O20)*(DATA!$B$12)</f>
        <v>296.78094691387031</v>
      </c>
      <c r="O19">
        <f t="shared" si="3"/>
        <v>1020.9264573837136</v>
      </c>
      <c r="P19">
        <f t="shared" si="4"/>
        <v>59.334734530385234</v>
      </c>
      <c r="Q19">
        <f>RATES!G20</f>
        <v>0.66091208289531467</v>
      </c>
      <c r="R19" s="46">
        <f t="shared" si="5"/>
        <v>849.30645480255487</v>
      </c>
      <c r="S19">
        <f t="shared" si="6"/>
        <v>561.31689805999201</v>
      </c>
    </row>
    <row r="20" spans="1:19" x14ac:dyDescent="0.2">
      <c r="A20" s="5">
        <v>18</v>
      </c>
      <c r="B20">
        <f>B19*EXP(RATES!O21)*(1-DATA!$B$6)</f>
        <v>50516.042180951641</v>
      </c>
      <c r="C20">
        <f>C19*EXP(RATES!O21)*(1-DATA!$B$6)</f>
        <v>20703.295975799865</v>
      </c>
      <c r="D20">
        <f t="shared" si="1"/>
        <v>71219.338156751503</v>
      </c>
      <c r="E20">
        <f>E19*(1-'LIFE TABLE MALE'!D80/1000)</f>
        <v>0.72857800254523786</v>
      </c>
      <c r="F20">
        <f t="shared" si="2"/>
        <v>5.3646409805556163E-2</v>
      </c>
      <c r="G20">
        <f t="shared" si="0"/>
        <v>71199.338156751503</v>
      </c>
      <c r="H20">
        <f>MAX(D20,DATA!$B$3)</f>
        <v>100000</v>
      </c>
      <c r="I20">
        <f>G20*DATA!$B$7*F19*E20</f>
        <v>491.09442906584712</v>
      </c>
      <c r="J20">
        <f>H20*'LIFE TABLE MALE'!D81/1000*F20*E19</f>
        <v>168.53386238845283</v>
      </c>
      <c r="K20">
        <f>0</f>
        <v>0</v>
      </c>
      <c r="L20" s="43">
        <f>DATA!$B$8*((1+DATA!$B$9)^A20)*F20*E20</f>
        <v>2.791192655370387</v>
      </c>
      <c r="M20">
        <f>B19*EXP(RATES!O21)*(DATA!$B$12)</f>
        <v>723.13352815268206</v>
      </c>
      <c r="N20">
        <f>C19*EXP(RATES!O21)*(DATA!$B$12)</f>
        <v>296.36620006257476</v>
      </c>
      <c r="O20">
        <f t="shared" si="3"/>
        <v>1019.4997282152568</v>
      </c>
      <c r="P20">
        <f t="shared" si="4"/>
        <v>48.708605489829949</v>
      </c>
      <c r="Q20">
        <f>RATES!G21</f>
        <v>0.64727657622441381</v>
      </c>
      <c r="R20" s="46">
        <f t="shared" si="5"/>
        <v>711.1280895995003</v>
      </c>
      <c r="S20">
        <f t="shared" si="6"/>
        <v>460.29655509297271</v>
      </c>
    </row>
    <row r="21" spans="1:19" x14ac:dyDescent="0.2">
      <c r="A21" s="5">
        <v>19</v>
      </c>
      <c r="B21">
        <f>B20*EXP(RATES!O22)*(1-DATA!$B$6)</f>
        <v>50435.074409642766</v>
      </c>
      <c r="C21">
        <f>C20*EXP(RATES!O22)*(1-DATA!$B$6)</f>
        <v>20670.112462968358</v>
      </c>
      <c r="D21">
        <f t="shared" si="1"/>
        <v>71105.186872611128</v>
      </c>
      <c r="E21">
        <f>E20*(1-'LIFE TABLE MALE'!D81/1000)</f>
        <v>0.69834190615291014</v>
      </c>
      <c r="F21">
        <f t="shared" si="2"/>
        <v>4.5599448334722736E-2</v>
      </c>
      <c r="G21">
        <f t="shared" si="0"/>
        <v>71085.186872611128</v>
      </c>
      <c r="H21">
        <f>MAX(D21,DATA!$B$3)</f>
        <v>100000</v>
      </c>
      <c r="I21">
        <f>G21*DATA!$B$7*F20*E21</f>
        <v>399.46536949330482</v>
      </c>
      <c r="J21">
        <f>H21*'LIFE TABLE MALE'!D82/1000*F21*E20</f>
        <v>156.28990594362213</v>
      </c>
      <c r="K21">
        <f>0</f>
        <v>0</v>
      </c>
      <c r="L21" s="43">
        <f>DATA!$B$8*((1+DATA!$B$9)^A21)*F21*E21</f>
        <v>2.3195351618749664</v>
      </c>
      <c r="M21">
        <f>B20*EXP(RATES!O22)*(DATA!$B$12)</f>
        <v>721.97448030163469</v>
      </c>
      <c r="N21">
        <f>C20*EXP(RATES!O22)*(DATA!$B$12)</f>
        <v>295.89118045148979</v>
      </c>
      <c r="O21">
        <f t="shared" si="3"/>
        <v>1017.8656607531245</v>
      </c>
      <c r="P21">
        <f t="shared" si="4"/>
        <v>39.783884064377716</v>
      </c>
      <c r="Q21">
        <f>RATES!G22</f>
        <v>0.63405275958074025</v>
      </c>
      <c r="R21" s="46">
        <f t="shared" si="5"/>
        <v>597.85869466317968</v>
      </c>
      <c r="S21">
        <f t="shared" si="6"/>
        <v>379.07395519052824</v>
      </c>
    </row>
    <row r="22" spans="1:19" x14ac:dyDescent="0.2">
      <c r="A22" s="6">
        <v>20</v>
      </c>
      <c r="B22">
        <f>B21*EXP(RATES!O23)*(1-DATA!$B$6)</f>
        <v>50404.383182534075</v>
      </c>
      <c r="C22">
        <f>C21*EXP(RATES!O23)*(1-DATA!$B$6)</f>
        <v>20657.534091202502</v>
      </c>
      <c r="D22">
        <f t="shared" si="1"/>
        <v>71061.917273736573</v>
      </c>
      <c r="E22">
        <f>E21*(1-'LIFE TABLE MALE'!D82/1000)</f>
        <v>0.66548978691150162</v>
      </c>
      <c r="F22">
        <f t="shared" si="2"/>
        <v>3.8759531084514326E-2</v>
      </c>
      <c r="G22">
        <f t="shared" si="0"/>
        <v>71041.917273736573</v>
      </c>
      <c r="H22">
        <f>MAX(D22,DATA!$B$3)</f>
        <v>100000</v>
      </c>
      <c r="I22">
        <f>G22*DATA!$B$7*F21*E22</f>
        <v>323.37535323848749</v>
      </c>
      <c r="J22">
        <f>H22*'LIFE TABLE MALE'!D83/1000*F22*E21</f>
        <v>142.83640047717245</v>
      </c>
      <c r="K22">
        <f>0</f>
        <v>0</v>
      </c>
      <c r="L22" s="43">
        <f>DATA!$B$8*((1+DATA!$B$9)^A22)*F22*E22</f>
        <v>1.9164317121128738</v>
      </c>
      <c r="M22">
        <f>B21*EXP(RATES!O23)*(DATA!$B$12)</f>
        <v>721.53513758228746</v>
      </c>
      <c r="N22">
        <f>C21*EXP(RATES!O23)*(DATA!$B$12)</f>
        <v>295.71112195995403</v>
      </c>
      <c r="O22">
        <f t="shared" si="3"/>
        <v>1017.2462595422414</v>
      </c>
      <c r="P22">
        <f t="shared" si="4"/>
        <v>32.3931956562338</v>
      </c>
      <c r="Q22">
        <f>RATES!G23</f>
        <v>0.62048117992903407</v>
      </c>
      <c r="R22" s="46">
        <f t="shared" si="5"/>
        <v>500.52138108400663</v>
      </c>
      <c r="S22">
        <f t="shared" si="6"/>
        <v>310.56409711471417</v>
      </c>
    </row>
    <row r="23" spans="1:19" x14ac:dyDescent="0.2">
      <c r="A23" s="5">
        <v>21</v>
      </c>
      <c r="B23">
        <f>B22*EXP(RATES!O24)*(1-DATA!$B$6)</f>
        <v>50423.896819388741</v>
      </c>
      <c r="C23">
        <f>C22*EXP(RATES!O24)*(1-DATA!$B$6)</f>
        <v>20665.531483356055</v>
      </c>
      <c r="D23">
        <f t="shared" si="1"/>
        <v>71089.428302744796</v>
      </c>
      <c r="E23">
        <f>E22*(1-'LIFE TABLE MALE'!D83/1000)</f>
        <v>0.63037147159761586</v>
      </c>
      <c r="F23">
        <f t="shared" si="2"/>
        <v>3.2945601421837174E-2</v>
      </c>
      <c r="G23">
        <f t="shared" si="0"/>
        <v>71069.428302744796</v>
      </c>
      <c r="H23">
        <f>MAX(D23,DATA!$B$3)</f>
        <v>100000</v>
      </c>
      <c r="I23">
        <f>G23*DATA!$B$7*F22*E23</f>
        <v>260.46486344740333</v>
      </c>
      <c r="J23">
        <f>H23*'LIFE TABLE MALE'!D84/1000*F23*E22</f>
        <v>129.25023383142957</v>
      </c>
      <c r="K23">
        <f>0</f>
        <v>0</v>
      </c>
      <c r="L23" s="43">
        <f>DATA!$B$8*((1+DATA!$B$9)^A23)*F23*E23</f>
        <v>1.5738654496721092</v>
      </c>
      <c r="M23">
        <f>B22*EXP(RATES!O24)*(DATA!$B$12)</f>
        <v>721.81447389718039</v>
      </c>
      <c r="N23">
        <f>C22*EXP(RATES!O24)*(DATA!$B$12)</f>
        <v>295.82560405622166</v>
      </c>
      <c r="O23">
        <f t="shared" si="3"/>
        <v>1017.6400779534021</v>
      </c>
      <c r="P23">
        <f t="shared" si="4"/>
        <v>26.249081524489252</v>
      </c>
      <c r="Q23">
        <f>RATES!G24</f>
        <v>0.60659575547952316</v>
      </c>
      <c r="R23" s="46">
        <f t="shared" si="5"/>
        <v>417.53804425299427</v>
      </c>
      <c r="S23">
        <f t="shared" si="6"/>
        <v>253.27680539508762</v>
      </c>
    </row>
    <row r="24" spans="1:19" x14ac:dyDescent="0.2">
      <c r="A24" s="5">
        <v>22</v>
      </c>
      <c r="B24">
        <f>B23*EXP(RATES!O25)*(1-DATA!$B$6)</f>
        <v>50502.559106904933</v>
      </c>
      <c r="C24">
        <f>C23*EXP(RATES!O25)*(1-DATA!$B$6)</f>
        <v>20697.770125780724</v>
      </c>
      <c r="D24">
        <f t="shared" si="1"/>
        <v>71200.329232685661</v>
      </c>
      <c r="E24">
        <f>E23*(1-'LIFE TABLE MALE'!D84/1000)</f>
        <v>0.59321032950859998</v>
      </c>
      <c r="F24">
        <f t="shared" si="2"/>
        <v>2.8003761208561597E-2</v>
      </c>
      <c r="G24">
        <f t="shared" si="0"/>
        <v>71180.329232685661</v>
      </c>
      <c r="H24">
        <f>MAX(D24,DATA!$B$3)</f>
        <v>100000</v>
      </c>
      <c r="I24">
        <f>G24*DATA!$B$7*F23*E24</f>
        <v>208.66874123335052</v>
      </c>
      <c r="J24">
        <f>H24*'LIFE TABLE MALE'!D85/1000*F24*E23</f>
        <v>116.04300450916023</v>
      </c>
      <c r="K24">
        <f>0</f>
        <v>0</v>
      </c>
      <c r="L24" s="43">
        <f>DATA!$B$8*((1+DATA!$B$9)^A24)*F24*E24</f>
        <v>1.284100022427098</v>
      </c>
      <c r="M24">
        <f>B23*EXP(RATES!O25)*(DATA!$B$12)</f>
        <v>722.94051891274955</v>
      </c>
      <c r="N24">
        <f>C23*EXP(RATES!O25)*(DATA!$B$12)</f>
        <v>296.28709791506151</v>
      </c>
      <c r="O24">
        <f t="shared" si="3"/>
        <v>1019.2276168278111</v>
      </c>
      <c r="P24">
        <f t="shared" si="4"/>
        <v>21.167285767545838</v>
      </c>
      <c r="Q24">
        <f>RATES!G25</f>
        <v>0.59232660750473398</v>
      </c>
      <c r="R24" s="46">
        <f t="shared" si="5"/>
        <v>347.1631315324837</v>
      </c>
      <c r="S24">
        <f t="shared" si="6"/>
        <v>205.63395995135582</v>
      </c>
    </row>
    <row r="25" spans="1:19" x14ac:dyDescent="0.2">
      <c r="A25" s="5">
        <v>23</v>
      </c>
      <c r="B25">
        <f>B24*EXP(RATES!O26)*(1-DATA!$B$6)</f>
        <v>50626.803820446468</v>
      </c>
      <c r="C25">
        <f>C24*EXP(RATES!O26)*(1-DATA!$B$6)</f>
        <v>20748.690090346925</v>
      </c>
      <c r="D25">
        <f t="shared" si="1"/>
        <v>71375.49391079339</v>
      </c>
      <c r="E25">
        <f>E24*(1-'LIFE TABLE MALE'!D85/1000)</f>
        <v>0.55421480613968421</v>
      </c>
      <c r="F25">
        <f t="shared" si="2"/>
        <v>2.3803197027277356E-2</v>
      </c>
      <c r="G25">
        <f t="shared" si="0"/>
        <v>71355.49391079339</v>
      </c>
      <c r="H25">
        <f>MAX(D25,DATA!$B$3)</f>
        <v>100000</v>
      </c>
      <c r="I25">
        <f>G25*DATA!$B$7*F24*E25</f>
        <v>166.11665041012793</v>
      </c>
      <c r="J25">
        <f>H25*'LIFE TABLE MALE'!D86/1000*F25*E24</f>
        <v>101.92652706851166</v>
      </c>
      <c r="K25">
        <f>0</f>
        <v>0</v>
      </c>
      <c r="L25" s="43">
        <f>DATA!$B$8*((1+DATA!$B$9)^A25)*F25*E25</f>
        <v>1.0401293954547213</v>
      </c>
      <c r="M25">
        <f>B24*EXP(RATES!O26)*(DATA!$B$12)</f>
        <v>724.71907309432572</v>
      </c>
      <c r="N25">
        <f>C24*EXP(RATES!O26)*(DATA!$B$12)</f>
        <v>297.01601356324846</v>
      </c>
      <c r="O25">
        <f t="shared" si="3"/>
        <v>1021.7350866575741</v>
      </c>
      <c r="P25">
        <f t="shared" si="4"/>
        <v>16.973186290775558</v>
      </c>
      <c r="Q25">
        <f>RATES!G26</f>
        <v>0.57787375637469385</v>
      </c>
      <c r="R25" s="46">
        <f t="shared" si="5"/>
        <v>286.05649316486983</v>
      </c>
      <c r="S25">
        <f t="shared" si="6"/>
        <v>165.30454024055527</v>
      </c>
    </row>
    <row r="26" spans="1:19" x14ac:dyDescent="0.2">
      <c r="A26" s="5">
        <v>24</v>
      </c>
      <c r="B26">
        <f>B25*EXP(RATES!O27)*(1-DATA!$B$6)</f>
        <v>50802.913602697983</v>
      </c>
      <c r="C26">
        <f>C25*EXP(RATES!O27)*(1-DATA!$B$6)</f>
        <v>20820.866230613938</v>
      </c>
      <c r="D26">
        <f t="shared" si="1"/>
        <v>71623.779833311914</v>
      </c>
      <c r="E26">
        <f>E25*(1-'LIFE TABLE MALE'!D86/1000)</f>
        <v>0.51420915397167088</v>
      </c>
      <c r="F26">
        <f t="shared" si="2"/>
        <v>2.0232717473185752E-2</v>
      </c>
      <c r="G26">
        <f t="shared" si="0"/>
        <v>71603.779833311914</v>
      </c>
      <c r="H26">
        <f>MAX(D26,DATA!$B$3)</f>
        <v>100000</v>
      </c>
      <c r="I26">
        <f>G26*DATA!$B$7*F25*E26</f>
        <v>131.46262586096228</v>
      </c>
      <c r="J26">
        <f>H26*'LIFE TABLE MALE'!D87/1000*F26*E25</f>
        <v>91.116028587189035</v>
      </c>
      <c r="K26">
        <f>0</f>
        <v>0</v>
      </c>
      <c r="L26" s="43">
        <f>DATA!$B$8*((1+DATA!$B$9)^A26)*F26*E26</f>
        <v>0.836696876034149</v>
      </c>
      <c r="M26">
        <f>B25*EXP(RATES!O27)*(DATA!$B$12)</f>
        <v>727.24007202226153</v>
      </c>
      <c r="N26">
        <f>C25*EXP(RATES!O27)*(DATA!$B$12)</f>
        <v>298.04920984518935</v>
      </c>
      <c r="O26">
        <f t="shared" si="3"/>
        <v>1025.2892818674509</v>
      </c>
      <c r="P26">
        <f t="shared" si="4"/>
        <v>13.525702562387117</v>
      </c>
      <c r="Q26">
        <f>RATES!G27</f>
        <v>0.56320138825489208</v>
      </c>
      <c r="R26" s="46">
        <f t="shared" si="5"/>
        <v>236.94105388657258</v>
      </c>
      <c r="S26">
        <f t="shared" si="6"/>
        <v>133.44553048349488</v>
      </c>
    </row>
    <row r="27" spans="1:19" x14ac:dyDescent="0.2">
      <c r="A27" s="6">
        <v>25</v>
      </c>
      <c r="B27">
        <f>B26*EXP(RATES!O28)*(1-DATA!$B$6)</f>
        <v>51012.488159080378</v>
      </c>
      <c r="C27">
        <f>C26*EXP(RATES!O28)*(1-DATA!$B$6)</f>
        <v>20906.757442246071</v>
      </c>
      <c r="D27">
        <f t="shared" si="1"/>
        <v>71919.245601326445</v>
      </c>
      <c r="E27">
        <f>E26*(1-'LIFE TABLE MALE'!D87/1000)</f>
        <v>0.47242590134255708</v>
      </c>
      <c r="F27">
        <f t="shared" si="2"/>
        <v>1.7197809852207889E-2</v>
      </c>
      <c r="G27">
        <f t="shared" si="0"/>
        <v>71899.245601326445</v>
      </c>
      <c r="H27">
        <f>MAX(D27,DATA!$B$3)</f>
        <v>100000</v>
      </c>
      <c r="I27">
        <f>G27*DATA!$B$7*F26*E27</f>
        <v>103.086907189653</v>
      </c>
      <c r="J27">
        <f>H27*'LIFE TABLE MALE'!D88/1000*F27*E26</f>
        <v>81.923693482159834</v>
      </c>
      <c r="K27">
        <f>0</f>
        <v>0</v>
      </c>
      <c r="L27" s="43">
        <f>DATA!$B$8*((1+DATA!$B$9)^A27)*F27*E27</f>
        <v>0.66647082316811657</v>
      </c>
      <c r="M27">
        <f>B26*EXP(RATES!O28)*(DATA!$B$12)</f>
        <v>730.24011679665171</v>
      </c>
      <c r="N27">
        <f>C26*EXP(RATES!O28)*(DATA!$B$12)</f>
        <v>299.27873639207053</v>
      </c>
      <c r="O27">
        <f t="shared" si="3"/>
        <v>1029.5188531887222</v>
      </c>
      <c r="P27">
        <f t="shared" si="4"/>
        <v>10.710958211920369</v>
      </c>
      <c r="Q27">
        <f>RATES!G28</f>
        <v>0.54854806158178537</v>
      </c>
      <c r="R27" s="46">
        <f t="shared" si="5"/>
        <v>196.38802970690131</v>
      </c>
      <c r="S27">
        <f t="shared" si="6"/>
        <v>107.72827301358679</v>
      </c>
    </row>
    <row r="28" spans="1:19" x14ac:dyDescent="0.2">
      <c r="A28" s="5">
        <v>26</v>
      </c>
      <c r="B28">
        <f>B27*EXP(RATES!O29)*(1-DATA!$B$6)</f>
        <v>51258.930132316338</v>
      </c>
      <c r="C28">
        <f>C27*EXP(RATES!O29)*(1-DATA!$B$6)</f>
        <v>21007.758250949333</v>
      </c>
      <c r="D28">
        <f t="shared" si="1"/>
        <v>72266.688383265675</v>
      </c>
      <c r="E28">
        <f>E27*(1-'LIFE TABLE MALE'!D88/1000)</f>
        <v>0.42866056426106119</v>
      </c>
      <c r="F28">
        <f t="shared" si="2"/>
        <v>1.4618138374376706E-2</v>
      </c>
      <c r="G28">
        <f t="shared" si="0"/>
        <v>72246.688383265675</v>
      </c>
      <c r="H28">
        <f>MAX(D28,DATA!$B$3)</f>
        <v>100000</v>
      </c>
      <c r="I28">
        <f>G28*DATA!$B$7*F27*E28</f>
        <v>79.890635913936066</v>
      </c>
      <c r="J28">
        <f>H28*'LIFE TABLE MALE'!D89/1000*F28*E27</f>
        <v>73.895029851084601</v>
      </c>
      <c r="K28">
        <f>0</f>
        <v>0</v>
      </c>
      <c r="L28" s="43">
        <f>DATA!$B$8*((1+DATA!$B$9)^A28)*F28*E28</f>
        <v>0.5243002563059016</v>
      </c>
      <c r="M28">
        <f>B27*EXP(RATES!O29)*(DATA!$B$12)</f>
        <v>733.76791600452839</v>
      </c>
      <c r="N28">
        <f>C27*EXP(RATES!O29)*(DATA!$B$12)</f>
        <v>300.72455573956097</v>
      </c>
      <c r="O28">
        <f t="shared" si="3"/>
        <v>1034.4924717440895</v>
      </c>
      <c r="P28">
        <f t="shared" si="4"/>
        <v>8.404931489104408</v>
      </c>
      <c r="Q28">
        <f>RATES!G29</f>
        <v>0.53390072310461278</v>
      </c>
      <c r="R28" s="46">
        <f t="shared" si="5"/>
        <v>162.71489751043097</v>
      </c>
      <c r="S28">
        <f t="shared" si="6"/>
        <v>86.873601440712051</v>
      </c>
    </row>
    <row r="29" spans="1:19" x14ac:dyDescent="0.2">
      <c r="A29" s="5">
        <v>27</v>
      </c>
      <c r="B29">
        <f>B28*EXP(RATES!O30)*(1-DATA!$B$6)</f>
        <v>51545.772813208991</v>
      </c>
      <c r="C29">
        <f>C28*EXP(RATES!O30)*(1-DATA!$B$6)</f>
        <v>21125.31672672501</v>
      </c>
      <c r="D29">
        <f t="shared" si="1"/>
        <v>72671.089539934008</v>
      </c>
      <c r="E29">
        <f>E28*(1-'LIFE TABLE MALE'!D89/1000)</f>
        <v>0.38279328376033767</v>
      </c>
      <c r="F29">
        <f t="shared" si="2"/>
        <v>1.24254176182202E-2</v>
      </c>
      <c r="G29">
        <f t="shared" si="0"/>
        <v>72651.089539934008</v>
      </c>
      <c r="H29">
        <f>MAX(D29,DATA!$B$3)</f>
        <v>100000</v>
      </c>
      <c r="I29">
        <f>G29*DATA!$B$7*F28*E29</f>
        <v>60.980329781549507</v>
      </c>
      <c r="J29">
        <f>H29*'LIFE TABLE MALE'!D90/1000*F29*E28</f>
        <v>65.121661133582663</v>
      </c>
      <c r="K29">
        <f>0</f>
        <v>0</v>
      </c>
      <c r="L29" s="43">
        <f>DATA!$B$8*((1+DATA!$B$9)^A29)*F29*E29</f>
        <v>0.40592887534432326</v>
      </c>
      <c r="M29">
        <f>B28*EXP(RATES!O30)*(DATA!$B$12)</f>
        <v>737.87404845084438</v>
      </c>
      <c r="N29">
        <f>C28*EXP(RATES!O30)*(DATA!$B$12)</f>
        <v>302.40739690608399</v>
      </c>
      <c r="O29">
        <f t="shared" si="3"/>
        <v>1040.2814453569283</v>
      </c>
      <c r="P29">
        <f t="shared" si="4"/>
        <v>6.5186318201348641</v>
      </c>
      <c r="Q29">
        <f>RATES!G30</f>
        <v>0.51924921182601969</v>
      </c>
      <c r="R29" s="46">
        <f t="shared" si="5"/>
        <v>133.02655161061136</v>
      </c>
      <c r="S29">
        <f t="shared" si="6"/>
        <v>69.073932075743286</v>
      </c>
    </row>
    <row r="30" spans="1:19" x14ac:dyDescent="0.2">
      <c r="A30" s="5">
        <v>28</v>
      </c>
      <c r="B30">
        <f>B29*EXP(RATES!O31)*(1-DATA!$B$6)</f>
        <v>51862.531315415945</v>
      </c>
      <c r="C30">
        <f>C29*EXP(RATES!O31)*(1-DATA!$B$6)</f>
        <v>21255.135785006551</v>
      </c>
      <c r="D30">
        <f t="shared" si="1"/>
        <v>73117.667100422492</v>
      </c>
      <c r="E30">
        <f>E29*(1-'LIFE TABLE MALE'!D90/1000)</f>
        <v>0.33599119307109643</v>
      </c>
      <c r="F30">
        <f t="shared" si="2"/>
        <v>1.0561604975487169E-2</v>
      </c>
      <c r="G30">
        <f t="shared" si="0"/>
        <v>73097.667100422492</v>
      </c>
      <c r="H30">
        <f>MAX(D30,DATA!$B$3)</f>
        <v>100000</v>
      </c>
      <c r="I30">
        <f>G30*DATA!$B$7*F29*E30</f>
        <v>45.775559789145447</v>
      </c>
      <c r="J30">
        <f>H30*'LIFE TABLE MALE'!D91/1000*F30*E29</f>
        <v>56.551998749844927</v>
      </c>
      <c r="K30">
        <f>0</f>
        <v>0</v>
      </c>
      <c r="L30" s="43">
        <f>DATA!$B$8*((1+DATA!$B$9)^A30)*F30*E30</f>
        <v>0.30891046953381696</v>
      </c>
      <c r="M30">
        <f>B29*EXP(RATES!O31)*(DATA!$B$12)</f>
        <v>742.40842373806061</v>
      </c>
      <c r="N30">
        <f>C29*EXP(RATES!O31)*(DATA!$B$12)</f>
        <v>304.26574743363159</v>
      </c>
      <c r="O30">
        <f t="shared" si="3"/>
        <v>1046.6741711716923</v>
      </c>
      <c r="P30">
        <f t="shared" si="4"/>
        <v>4.9783658722490705</v>
      </c>
      <c r="Q30">
        <f>RATES!G31</f>
        <v>0.50472410428806358</v>
      </c>
      <c r="R30" s="46">
        <f t="shared" si="5"/>
        <v>107.61483488077326</v>
      </c>
      <c r="S30">
        <f t="shared" si="6"/>
        <v>54.315801143306146</v>
      </c>
    </row>
    <row r="31" spans="1:19" x14ac:dyDescent="0.2">
      <c r="A31" s="5">
        <v>29</v>
      </c>
      <c r="B31">
        <f>B30*EXP(RATES!O32)*(1-DATA!$B$6)</f>
        <v>52196.484008719737</v>
      </c>
      <c r="C31">
        <f>C30*EXP(RATES!O32)*(1-DATA!$B$6)</f>
        <v>21392.001642917941</v>
      </c>
      <c r="D31">
        <f t="shared" si="1"/>
        <v>73588.485651637675</v>
      </c>
      <c r="E31">
        <f>E30*(1-'LIFE TABLE MALE'!D91/1000)</f>
        <v>0.28899294993893926</v>
      </c>
      <c r="F31">
        <f t="shared" si="2"/>
        <v>8.9773642291640938E-3</v>
      </c>
      <c r="G31">
        <f t="shared" si="0"/>
        <v>73568.485651637675</v>
      </c>
      <c r="H31">
        <f>MAX(D31,DATA!$B$3)</f>
        <v>100000</v>
      </c>
      <c r="I31">
        <f>G31*DATA!$B$7*F30*E31</f>
        <v>33.682183979647405</v>
      </c>
      <c r="J31">
        <f>H31*'LIFE TABLE MALE'!D92/1000*F31*E30</f>
        <v>48.27103210786791</v>
      </c>
      <c r="K31">
        <f>0</f>
        <v>0</v>
      </c>
      <c r="L31" s="43">
        <f>DATA!$B$8*((1+DATA!$B$9)^A31)*F31*E31</f>
        <v>0.23036212671253492</v>
      </c>
      <c r="M31">
        <f>B30*EXP(RATES!O32)*(DATA!$B$12)</f>
        <v>747.18893264015992</v>
      </c>
      <c r="N31">
        <f>C30*EXP(RATES!O32)*(DATA!$B$12)</f>
        <v>306.22497239350838</v>
      </c>
      <c r="O31">
        <f t="shared" si="3"/>
        <v>1053.4139050336682</v>
      </c>
      <c r="P31">
        <f t="shared" si="4"/>
        <v>3.7381511740439741</v>
      </c>
      <c r="Q31">
        <f>RATES!G32</f>
        <v>0.49046199601095725</v>
      </c>
      <c r="R31" s="47">
        <f t="shared" si="5"/>
        <v>85.921729388271828</v>
      </c>
      <c r="S31">
        <f t="shared" si="6"/>
        <v>42.141342896485128</v>
      </c>
    </row>
    <row r="32" spans="1:19" x14ac:dyDescent="0.2">
      <c r="A32" s="6">
        <v>30</v>
      </c>
      <c r="B32">
        <f>B31*EXP(RATES!O33)*(1-DATA!$B$6)</f>
        <v>52547.934035813967</v>
      </c>
      <c r="C32">
        <f>C31*EXP(RATES!O33)*(1-DATA!$B$6)</f>
        <v>21536.038539268036</v>
      </c>
      <c r="D32">
        <f t="shared" si="1"/>
        <v>74083.972575082007</v>
      </c>
      <c r="E32">
        <f>E31*(1-'LIFE TABLE MALE'!D92/1000)</f>
        <v>0.24274450939213651</v>
      </c>
      <c r="F32">
        <f t="shared" si="2"/>
        <v>7.6307595947894798E-3</v>
      </c>
      <c r="G32">
        <f t="shared" si="0"/>
        <v>74063.972575082007</v>
      </c>
      <c r="H32">
        <f>MAX(D32,DATA!$B$3)</f>
        <v>100000</v>
      </c>
      <c r="I32">
        <f>G32*DATA!$B$7*F31*E32</f>
        <v>24.210096629139674</v>
      </c>
      <c r="J32">
        <f>H32*'LIFE TABLE MALE'!D93/1000*F32*E31</f>
        <v>39.861549884343148</v>
      </c>
      <c r="K32">
        <f>0</f>
        <v>0</v>
      </c>
      <c r="L32" s="43">
        <f>DATA!$B$8*((1+DATA!$B$9)^A32)*F32*E32</f>
        <v>0.16776151678176157</v>
      </c>
      <c r="M32">
        <f>B31*EXP(RATES!O33)*(DATA!$B$12)</f>
        <v>752.21991462310393</v>
      </c>
      <c r="N32">
        <f>C31*EXP(RATES!O33)*(DATA!$B$12)</f>
        <v>308.28685025537067</v>
      </c>
      <c r="O32">
        <f t="shared" si="3"/>
        <v>1060.5067648784745</v>
      </c>
      <c r="P32">
        <f t="shared" si="4"/>
        <v>2.7513734177905165</v>
      </c>
      <c r="Q32">
        <f>RATES!G33</f>
        <v>0.47646370067584165</v>
      </c>
      <c r="R32" s="47">
        <f t="shared" si="5"/>
        <v>66.990781448055102</v>
      </c>
      <c r="S32">
        <f t="shared" si="6"/>
        <v>31.918675639906851</v>
      </c>
    </row>
    <row r="33" spans="1:19" x14ac:dyDescent="0.2">
      <c r="A33" s="5">
        <v>31</v>
      </c>
      <c r="B33">
        <f>B32*EXP(RATES!O34)*(1-DATA!$B$6)</f>
        <v>52933.205771700297</v>
      </c>
      <c r="C33">
        <f>C32*EXP(RATES!O34)*(1-DATA!$B$6)</f>
        <v>21693.936791680469</v>
      </c>
      <c r="D33">
        <f t="shared" si="1"/>
        <v>74627.142563380767</v>
      </c>
      <c r="E33">
        <f>E32*(1-'LIFE TABLE MALE'!D93/1000)</f>
        <v>0.1988663322971663</v>
      </c>
      <c r="F33">
        <f t="shared" si="2"/>
        <v>6.486145655571058E-3</v>
      </c>
      <c r="G33">
        <f t="shared" si="0"/>
        <v>74607.142563380767</v>
      </c>
      <c r="H33">
        <f>MAX(D33,DATA!$B$3)</f>
        <v>100000</v>
      </c>
      <c r="I33">
        <f>G33*DATA!$B$7*F32*E33</f>
        <v>16.982463955994564</v>
      </c>
      <c r="J33">
        <f>H33*'LIFE TABLE MALE'!D94/1000*F33*E32</f>
        <v>31.520014632635252</v>
      </c>
      <c r="K33">
        <f>0</f>
        <v>0</v>
      </c>
      <c r="L33" s="43">
        <f>DATA!$B$8*((1+DATA!$B$9)^A33)*F33*E33</f>
        <v>0.11915802331517795</v>
      </c>
      <c r="M33">
        <f>B32*EXP(RATES!O34)*(DATA!$B$12)</f>
        <v>757.73505194663005</v>
      </c>
      <c r="N33">
        <f>C32*EXP(RATES!O34)*(DATA!$B$12)</f>
        <v>310.54715243714372</v>
      </c>
      <c r="O33">
        <f t="shared" si="3"/>
        <v>1068.2822043837737</v>
      </c>
      <c r="P33">
        <f t="shared" si="4"/>
        <v>1.9788058279606295</v>
      </c>
      <c r="Q33">
        <f>RATES!G34</f>
        <v>0.46258987582736705</v>
      </c>
      <c r="R33" s="47">
        <f t="shared" si="5"/>
        <v>50.600442439905621</v>
      </c>
      <c r="S33">
        <f t="shared" si="6"/>
        <v>23.407252385085776</v>
      </c>
    </row>
    <row r="34" spans="1:19" x14ac:dyDescent="0.2">
      <c r="A34" s="5">
        <v>32</v>
      </c>
      <c r="B34">
        <f>B33*EXP(RATES!O35)*(1-DATA!$B$6)</f>
        <v>53337.908299180337</v>
      </c>
      <c r="C34">
        <f>C33*EXP(RATES!O35)*(1-DATA!$B$6)</f>
        <v>21859.79848327065</v>
      </c>
      <c r="D34">
        <f t="shared" si="1"/>
        <v>75197.706782450987</v>
      </c>
      <c r="E34">
        <f>E33*(1-'LIFE TABLE MALE'!D94/1000)</f>
        <v>0.1590545553724837</v>
      </c>
      <c r="F34">
        <f t="shared" si="2"/>
        <v>5.5132238072353994E-3</v>
      </c>
      <c r="G34">
        <f t="shared" si="0"/>
        <v>75177.706782450987</v>
      </c>
      <c r="H34">
        <f>MAX(D34,DATA!$B$3)</f>
        <v>100000</v>
      </c>
      <c r="I34">
        <f>G34*DATA!$B$7*F33*E34</f>
        <v>11.633573607268865</v>
      </c>
      <c r="J34">
        <f>H34*'LIFE TABLE MALE'!D95/1000*F34*E33</f>
        <v>24.635489943079175</v>
      </c>
      <c r="K34">
        <f>0</f>
        <v>0</v>
      </c>
      <c r="L34" s="43">
        <f>DATA!$B$8*((1+DATA!$B$9)^A34)*F34*E34</f>
        <v>8.2627998988704057E-2</v>
      </c>
      <c r="M34">
        <f>B33*EXP(RATES!O35)*(DATA!$B$12)</f>
        <v>763.52833966106823</v>
      </c>
      <c r="N34">
        <f>C33*EXP(RATES!O35)*(DATA!$B$12)</f>
        <v>312.92145068076593</v>
      </c>
      <c r="O34">
        <f t="shared" si="3"/>
        <v>1076.4497903418342</v>
      </c>
      <c r="P34">
        <f t="shared" si="4"/>
        <v>1.3884867468267654</v>
      </c>
      <c r="Q34">
        <f>RATES!G35</f>
        <v>0.44898020595178956</v>
      </c>
      <c r="R34" s="47">
        <f t="shared" si="5"/>
        <v>37.740178296163506</v>
      </c>
      <c r="S34">
        <f t="shared" si="6"/>
        <v>16.944593024068748</v>
      </c>
    </row>
    <row r="35" spans="1:19" x14ac:dyDescent="0.2">
      <c r="A35" s="5">
        <v>33</v>
      </c>
      <c r="B35">
        <f>B34*EXP(RATES!O36)*(1-DATA!$B$6)</f>
        <v>53762.439301501952</v>
      </c>
      <c r="C35">
        <f>C34*EXP(RATES!O36)*(1-DATA!$B$6)</f>
        <v>22033.786598976229</v>
      </c>
      <c r="D35">
        <f t="shared" si="1"/>
        <v>75796.225900478181</v>
      </c>
      <c r="E35">
        <f>E34*(1-'LIFE TABLE MALE'!D95/1000)</f>
        <v>0.12331571729742245</v>
      </c>
      <c r="F35">
        <f t="shared" si="2"/>
        <v>4.6862402361500894E-3</v>
      </c>
      <c r="G35">
        <f t="shared" si="0"/>
        <v>75776.225900478181</v>
      </c>
      <c r="H35">
        <f>MAX(D35,DATA!$B$3)</f>
        <v>100000</v>
      </c>
      <c r="I35">
        <f>G35*DATA!$B$7*F34*E35</f>
        <v>7.7276649930397365</v>
      </c>
      <c r="J35">
        <f>H35*'LIFE TABLE MALE'!D96/1000*F35*E34</f>
        <v>18.336008290153444</v>
      </c>
      <c r="K35">
        <f>0</f>
        <v>0</v>
      </c>
      <c r="L35" s="43">
        <f>DATA!$B$8*((1+DATA!$B$9)^A35)*F35*E35</f>
        <v>5.5541634285314251E-2</v>
      </c>
      <c r="M35">
        <f>B34*EXP(RATES!O36)*(DATA!$B$12)</f>
        <v>769.60547057364761</v>
      </c>
      <c r="N35">
        <f>C34*EXP(RATES!O36)*(DATA!$B$12)</f>
        <v>315.41207810395423</v>
      </c>
      <c r="O35">
        <f t="shared" si="3"/>
        <v>1085.0175486776018</v>
      </c>
      <c r="P35">
        <f t="shared" si="4"/>
        <v>0.9514555355361437</v>
      </c>
      <c r="Q35">
        <f>RATES!G36</f>
        <v>0.43563530089638008</v>
      </c>
      <c r="R35" s="47">
        <f t="shared" si="5"/>
        <v>27.070670453014635</v>
      </c>
      <c r="S35">
        <f t="shared" si="6"/>
        <v>11.792939668265776</v>
      </c>
    </row>
    <row r="36" spans="1:19" x14ac:dyDescent="0.2">
      <c r="A36" s="5">
        <v>34</v>
      </c>
      <c r="B36">
        <f>B35*EXP(RATES!O37)*(1-DATA!$B$6)</f>
        <v>54207.218069784518</v>
      </c>
      <c r="C36">
        <f>C35*EXP(RATES!O37)*(1-DATA!$B$6)</f>
        <v>22216.072979419903</v>
      </c>
      <c r="D36">
        <f t="shared" si="1"/>
        <v>76423.291049204418</v>
      </c>
      <c r="E36">
        <f>E35*(1-'LIFE TABLE MALE'!D96/1000)</f>
        <v>9.2980118665901043E-2</v>
      </c>
      <c r="F36">
        <f t="shared" si="2"/>
        <v>3.9833042007275761E-3</v>
      </c>
      <c r="G36">
        <f t="shared" si="0"/>
        <v>76403.291049204418</v>
      </c>
      <c r="H36">
        <f>MAX(D36,DATA!$B$3)</f>
        <v>100000</v>
      </c>
      <c r="I36">
        <f>G36*DATA!$B$7*F35*E36</f>
        <v>4.9936485054276529</v>
      </c>
      <c r="J36">
        <f>H36*'LIFE TABLE MALE'!D97/1000*F36*E35</f>
        <v>13.538460918642244</v>
      </c>
      <c r="K36">
        <f>0</f>
        <v>0</v>
      </c>
      <c r="L36" s="43">
        <f>DATA!$B$8*((1+DATA!$B$9)^A36)*F36*E36</f>
        <v>3.6308592566755366E-2</v>
      </c>
      <c r="M36">
        <f>B35*EXP(RATES!O37)*(DATA!$B$12)</f>
        <v>775.97244680673145</v>
      </c>
      <c r="N36">
        <f>C35*EXP(RATES!O37)*(DATA!$B$12)</f>
        <v>318.02149459292298</v>
      </c>
      <c r="O36">
        <f t="shared" si="3"/>
        <v>1093.9939413996544</v>
      </c>
      <c r="P36">
        <f t="shared" si="4"/>
        <v>0.63220496012004712</v>
      </c>
      <c r="Q36">
        <f>RATES!G37</f>
        <v>0.42255550600771669</v>
      </c>
      <c r="R36" s="47">
        <f t="shared" si="5"/>
        <v>19.200622976756698</v>
      </c>
      <c r="S36">
        <f t="shared" si="6"/>
        <v>8.1133289576068179</v>
      </c>
    </row>
    <row r="37" spans="1:19" x14ac:dyDescent="0.2">
      <c r="A37" s="6">
        <v>35</v>
      </c>
      <c r="B37">
        <f>B36*EXP(RATES!O38)*(1-DATA!$B$6)</f>
        <v>54654.035482462081</v>
      </c>
      <c r="C37">
        <f>C36*EXP(RATES!O38)*(1-DATA!$B$6)</f>
        <v>22399.194869861527</v>
      </c>
      <c r="D37">
        <f t="shared" si="1"/>
        <v>77053.230352323604</v>
      </c>
      <c r="E37">
        <f>E36*(1-'LIFE TABLE MALE'!D97/1000)</f>
        <v>6.7353135477056972E-2</v>
      </c>
      <c r="F37">
        <f t="shared" si="2"/>
        <v>3.3858085706184394E-3</v>
      </c>
      <c r="G37">
        <f t="shared" si="0"/>
        <v>77033.230352323604</v>
      </c>
      <c r="H37">
        <f>MAX(D37,DATA!$B$3)</f>
        <v>100000</v>
      </c>
      <c r="I37">
        <f>G37*DATA!$B$7*F36*E37</f>
        <v>3.1000640132217385</v>
      </c>
      <c r="J37">
        <f>H37*'LIFE TABLE MALE'!D98/1000*F37*E36</f>
        <v>9.6194362948185841</v>
      </c>
      <c r="K37">
        <f>0</f>
        <v>0</v>
      </c>
      <c r="L37" s="43">
        <f>DATA!$B$8*((1+DATA!$B$9)^A37)*F37*E37</f>
        <v>2.2803222988445403E-2</v>
      </c>
      <c r="M37">
        <f>B36*EXP(RATES!O38)*(DATA!$B$12)</f>
        <v>782.36860608841425</v>
      </c>
      <c r="N37">
        <f>C36*EXP(RATES!O38)*(DATA!$B$12)</f>
        <v>320.64287134771104</v>
      </c>
      <c r="O37">
        <f t="shared" si="3"/>
        <v>1103.0114774361252</v>
      </c>
      <c r="P37">
        <f t="shared" si="4"/>
        <v>0.40852026216061266</v>
      </c>
      <c r="Q37">
        <f>RATES!G38</f>
        <v>0.40988073390848567</v>
      </c>
      <c r="R37" s="47">
        <f t="shared" si="5"/>
        <v>13.15082379318938</v>
      </c>
      <c r="S37">
        <f t="shared" si="6"/>
        <v>5.3902693078536386</v>
      </c>
    </row>
    <row r="38" spans="1:19" x14ac:dyDescent="0.2">
      <c r="A38" s="5">
        <v>36</v>
      </c>
      <c r="B38">
        <f>B37*EXP(RATES!O39)*(1-DATA!$B$6)</f>
        <v>55120.612434418937</v>
      </c>
      <c r="C38">
        <f>C37*EXP(RATES!O39)*(1-DATA!$B$6)</f>
        <v>22590.41493213893</v>
      </c>
      <c r="D38">
        <f t="shared" si="1"/>
        <v>77711.027366557872</v>
      </c>
      <c r="E38">
        <f>E37*(1-'LIFE TABLE MALE'!D98/1000)</f>
        <v>4.6772681765307828E-2</v>
      </c>
      <c r="F38">
        <f t="shared" si="2"/>
        <v>2.8779372850256733E-3</v>
      </c>
      <c r="G38">
        <f t="shared" si="0"/>
        <v>77691.027366557872</v>
      </c>
      <c r="H38">
        <f>MAX(D38,DATA!$B$3)</f>
        <v>100000</v>
      </c>
      <c r="I38">
        <f>G38*DATA!$B$7*F37*E38</f>
        <v>1.8455116664190747</v>
      </c>
      <c r="J38">
        <f>H38*'LIFE TABLE MALE'!D99/1000*F38*E37</f>
        <v>6.4466076289318242</v>
      </c>
      <c r="K38">
        <f>0</f>
        <v>0</v>
      </c>
      <c r="L38" s="43">
        <f>DATA!$B$8*((1+DATA!$B$9)^A38)*F38*E38</f>
        <v>1.3729343940233743E-2</v>
      </c>
      <c r="M38">
        <f>B37*EXP(RATES!O39)*(DATA!$B$12)</f>
        <v>789.0476217605983</v>
      </c>
      <c r="N38">
        <f>C37*EXP(RATES!O39)*(DATA!$B$12)</f>
        <v>323.3801728527045</v>
      </c>
      <c r="O38">
        <f t="shared" si="3"/>
        <v>1112.4277946133029</v>
      </c>
      <c r="P38">
        <f t="shared" si="4"/>
        <v>0.25368339991916716</v>
      </c>
      <c r="Q38">
        <f>RATES!G39</f>
        <v>0.39747018785099719</v>
      </c>
      <c r="R38" s="48">
        <f t="shared" si="5"/>
        <v>8.5595320392102998</v>
      </c>
      <c r="S38">
        <f t="shared" si="6"/>
        <v>3.402158807541547</v>
      </c>
    </row>
    <row r="39" spans="1:19" x14ac:dyDescent="0.2">
      <c r="A39" s="5">
        <v>37</v>
      </c>
      <c r="B39">
        <f>B38*EXP(RATES!O40)*(1-DATA!$B$6)</f>
        <v>55607.387463046558</v>
      </c>
      <c r="C39">
        <f>C38*EXP(RATES!O40)*(1-DATA!$B$6)</f>
        <v>22789.912894691231</v>
      </c>
      <c r="D39">
        <f t="shared" si="1"/>
        <v>78397.300357737782</v>
      </c>
      <c r="E39">
        <f>E38*(1-'LIFE TABLE MALE'!D99/1000)</f>
        <v>3.1217167791388403E-2</v>
      </c>
      <c r="F39">
        <f t="shared" si="2"/>
        <v>2.4462466922718223E-3</v>
      </c>
      <c r="G39">
        <f t="shared" si="0"/>
        <v>78377.300357737782</v>
      </c>
      <c r="H39">
        <f>MAX(D39,DATA!$B$3)</f>
        <v>100000</v>
      </c>
      <c r="I39">
        <f>G39*DATA!$B$7*F38*E39</f>
        <v>1.0562248572100015</v>
      </c>
      <c r="J39">
        <f>H39*'LIFE TABLE MALE'!D100/1000*F39*E38</f>
        <v>4.0798731995971824</v>
      </c>
      <c r="K39">
        <f>0</f>
        <v>0</v>
      </c>
      <c r="L39" s="43">
        <f>DATA!$B$8*((1+DATA!$B$9)^A39)*F39*E39</f>
        <v>7.9445647624805261E-3</v>
      </c>
      <c r="M39">
        <f>B38*EXP(RATES!O40)*(DATA!$B$12)</f>
        <v>796.01577145465421</v>
      </c>
      <c r="N39">
        <f>C38*EXP(RATES!O40)*(DATA!$B$12)</f>
        <v>326.23597190764548</v>
      </c>
      <c r="O39">
        <f t="shared" si="3"/>
        <v>1122.2517433622997</v>
      </c>
      <c r="P39">
        <f t="shared" si="4"/>
        <v>0.1510650107185067</v>
      </c>
      <c r="Q39">
        <f>RATES!G40</f>
        <v>0.38532302185706108</v>
      </c>
      <c r="R39" s="48">
        <f t="shared" si="5"/>
        <v>5.2951076322881718</v>
      </c>
      <c r="S39">
        <f t="shared" si="6"/>
        <v>2.040326873931666</v>
      </c>
    </row>
    <row r="40" spans="1:19" x14ac:dyDescent="0.2">
      <c r="A40" s="5">
        <v>38</v>
      </c>
      <c r="B40">
        <f>B39*EXP(RATES!O41)*(1-DATA!$B$6)</f>
        <v>56114.820575149643</v>
      </c>
      <c r="C40">
        <f>C39*EXP(RATES!O41)*(1-DATA!$B$6)</f>
        <v>22997.877284897411</v>
      </c>
      <c r="D40">
        <f t="shared" si="1"/>
        <v>79112.697860047047</v>
      </c>
      <c r="E40">
        <f>E39*(1-'LIFE TABLE MALE'!D100/1000)</f>
        <v>2.0085822836336076E-2</v>
      </c>
      <c r="F40">
        <f t="shared" si="2"/>
        <v>2.0793096884310488E-3</v>
      </c>
      <c r="G40">
        <f t="shared" si="0"/>
        <v>79092.697860047047</v>
      </c>
      <c r="H40">
        <f>MAX(D40,DATA!$B$3)</f>
        <v>100000</v>
      </c>
      <c r="I40">
        <f>G40*DATA!$B$7*F39*E40</f>
        <v>0.58293150515021885</v>
      </c>
      <c r="J40">
        <f>H40*'LIFE TABLE MALE'!D101/1000*F40*E39</f>
        <v>2.4606332126809067</v>
      </c>
      <c r="K40">
        <f>0</f>
        <v>0</v>
      </c>
      <c r="L40" s="43">
        <f>DATA!$B$8*((1+DATA!$B$9)^A40)*F40*E40</f>
        <v>4.4318528910597373E-3</v>
      </c>
      <c r="M40">
        <f>B39*EXP(RATES!O41)*(DATA!$B$12)</f>
        <v>803.27964013506642</v>
      </c>
      <c r="N40">
        <f>C39*EXP(RATES!O41)*(DATA!$B$12)</f>
        <v>329.21296726847015</v>
      </c>
      <c r="O40">
        <f t="shared" si="3"/>
        <v>1132.4926074035366</v>
      </c>
      <c r="P40">
        <f t="shared" si="4"/>
        <v>8.6482677299297719E-2</v>
      </c>
      <c r="Q40">
        <f>RATES!G41</f>
        <v>0.37343818647922755</v>
      </c>
      <c r="R40" s="48">
        <f t="shared" si="5"/>
        <v>3.1344792480214831</v>
      </c>
      <c r="S40">
        <f t="shared" si="6"/>
        <v>1.1705342459379156</v>
      </c>
    </row>
    <row r="41" spans="1:19" x14ac:dyDescent="0.2">
      <c r="A41" s="5">
        <v>39</v>
      </c>
      <c r="B41">
        <f>B40*EXP(RATES!O42)*(1-DATA!$B$6)</f>
        <v>56621.875437324168</v>
      </c>
      <c r="C41">
        <f>C40*EXP(RATES!O42)*(1-DATA!$B$6)</f>
        <v>23205.686654641067</v>
      </c>
      <c r="D41">
        <f t="shared" si="1"/>
        <v>79827.562091965228</v>
      </c>
      <c r="E41">
        <f>E40*(1-'LIFE TABLE MALE'!D101/1000)</f>
        <v>1.2471630665793342E-2</v>
      </c>
      <c r="F41">
        <f t="shared" si="2"/>
        <v>1.7674132351663914E-3</v>
      </c>
      <c r="G41">
        <f t="shared" si="0"/>
        <v>79807.562091965228</v>
      </c>
      <c r="H41">
        <f>MAX(D41,DATA!$B$3)</f>
        <v>100000</v>
      </c>
      <c r="I41">
        <f>G41*DATA!$B$7*F40*E41</f>
        <v>0.31044003367196865</v>
      </c>
      <c r="J41">
        <f>H41*'LIFE TABLE MALE'!D102/1000*F41*E40</f>
        <v>1.4289255630105424</v>
      </c>
      <c r="K41">
        <f>0</f>
        <v>0</v>
      </c>
      <c r="L41" s="43">
        <f>DATA!$B$8*((1+DATA!$B$9)^A41)*F41*E41</f>
        <v>2.3858220447683862E-3</v>
      </c>
      <c r="M41">
        <f>B40*EXP(RATES!O42)*(DATA!$B$12)</f>
        <v>810.53809419482445</v>
      </c>
      <c r="N41">
        <f>C40*EXP(RATES!O42)*(DATA!$B$12)</f>
        <v>332.1877435224693</v>
      </c>
      <c r="O41">
        <f t="shared" si="3"/>
        <v>1142.7258377172939</v>
      </c>
      <c r="P41">
        <f t="shared" si="4"/>
        <v>4.7725540114402505E-2</v>
      </c>
      <c r="Q41">
        <f>RATES!G42</f>
        <v>0.36195193998143993</v>
      </c>
      <c r="R41" s="48">
        <f t="shared" si="5"/>
        <v>1.7894769588416819</v>
      </c>
      <c r="S41">
        <f t="shared" si="6"/>
        <v>0.64770465680483413</v>
      </c>
    </row>
    <row r="42" spans="1:19" x14ac:dyDescent="0.2">
      <c r="A42" s="6">
        <v>40</v>
      </c>
      <c r="B42">
        <f>B41*EXP(RATES!O43)*(1-DATA!$B$6)</f>
        <v>57149.058634353038</v>
      </c>
      <c r="C42">
        <f>C41*EXP(RATES!O43)*(1-DATA!$B$6)</f>
        <v>23421.745341947979</v>
      </c>
      <c r="D42">
        <f t="shared" si="1"/>
        <v>80570.803976301017</v>
      </c>
      <c r="E42">
        <f>E41*(1-'LIFE TABLE MALE'!D102/1000)</f>
        <v>7.4516144932450555E-3</v>
      </c>
      <c r="F42">
        <f t="shared" si="2"/>
        <v>1.5023012498914326E-3</v>
      </c>
      <c r="G42">
        <f t="shared" si="0"/>
        <v>80550.803976301017</v>
      </c>
      <c r="H42">
        <f>MAX(D42,DATA!$B$3)</f>
        <v>100000</v>
      </c>
      <c r="I42">
        <f>G42*DATA!$B$7*F41*E42</f>
        <v>0.15912910498120356</v>
      </c>
      <c r="J42">
        <f>H42*'LIFE TABLE MALE'!D103/1000*F42*E41</f>
        <v>0.81351880866971549</v>
      </c>
      <c r="K42">
        <f>0</f>
        <v>0</v>
      </c>
      <c r="L42" s="43">
        <f>DATA!$B$8*((1+DATA!$B$9)^A42)*F42*E42</f>
        <v>1.2359027031221754E-3</v>
      </c>
      <c r="M42">
        <f>B41*EXP(RATES!O43)*(DATA!$B$12)</f>
        <v>818.08468392734414</v>
      </c>
      <c r="N42">
        <f>C41*EXP(RATES!O43)*(DATA!$B$12)</f>
        <v>335.28060816694449</v>
      </c>
      <c r="O42">
        <f t="shared" si="3"/>
        <v>1153.3652920942886</v>
      </c>
      <c r="P42">
        <f t="shared" si="4"/>
        <v>2.5423083403721427E-2</v>
      </c>
      <c r="Q42">
        <f>RATES!G43</f>
        <v>0.35072355328981947</v>
      </c>
      <c r="R42" s="48">
        <f t="shared" si="5"/>
        <v>0.99930689975776266</v>
      </c>
      <c r="S42">
        <f t="shared" si="6"/>
        <v>0.35048046671007593</v>
      </c>
    </row>
    <row r="43" spans="1:19" x14ac:dyDescent="0.2">
      <c r="A43" s="5">
        <v>41</v>
      </c>
      <c r="B43">
        <f>B42*EXP(RATES!O44)*(1-DATA!$B$6)</f>
        <v>57673.806119007531</v>
      </c>
      <c r="C43">
        <f>C42*EXP(RATES!O44)*(1-DATA!$B$6)</f>
        <v>23636.805786478508</v>
      </c>
      <c r="D43">
        <f t="shared" si="1"/>
        <v>81310.611905486032</v>
      </c>
      <c r="E43">
        <f>E42*(1-'LIFE TABLE MALE'!D103/1000)</f>
        <v>4.2161420347981409E-3</v>
      </c>
      <c r="F43">
        <f t="shared" si="2"/>
        <v>1.2769560624077175E-3</v>
      </c>
      <c r="G43">
        <f t="shared" si="0"/>
        <v>81290.611905486032</v>
      </c>
      <c r="H43">
        <f>MAX(D43,DATA!$B$3)</f>
        <v>100000</v>
      </c>
      <c r="I43">
        <f>G43*DATA!$B$7*F42*E43</f>
        <v>7.7233179386109851E-2</v>
      </c>
      <c r="J43">
        <f>H43*'LIFE TABLE MALE'!D104/1000*F43*E42</f>
        <v>0.45188092844232708</v>
      </c>
      <c r="K43">
        <f>0</f>
        <v>0</v>
      </c>
      <c r="L43" s="43">
        <f>DATA!$B$8*((1+DATA!$B$9)^A43)*F43*E43</f>
        <v>6.0627300885663141E-4</v>
      </c>
      <c r="M43">
        <f>B42*EXP(RATES!O44)*(DATA!$B$12)</f>
        <v>825.59640661155981</v>
      </c>
      <c r="N43">
        <f>C42*EXP(RATES!O44)*(DATA!$B$12)</f>
        <v>338.3591830375247</v>
      </c>
      <c r="O43">
        <f t="shared" si="3"/>
        <v>1163.9555896490845</v>
      </c>
      <c r="P43">
        <f t="shared" si="4"/>
        <v>1.3029982053912896E-2</v>
      </c>
      <c r="Q43">
        <f>RATES!G44</f>
        <v>0.33988676611542612</v>
      </c>
      <c r="R43" s="48">
        <f t="shared" si="5"/>
        <v>0.54275036289120648</v>
      </c>
      <c r="S43">
        <f t="shared" si="6"/>
        <v>0.18447366565106615</v>
      </c>
    </row>
    <row r="44" spans="1:19" x14ac:dyDescent="0.2">
      <c r="A44" s="5">
        <v>42</v>
      </c>
      <c r="B44">
        <f>B43*EXP(RATES!O45)*(1-DATA!$B$6)</f>
        <v>58218.075242393868</v>
      </c>
      <c r="C44">
        <f>C43*EXP(RATES!O45)*(1-DATA!$B$6)</f>
        <v>23859.866902620448</v>
      </c>
      <c r="D44">
        <f t="shared" si="1"/>
        <v>82077.942145014313</v>
      </c>
      <c r="E44">
        <f>E43*(1-'LIFE TABLE MALE'!D104/1000)</f>
        <v>2.2139168837298946E-3</v>
      </c>
      <c r="F44">
        <f t="shared" si="2"/>
        <v>1.08541265304656E-3</v>
      </c>
      <c r="G44">
        <f t="shared" si="0"/>
        <v>82057.942145014313</v>
      </c>
      <c r="H44">
        <f>MAX(D44,DATA!$B$3)</f>
        <v>100000</v>
      </c>
      <c r="I44">
        <f>G44*DATA!$B$7*F43*E44</f>
        <v>3.4797588426899249E-2</v>
      </c>
      <c r="J44">
        <f>H44*'LIFE TABLE MALE'!D105/1000*F44*E43</f>
        <v>0.23317863859116406</v>
      </c>
      <c r="K44">
        <f>0</f>
        <v>0</v>
      </c>
      <c r="L44" s="43">
        <f>DATA!$B$8*((1+DATA!$B$9)^A44)*F44*E44</f>
        <v>2.7601546156219559E-4</v>
      </c>
      <c r="M44">
        <f>B43*EXP(RATES!O45)*(DATA!$B$12)</f>
        <v>833.38758015696737</v>
      </c>
      <c r="N44">
        <f>C43*EXP(RATES!O45)*(DATA!$B$12)</f>
        <v>341.55228694957697</v>
      </c>
      <c r="O44">
        <f t="shared" si="3"/>
        <v>1174.9398671065444</v>
      </c>
      <c r="P44">
        <f t="shared" si="4"/>
        <v>6.3256743091229051E-3</v>
      </c>
      <c r="Q44">
        <f>RATES!G45</f>
        <v>0.32930162970189214</v>
      </c>
      <c r="R44" s="48">
        <f t="shared" si="5"/>
        <v>0.27457791678874838</v>
      </c>
      <c r="S44">
        <f t="shared" si="6"/>
        <v>9.0418955478685364E-2</v>
      </c>
    </row>
    <row r="45" spans="1:19" x14ac:dyDescent="0.2">
      <c r="A45" s="5">
        <v>43</v>
      </c>
      <c r="B45">
        <f>B44*EXP(RATES!O46)*(1-DATA!$B$6)</f>
        <v>58782.32369808964</v>
      </c>
      <c r="C45">
        <f>C44*EXP(RATES!O46)*(1-DATA!$B$6)</f>
        <v>24091.11626970888</v>
      </c>
      <c r="D45">
        <f t="shared" si="1"/>
        <v>82873.43996779852</v>
      </c>
      <c r="E45">
        <f>E44*(1-'LIFE TABLE MALE'!D105/1000)</f>
        <v>1.0858367228099039E-3</v>
      </c>
      <c r="F45">
        <f t="shared" si="2"/>
        <v>9.2260075508957592E-4</v>
      </c>
      <c r="G45">
        <f t="shared" si="0"/>
        <v>82853.43996779852</v>
      </c>
      <c r="H45">
        <f>MAX(D45,DATA!$B$3)</f>
        <v>100000</v>
      </c>
      <c r="I45">
        <f>G45*DATA!$B$7*F44*E45</f>
        <v>1.4647422501506085E-2</v>
      </c>
      <c r="J45">
        <f>H45*'LIFE TABLE MALE'!D106/1000*F45*E44</f>
        <v>0.11120325138389787</v>
      </c>
      <c r="K45">
        <f>0</f>
        <v>0</v>
      </c>
      <c r="L45" s="43">
        <f>DATA!$B$8*((1+DATA!$B$9)^A45)*F45*E45</f>
        <v>1.173696261205235E-4</v>
      </c>
      <c r="M45">
        <f>B44*EXP(RATES!O46)*(DATA!$B$12)</f>
        <v>841.4647564143711</v>
      </c>
      <c r="N45">
        <f>C44*EXP(RATES!O46)*(DATA!$B$12)</f>
        <v>344.86260508785716</v>
      </c>
      <c r="O45">
        <f t="shared" si="3"/>
        <v>1186.3273615022283</v>
      </c>
      <c r="P45">
        <f t="shared" si="4"/>
        <v>2.850760544571064E-3</v>
      </c>
      <c r="Q45">
        <f>RATES!G46</f>
        <v>0.3189655855815991</v>
      </c>
      <c r="R45" s="48">
        <f t="shared" si="5"/>
        <v>0.12881880405609555</v>
      </c>
      <c r="S45">
        <f t="shared" si="6"/>
        <v>4.108876526967379E-2</v>
      </c>
    </row>
    <row r="46" spans="1:19" x14ac:dyDescent="0.2">
      <c r="A46" s="5">
        <v>44</v>
      </c>
      <c r="B46">
        <f>B45*EXP(RATES!O47)*(1-DATA!$B$6)</f>
        <v>59341.600744693416</v>
      </c>
      <c r="C46">
        <f>C45*EXP(RATES!O47)*(1-DATA!$B$6)</f>
        <v>24320.328174054688</v>
      </c>
      <c r="D46">
        <f t="shared" si="1"/>
        <v>83661.928918748104</v>
      </c>
      <c r="E46">
        <f>E45*(1-'LIFE TABLE MALE'!D106/1000)</f>
        <v>4.9467420147581884E-4</v>
      </c>
      <c r="F46">
        <f t="shared" si="2"/>
        <v>7.8421064182613946E-4</v>
      </c>
      <c r="G46">
        <f t="shared" si="0"/>
        <v>83641.928918748104</v>
      </c>
      <c r="H46">
        <f>MAX(D46,DATA!$B$3)</f>
        <v>100000</v>
      </c>
      <c r="I46">
        <f>G46*DATA!$B$7*F45*E46</f>
        <v>5.7259607399404349E-3</v>
      </c>
      <c r="J46">
        <f>H46*'LIFE TABLE MALE'!D107/1000*F46*E45</f>
        <v>4.932390653243706E-2</v>
      </c>
      <c r="K46">
        <f>0</f>
        <v>0</v>
      </c>
      <c r="L46" s="43">
        <f>DATA!$B$8*((1+DATA!$B$9)^A46)*F46*E46</f>
        <v>4.635851915190089E-5</v>
      </c>
      <c r="M46">
        <f>B45*EXP(RATES!O47)*(DATA!$B$12)</f>
        <v>849.47076730644972</v>
      </c>
      <c r="N46">
        <f>C45*EXP(RATES!O47)*(DATA!$B$12)</f>
        <v>348.14375709280745</v>
      </c>
      <c r="O46">
        <f t="shared" si="3"/>
        <v>1197.6145243992571</v>
      </c>
      <c r="P46">
        <f t="shared" si="4"/>
        <v>1.1997627818220447E-3</v>
      </c>
      <c r="Q46">
        <f>RATES!G47</f>
        <v>0.30900832177573956</v>
      </c>
      <c r="R46" s="48">
        <f t="shared" si="5"/>
        <v>5.6295988573351441E-2</v>
      </c>
      <c r="S46">
        <f t="shared" si="6"/>
        <v>1.7395928951757539E-2</v>
      </c>
    </row>
    <row r="47" spans="1:19" x14ac:dyDescent="0.2">
      <c r="A47" s="6">
        <v>45</v>
      </c>
      <c r="B47">
        <f>B46*EXP(RATES!O48)*(1-DATA!$B$6)</f>
        <v>59920.163426171144</v>
      </c>
      <c r="C47">
        <f>C46*EXP(RATES!O48)*(1-DATA!$B$6)</f>
        <v>24557.444027119331</v>
      </c>
      <c r="D47">
        <f t="shared" si="1"/>
        <v>84477.607453290475</v>
      </c>
      <c r="E47">
        <f>E46*(1-'LIFE TABLE MALE'!D107/1000)</f>
        <v>2.0813801883623825E-4</v>
      </c>
      <c r="F47">
        <f t="shared" si="2"/>
        <v>6.6657904555221851E-4</v>
      </c>
      <c r="G47">
        <f t="shared" si="0"/>
        <v>84457.607453290475</v>
      </c>
      <c r="H47">
        <f>MAX(D47,DATA!$B$3)</f>
        <v>100000</v>
      </c>
      <c r="I47">
        <f>G47*DATA!$B$7*F46*E47</f>
        <v>2.0678269029139771E-3</v>
      </c>
      <c r="J47">
        <f>H47*'LIFE TABLE MALE'!D108/1000*F47*E46</f>
        <v>2.0234170953455199E-2</v>
      </c>
      <c r="K47">
        <f>0</f>
        <v>0</v>
      </c>
      <c r="L47" s="43">
        <f>DATA!$B$8*((1+DATA!$B$9)^A47)*F47*E47</f>
        <v>1.6911448491316603E-5</v>
      </c>
      <c r="M47">
        <f>B46*EXP(RATES!O48)*(DATA!$B$12)</f>
        <v>857.75285068138646</v>
      </c>
      <c r="N47">
        <f>C46*EXP(RATES!O48)*(DATA!$B$12)</f>
        <v>351.53805355794543</v>
      </c>
      <c r="O47">
        <f t="shared" si="3"/>
        <v>1209.2909042393319</v>
      </c>
      <c r="P47">
        <f t="shared" si="4"/>
        <v>4.6911873672296402E-4</v>
      </c>
      <c r="Q47">
        <f>RATES!G48</f>
        <v>0.29929213083059769</v>
      </c>
      <c r="R47" s="48">
        <f t="shared" si="5"/>
        <v>2.2788028041583457E-2</v>
      </c>
      <c r="S47">
        <f t="shared" si="6"/>
        <v>6.8202774699929252E-3</v>
      </c>
    </row>
    <row r="48" spans="1:19" x14ac:dyDescent="0.2">
      <c r="A48" s="5">
        <v>46</v>
      </c>
      <c r="B48">
        <f>B47*EXP(RATES!O49)*(1-DATA!$B$6)</f>
        <v>60491.375318943261</v>
      </c>
      <c r="C48">
        <f>C47*EXP(RATES!O49)*(1-DATA!$B$6)</f>
        <v>24791.547261862001</v>
      </c>
      <c r="D48">
        <f t="shared" si="1"/>
        <v>85282.922580805258</v>
      </c>
      <c r="E48">
        <f>E47*(1-'LIFE TABLE MALE'!D108/1000)</f>
        <v>8.0415959354706781E-5</v>
      </c>
      <c r="F48">
        <f t="shared" si="2"/>
        <v>5.665921887193857E-4</v>
      </c>
      <c r="G48">
        <f t="shared" si="0"/>
        <v>85262.922580805258</v>
      </c>
      <c r="H48">
        <f>MAX(D48,DATA!$B$3)</f>
        <v>100000</v>
      </c>
      <c r="I48">
        <f>G48*DATA!$B$7*F47*E48</f>
        <v>6.8555985555019577E-4</v>
      </c>
      <c r="J48">
        <f>H48*'LIFE TABLE MALE'!D109/1000*F48*E47</f>
        <v>7.6335829910173687E-3</v>
      </c>
      <c r="K48">
        <f>0</f>
        <v>0</v>
      </c>
      <c r="L48" s="43">
        <f>DATA!$B$8*((1+DATA!$B$9)^A48)*F48*E48</f>
        <v>5.6648802748776142E-6</v>
      </c>
      <c r="M48">
        <f>B47*EXP(RATES!O49)*(DATA!$B$12)</f>
        <v>865.92970804213257</v>
      </c>
      <c r="N48">
        <f>C47*EXP(RATES!O49)*(DATA!$B$12)</f>
        <v>354.88922460743152</v>
      </c>
      <c r="O48">
        <f t="shared" si="3"/>
        <v>1220.818932649564</v>
      </c>
      <c r="P48">
        <f t="shared" si="4"/>
        <v>1.693769582432858E-4</v>
      </c>
      <c r="Q48">
        <f>RATES!G49</f>
        <v>0.28994370460990543</v>
      </c>
      <c r="R48" s="48">
        <f t="shared" si="5"/>
        <v>8.4941846850857278E-3</v>
      </c>
      <c r="S48">
        <f t="shared" si="6"/>
        <v>2.4628353752344789E-3</v>
      </c>
    </row>
    <row r="49" spans="1:21" x14ac:dyDescent="0.2">
      <c r="A49" s="5">
        <v>47</v>
      </c>
      <c r="B49">
        <f>B48*EXP(RATES!O50)*(1-DATA!$B$6)</f>
        <v>61081.079886231302</v>
      </c>
      <c r="C49">
        <f>C48*EXP(RATES!O50)*(1-DATA!$B$6)</f>
        <v>25033.229461570212</v>
      </c>
      <c r="D49">
        <f t="shared" si="1"/>
        <v>86114.309347801522</v>
      </c>
      <c r="E49">
        <f>E48*(1-'LIFE TABLE MALE'!D109/1000)</f>
        <v>2.836260995277507E-5</v>
      </c>
      <c r="F49">
        <f t="shared" si="2"/>
        <v>4.8160336041147783E-4</v>
      </c>
      <c r="G49">
        <f t="shared" si="0"/>
        <v>86094.309347801522</v>
      </c>
      <c r="H49">
        <f>MAX(D49,DATA!$B$3)</f>
        <v>100000</v>
      </c>
      <c r="I49">
        <f>G49*DATA!$B$7*F48*E49</f>
        <v>2.0753076209034478E-4</v>
      </c>
      <c r="J49">
        <f>H49*'LIFE TABLE MALE'!D110/1000*F49*E48</f>
        <v>2.6331887070614938E-3</v>
      </c>
      <c r="K49">
        <f>0</f>
        <v>0</v>
      </c>
      <c r="L49" s="43">
        <f>DATA!$B$8*((1+DATA!$B$9)^A49)*F49*E49</f>
        <v>1.7322627965620981E-6</v>
      </c>
      <c r="M49">
        <f>B48*EXP(RATES!O50)*(DATA!$B$12)</f>
        <v>874.37128671496748</v>
      </c>
      <c r="N49">
        <f>C48*EXP(RATES!O50)*(DATA!$B$12)</f>
        <v>358.34888799793765</v>
      </c>
      <c r="O49">
        <f t="shared" si="3"/>
        <v>1232.7201747129052</v>
      </c>
      <c r="P49">
        <f t="shared" si="4"/>
        <v>5.6166496403538159E-5</v>
      </c>
      <c r="Q49">
        <f>RATES!G50</f>
        <v>0.28082727798558355</v>
      </c>
      <c r="R49" s="48">
        <f t="shared" si="5"/>
        <v>2.8986182283519389E-3</v>
      </c>
      <c r="S49">
        <f t="shared" si="6"/>
        <v>8.1401106698746962E-4</v>
      </c>
    </row>
    <row r="50" spans="1:21" x14ac:dyDescent="0.2">
      <c r="A50" s="5">
        <v>48</v>
      </c>
      <c r="B50">
        <f>B49*EXP(RATES!O51)*(1-DATA!$B$6)</f>
        <v>61689.708503244707</v>
      </c>
      <c r="C50">
        <f>C49*EXP(RATES!O51)*(1-DATA!$B$6)</f>
        <v>25282.667419362591</v>
      </c>
      <c r="D50">
        <f t="shared" si="1"/>
        <v>86972.375922607302</v>
      </c>
      <c r="E50">
        <f>E49*(1-'LIFE TABLE MALE'!D110/1000)</f>
        <v>9.0786411414904827E-6</v>
      </c>
      <c r="F50">
        <f t="shared" si="2"/>
        <v>4.0936285634975616E-4</v>
      </c>
      <c r="G50">
        <f t="shared" si="0"/>
        <v>86952.375922607302</v>
      </c>
      <c r="H50">
        <f>MAX(D50,DATA!$B$3)</f>
        <v>100000</v>
      </c>
      <c r="I50">
        <f>G50*DATA!$B$7*F49*E50</f>
        <v>5.7027334224142063E-5</v>
      </c>
      <c r="J50">
        <f>H50*'LIFE TABLE MALE'!D111/1000*F50*E49</f>
        <v>8.2572153642084033E-4</v>
      </c>
      <c r="K50">
        <f>0</f>
        <v>0</v>
      </c>
      <c r="L50" s="43">
        <f>DATA!$B$8*((1+DATA!$B$9)^A50)*F50*E50</f>
        <v>4.8073698226327215E-7</v>
      </c>
      <c r="M50">
        <f>B49*EXP(RATES!O51)*(DATA!$B$12)</f>
        <v>883.08376180513903</v>
      </c>
      <c r="N50">
        <f>C49*EXP(RATES!O51)*(DATA!$B$12)</f>
        <v>361.91957451030299</v>
      </c>
      <c r="O50">
        <f t="shared" si="3"/>
        <v>1245.0033363154421</v>
      </c>
      <c r="P50">
        <f t="shared" si="4"/>
        <v>1.700615826029922E-5</v>
      </c>
      <c r="Q50">
        <f>RATES!G51</f>
        <v>0.27193939918145021</v>
      </c>
      <c r="R50" s="48">
        <f t="shared" si="5"/>
        <v>9.0023576588754489E-4</v>
      </c>
      <c r="S50">
        <f t="shared" si="6"/>
        <v>2.4480957329711163E-4</v>
      </c>
    </row>
    <row r="51" spans="1:21" x14ac:dyDescent="0.2">
      <c r="A51" s="5">
        <v>49</v>
      </c>
      <c r="B51">
        <f>B50*EXP(RATES!O52)*(1-DATA!$B$6)</f>
        <v>62288.000622775369</v>
      </c>
      <c r="C51">
        <f>C50*EXP(RATES!O52)*(1-DATA!$B$6)</f>
        <v>25527.869107694831</v>
      </c>
      <c r="D51">
        <f t="shared" si="1"/>
        <v>87815.869730470207</v>
      </c>
      <c r="E51">
        <f>E50*(1-'LIFE TABLE MALE'!D111/1000)</f>
        <v>2.622101305262309E-6</v>
      </c>
      <c r="F51">
        <f t="shared" si="2"/>
        <v>3.4795842789729273E-4</v>
      </c>
      <c r="G51">
        <f t="shared" si="0"/>
        <v>87795.869730470207</v>
      </c>
      <c r="H51">
        <f>MAX(D51,DATA!$B$3)</f>
        <v>100000</v>
      </c>
      <c r="I51">
        <f>G51*DATA!$B$7*F50*E51</f>
        <v>1.413589288003438E-5</v>
      </c>
      <c r="J51">
        <f>H51*'LIFE TABLE MALE'!D112/1000*F51*E50</f>
        <v>2.3403722674180373E-4</v>
      </c>
      <c r="K51">
        <f>0</f>
        <v>0</v>
      </c>
      <c r="L51" s="43">
        <f>DATA!$B$8*((1+DATA!$B$9)^A51)*F51*E51</f>
        <v>1.2038025179244753E-7</v>
      </c>
      <c r="M51">
        <f>B50*EXP(RATES!O52)*(DATA!$B$12)</f>
        <v>891.64827067367605</v>
      </c>
      <c r="N51">
        <f>C50*EXP(RATES!O52)*(DATA!$B$12)</f>
        <v>365.42961912855588</v>
      </c>
      <c r="O51">
        <f t="shared" si="3"/>
        <v>1257.077889802232</v>
      </c>
      <c r="P51">
        <f t="shared" si="4"/>
        <v>4.6718777703200672E-6</v>
      </c>
      <c r="Q51">
        <f>RATES!G52</f>
        <v>0.26340215020802832</v>
      </c>
      <c r="R51" s="48">
        <f t="shared" si="5"/>
        <v>2.5296537764395063E-4</v>
      </c>
      <c r="S51">
        <f t="shared" si="6"/>
        <v>6.663162439960249E-5</v>
      </c>
    </row>
    <row r="52" spans="1:21" x14ac:dyDescent="0.2">
      <c r="A52" s="6">
        <v>50</v>
      </c>
      <c r="B52">
        <f>B51*EXP(RATES!O53)*(1-DATA!$B$6)</f>
        <v>62934.919514468253</v>
      </c>
      <c r="C52">
        <f>C51*EXP(RATES!O53)*(1-DATA!$B$6)</f>
        <v>25792.999801011585</v>
      </c>
      <c r="D52">
        <f t="shared" si="1"/>
        <v>88727.919315479841</v>
      </c>
      <c r="E52">
        <f>E51*(1-'LIFE TABLE MALE'!D112/1000)</f>
        <v>6.794887101443695E-7</v>
      </c>
      <c r="F52">
        <f t="shared" si="2"/>
        <v>2.957646637126988E-4</v>
      </c>
      <c r="G52">
        <f t="shared" si="0"/>
        <v>88707.919315479841</v>
      </c>
      <c r="H52">
        <f>MAX(D52,DATA!$B$3)</f>
        <v>100000</v>
      </c>
      <c r="I52">
        <f>G52*DATA!$B$7*F51*E52</f>
        <v>3.1460328788544285E-6</v>
      </c>
      <c r="J52">
        <f>H52*'LIFE TABLE MALE'!D113/1000*F52*E51</f>
        <v>5.9618077344707825E-5</v>
      </c>
      <c r="K52">
        <f>E52*D52*F52</f>
        <v>1.7831539021838807E-5</v>
      </c>
      <c r="L52" s="43">
        <f>DATA!$B$8*((1+DATA!$B$9)^A52)*F52*E52</f>
        <v>2.7046254066033733E-8</v>
      </c>
      <c r="M52">
        <f>B51*EXP(RATES!O53)*(DATA!$B$12)</f>
        <v>900.90886830527154</v>
      </c>
      <c r="N52">
        <f>C51*EXP(RATES!O53)*(DATA!$B$12)</f>
        <v>369.22494602675073</v>
      </c>
      <c r="O52">
        <f t="shared" si="3"/>
        <v>1270.1338143320222</v>
      </c>
      <c r="P52">
        <f t="shared" si="4"/>
        <v>1.1588475447385311E-6</v>
      </c>
      <c r="Q52">
        <f>RATES!G53</f>
        <v>0.25495931300893881</v>
      </c>
      <c r="R52" s="48">
        <f t="shared" si="5"/>
        <v>8.1781543044205627E-5</v>
      </c>
      <c r="S52">
        <f t="shared" si="6"/>
        <v>2.0850966031361626E-5</v>
      </c>
    </row>
    <row r="56" spans="1:21" x14ac:dyDescent="0.2">
      <c r="P56" s="54" t="s">
        <v>56</v>
      </c>
      <c r="Q56" s="49">
        <f>SUM(S3:S52)</f>
        <v>67451.741751942667</v>
      </c>
      <c r="T56" s="58" t="s">
        <v>59</v>
      </c>
    </row>
    <row r="57" spans="1:21" x14ac:dyDescent="0.2">
      <c r="P57" s="56" t="s">
        <v>57</v>
      </c>
      <c r="Q57" s="50">
        <f>B2+C2-Q56</f>
        <v>1348.2582480573328</v>
      </c>
      <c r="T57" s="54" t="s">
        <v>60</v>
      </c>
      <c r="U57" s="49">
        <f>SUM(J3:J52)</f>
        <v>7497.7394283028261</v>
      </c>
    </row>
    <row r="58" spans="1:21" x14ac:dyDescent="0.2">
      <c r="T58" s="55" t="s">
        <v>61</v>
      </c>
      <c r="U58" s="52">
        <f>SUM(I3:I52)</f>
        <v>64460.705032484882</v>
      </c>
    </row>
    <row r="59" spans="1:21" x14ac:dyDescent="0.2">
      <c r="P59" s="57" t="s">
        <v>58</v>
      </c>
      <c r="Q59" s="51">
        <f>SUMPRODUCT(R3:R52,A3:A52)/SUM(R3:R52)</f>
        <v>6.3267966842365144</v>
      </c>
      <c r="T59" s="55" t="s">
        <v>47</v>
      </c>
      <c r="U59" s="53">
        <f>SUM(L3:L52)</f>
        <v>294.48384979561177</v>
      </c>
    </row>
    <row r="60" spans="1:21" x14ac:dyDescent="0.2">
      <c r="T60" s="56" t="s">
        <v>48</v>
      </c>
      <c r="U60" s="50">
        <f>SUM(P3:P52)</f>
        <v>6233.6667862403683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0F8C-1EF1-4899-A9E6-82C65FB0BB06}">
  <dimension ref="A1:U60"/>
  <sheetViews>
    <sheetView topLeftCell="S28" zoomScale="70" zoomScaleNormal="70" workbookViewId="0">
      <selection activeCell="Z56" sqref="Z56"/>
    </sheetView>
  </sheetViews>
  <sheetFormatPr baseColWidth="10" defaultColWidth="8.83203125" defaultRowHeight="16" x14ac:dyDescent="0.2"/>
  <cols>
    <col min="12" max="12" width="9.33203125" bestFit="1" customWidth="1"/>
    <col min="15" max="15" width="16.83203125" bestFit="1" customWidth="1"/>
    <col min="16" max="16" width="17.1640625" bestFit="1" customWidth="1"/>
    <col min="18" max="18" width="9.33203125" bestFit="1" customWidth="1"/>
    <col min="20" max="20" width="16.66406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DATA!B2*0.8*(1-DATA!E3)</f>
        <v>40800</v>
      </c>
      <c r="C2">
        <f>DATA!B2*0.2</f>
        <v>20000</v>
      </c>
      <c r="D2">
        <f>B2+C2</f>
        <v>60800</v>
      </c>
      <c r="E2">
        <f>1</f>
        <v>1</v>
      </c>
      <c r="F2">
        <f>1</f>
        <v>1</v>
      </c>
      <c r="G2">
        <f>D2-20</f>
        <v>60780</v>
      </c>
      <c r="H2">
        <f>MAX(D2,DATA!$B$3)</f>
        <v>100000</v>
      </c>
      <c r="M2">
        <f>B2</f>
        <v>40800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B2*EXP(RATES!O4)*(1-DATA!$B$6)</f>
        <v>41304.570335999997</v>
      </c>
      <c r="C3">
        <f>C2*EXP(RATES!O4)*(1-DATA!$B$6)</f>
        <v>20247.338400000001</v>
      </c>
      <c r="D3">
        <f>B3+C3</f>
        <v>61551.908735999998</v>
      </c>
      <c r="E3">
        <f>E2*(1-'LIFE TABLE MALE'!D63/1000)</f>
        <v>0.99353212999999996</v>
      </c>
      <c r="F3">
        <f>F2*(1-0.15)</f>
        <v>0.85</v>
      </c>
      <c r="G3">
        <f t="shared" ref="G3:G52" si="0">D3-20</f>
        <v>61531.908735999998</v>
      </c>
      <c r="H3">
        <f>MAX(D3,DATA!$B$3)</f>
        <v>100000</v>
      </c>
      <c r="I3">
        <f>G3*DATA!$B$7*F2*E3</f>
        <v>9170.089252416552</v>
      </c>
      <c r="J3">
        <f>H3*'LIFE TABLE MALE'!D64/1000*F3*E2</f>
        <v>603.52209999999991</v>
      </c>
      <c r="K3">
        <f>0</f>
        <v>0</v>
      </c>
      <c r="L3" s="43">
        <f>DATA!$B$8*((1+DATA!$B$9)^A3)*F3*E3</f>
        <v>43.069617835499997</v>
      </c>
      <c r="M3">
        <f>B2*EXP(RATES!O4)*(DATA!$B$12)</f>
        <v>591.27196800000002</v>
      </c>
      <c r="N3">
        <f>C2*EXP(RATES!O4)*(DATA!$B$12)</f>
        <v>289.83920000000001</v>
      </c>
      <c r="O3">
        <f>M3+N3</f>
        <v>881.11116800000002</v>
      </c>
      <c r="P3">
        <f>O3*E2*F2</f>
        <v>881.11116800000002</v>
      </c>
      <c r="Q3">
        <f>RATES!G4</f>
        <v>0.96605290105686192</v>
      </c>
      <c r="R3" s="43">
        <f>P3+L3+K3+J3+I3</f>
        <v>10697.792138252053</v>
      </c>
      <c r="S3">
        <f>R3*Q3</f>
        <v>10334.633130061686</v>
      </c>
    </row>
    <row r="4" spans="1:20" x14ac:dyDescent="0.2">
      <c r="A4" s="5">
        <v>2</v>
      </c>
      <c r="B4">
        <f>B3*EXP(RATES!O5)*(1-DATA!$B$6)</f>
        <v>41429.283603518248</v>
      </c>
      <c r="C4">
        <f>C3*EXP(RATES!O5)*(1-DATA!$B$6)</f>
        <v>20308.472354665806</v>
      </c>
      <c r="D4">
        <f t="shared" ref="D4:D52" si="1">B4+C4</f>
        <v>61737.755958184054</v>
      </c>
      <c r="E4">
        <f>E3*(1-'LIFE TABLE MALE'!D64/1000)</f>
        <v>0.98647779355864618</v>
      </c>
      <c r="F4">
        <f t="shared" ref="F4:F52" si="2">F3*(1-0.15)</f>
        <v>0.72249999999999992</v>
      </c>
      <c r="G4">
        <f t="shared" si="0"/>
        <v>61717.755958184054</v>
      </c>
      <c r="H4">
        <f>MAX(D4,DATA!$B$3)</f>
        <v>100000</v>
      </c>
      <c r="I4">
        <f>G4*DATA!$B$7*F3*E4</f>
        <v>7762.6074544300991</v>
      </c>
      <c r="J4">
        <f>H4*'LIFE TABLE MALE'!D65/1000*F4*E3</f>
        <v>560.98895057702669</v>
      </c>
      <c r="K4">
        <f>0</f>
        <v>0</v>
      </c>
      <c r="L4" s="43">
        <f>DATA!$B$8*((1+DATA!$B$9)^A4)*F4*E4</f>
        <v>37.076225308115248</v>
      </c>
      <c r="M4">
        <f>B3*EXP(RATES!O5)*(DATA!$B$12)</f>
        <v>593.0572294982162</v>
      </c>
      <c r="N4">
        <f>C3*EXP(RATES!O5)*(DATA!$B$12)</f>
        <v>290.71432818540012</v>
      </c>
      <c r="O4">
        <f t="shared" ref="O4:O52" si="3">M4+N4</f>
        <v>883.77155768361627</v>
      </c>
      <c r="P4">
        <f t="shared" ref="P4:P52" si="4">O4*E3*F3</f>
        <v>746.34712241799787</v>
      </c>
      <c r="Q4">
        <f>RATES!G5</f>
        <v>0.94195563634332236</v>
      </c>
      <c r="R4" s="43">
        <f t="shared" ref="R4:R52" si="5">P4+L4+K4+J4+I4</f>
        <v>9107.0197527332384</v>
      </c>
      <c r="S4">
        <f t="shared" ref="S4:S52" si="6">R4*Q4</f>
        <v>8578.4085863770433</v>
      </c>
    </row>
    <row r="5" spans="1:20" x14ac:dyDescent="0.2">
      <c r="A5" s="5">
        <v>3</v>
      </c>
      <c r="B5">
        <f>B4*EXP(RATES!O6)*(1-DATA!$B$6)</f>
        <v>41441.98948855156</v>
      </c>
      <c r="C5">
        <f>C4*EXP(RATES!O6)*(1-DATA!$B$6)</f>
        <v>20314.700729682132</v>
      </c>
      <c r="D5">
        <f t="shared" si="1"/>
        <v>61756.690218233693</v>
      </c>
      <c r="E5">
        <f>E4*(1-'LIFE TABLE MALE'!D65/1000)</f>
        <v>0.97876837095420599</v>
      </c>
      <c r="F5">
        <f t="shared" si="2"/>
        <v>0.61412499999999992</v>
      </c>
      <c r="G5">
        <f t="shared" si="0"/>
        <v>61736.690218233693</v>
      </c>
      <c r="H5">
        <f>MAX(D5,DATA!$B$3)</f>
        <v>100000</v>
      </c>
      <c r="I5">
        <f>G5*DATA!$B$7*F4*E5</f>
        <v>6548.6590488969223</v>
      </c>
      <c r="J5">
        <f>H5*'LIFE TABLE MALE'!D66/1000*F5*E4</f>
        <v>524.93573919204016</v>
      </c>
      <c r="K5">
        <f>0</f>
        <v>0</v>
      </c>
      <c r="L5" s="43">
        <f>DATA!$B$8*((1+DATA!$B$9)^A5)*F5*E5</f>
        <v>31.893870270048396</v>
      </c>
      <c r="M5">
        <f>B4*EXP(RATES!O6)*(DATA!$B$12)</f>
        <v>593.23911333304886</v>
      </c>
      <c r="N5">
        <f>C4*EXP(RATES!O6)*(DATA!$B$12)</f>
        <v>290.80348692796508</v>
      </c>
      <c r="O5">
        <f t="shared" si="3"/>
        <v>884.04260026101394</v>
      </c>
      <c r="P5">
        <f t="shared" si="4"/>
        <v>630.08386446077316</v>
      </c>
      <c r="Q5">
        <f>RATES!G6</f>
        <v>0.92095016751412107</v>
      </c>
      <c r="R5" s="43">
        <f t="shared" si="5"/>
        <v>7735.5725228197844</v>
      </c>
      <c r="S5">
        <f t="shared" si="6"/>
        <v>7124.0768107085123</v>
      </c>
    </row>
    <row r="6" spans="1:20" x14ac:dyDescent="0.2">
      <c r="A6" s="5">
        <v>4</v>
      </c>
      <c r="B6">
        <f>B5*EXP(RATES!O7)*(1-DATA!$B$6)</f>
        <v>41422.030115933463</v>
      </c>
      <c r="C6">
        <f>C5*EXP(RATES!O7)*(1-DATA!$B$6)</f>
        <v>20304.916723496794</v>
      </c>
      <c r="D6">
        <f t="shared" si="1"/>
        <v>61726.946839430253</v>
      </c>
      <c r="E6">
        <f>E5*(1-'LIFE TABLE MALE'!D66/1000)</f>
        <v>0.97028747025977602</v>
      </c>
      <c r="F6">
        <f t="shared" si="2"/>
        <v>0.52200624999999989</v>
      </c>
      <c r="G6">
        <f t="shared" si="0"/>
        <v>61706.946839430253</v>
      </c>
      <c r="H6">
        <f>MAX(D6,DATA!$B$3)</f>
        <v>100000</v>
      </c>
      <c r="I6">
        <f>G6*DATA!$B$7*F5*E6</f>
        <v>5515.4698912931153</v>
      </c>
      <c r="J6">
        <f>H6*'LIFE TABLE MALE'!D67/1000*F6*E5</f>
        <v>493.17884396337325</v>
      </c>
      <c r="K6">
        <f>0</f>
        <v>0</v>
      </c>
      <c r="L6" s="43">
        <f>DATA!$B$8*((1+DATA!$B$9)^A6)*F6*E6</f>
        <v>27.412384664323476</v>
      </c>
      <c r="M6">
        <f>B5*EXP(RATES!O7)*(DATA!$B$12)</f>
        <v>592.95339634260586</v>
      </c>
      <c r="N6">
        <f>C5*EXP(RATES!O7)*(DATA!$B$12)</f>
        <v>290.66342957970869</v>
      </c>
      <c r="O6">
        <f t="shared" si="3"/>
        <v>883.61682592231455</v>
      </c>
      <c r="P6">
        <f t="shared" si="4"/>
        <v>531.12981459616287</v>
      </c>
      <c r="Q6">
        <f>RATES!G7</f>
        <v>0.90112326459071324</v>
      </c>
      <c r="R6" s="43">
        <f t="shared" si="5"/>
        <v>6567.1909345169752</v>
      </c>
      <c r="S6">
        <f t="shared" si="6"/>
        <v>5917.8485341024734</v>
      </c>
    </row>
    <row r="7" spans="1:20" x14ac:dyDescent="0.2">
      <c r="A7" s="6">
        <v>5</v>
      </c>
      <c r="B7">
        <f>B6*EXP(RATES!O8)*(1-DATA!$B$6)</f>
        <v>41401.07192412841</v>
      </c>
      <c r="C7">
        <f>C6*EXP(RATES!O8)*(1-DATA!$B$6)</f>
        <v>20294.643100062942</v>
      </c>
      <c r="D7">
        <f t="shared" si="1"/>
        <v>61695.715024191348</v>
      </c>
      <c r="E7">
        <f>E6*(1-'LIFE TABLE MALE'!D67/1000)</f>
        <v>0.9609215763955995</v>
      </c>
      <c r="F7">
        <f t="shared" si="2"/>
        <v>0.44370531249999989</v>
      </c>
      <c r="G7">
        <f t="shared" si="0"/>
        <v>61675.715024191348</v>
      </c>
      <c r="H7">
        <f>MAX(D7,DATA!$B$3)</f>
        <v>100000</v>
      </c>
      <c r="I7">
        <f>G7*DATA!$B$7*F6*E7</f>
        <v>4640.5461929188787</v>
      </c>
      <c r="J7">
        <f>H7*'LIFE TABLE MALE'!D68/1000*F7*E6</f>
        <v>464.7598048564015</v>
      </c>
      <c r="K7">
        <f>0</f>
        <v>0</v>
      </c>
      <c r="L7" s="43">
        <f>DATA!$B$8*((1+DATA!$B$9)^A7)*F7*E7</f>
        <v>23.537126247403894</v>
      </c>
      <c r="M7">
        <f>B6*EXP(RATES!O8)*(DATA!$B$12)</f>
        <v>592.65338132699151</v>
      </c>
      <c r="N7">
        <f>C6*EXP(RATES!O8)*(DATA!$B$12)</f>
        <v>290.51636339558405</v>
      </c>
      <c r="O7">
        <f t="shared" si="3"/>
        <v>883.16974472257562</v>
      </c>
      <c r="P7">
        <f t="shared" si="4"/>
        <v>447.32205233494926</v>
      </c>
      <c r="Q7">
        <f>RATES!G8</f>
        <v>0.88174468672828554</v>
      </c>
      <c r="R7" s="43">
        <f t="shared" si="5"/>
        <v>5576.1651763576338</v>
      </c>
      <c r="S7">
        <f t="shared" si="6"/>
        <v>4916.7540165726368</v>
      </c>
    </row>
    <row r="8" spans="1:20" x14ac:dyDescent="0.2">
      <c r="A8" s="5">
        <v>6</v>
      </c>
      <c r="B8">
        <f>B7*EXP(RATES!O9)*(1-DATA!$B$6)</f>
        <v>41408.293021376558</v>
      </c>
      <c r="C8">
        <f>C7*EXP(RATES!O9)*(1-DATA!$B$6)</f>
        <v>20298.182853615956</v>
      </c>
      <c r="D8">
        <f t="shared" si="1"/>
        <v>61706.475874992509</v>
      </c>
      <c r="E8">
        <f>E7*(1-'LIFE TABLE MALE'!D68/1000)</f>
        <v>0.95054816852958335</v>
      </c>
      <c r="F8">
        <f t="shared" si="2"/>
        <v>0.37714951562499988</v>
      </c>
      <c r="G8">
        <f t="shared" si="0"/>
        <v>61686.475874992509</v>
      </c>
      <c r="H8">
        <f>MAX(D8,DATA!$B$3)</f>
        <v>100000</v>
      </c>
      <c r="I8">
        <f>G8*DATA!$B$7*F7*E8</f>
        <v>3902.563486992794</v>
      </c>
      <c r="J8">
        <f>H8*'LIFE TABLE MALE'!D69/1000*F8*E7</f>
        <v>425.04516908535737</v>
      </c>
      <c r="K8">
        <f>0</f>
        <v>0</v>
      </c>
      <c r="L8" s="43">
        <f>DATA!$B$8*((1+DATA!$B$9)^A8)*F8*E8</f>
        <v>20.186392744805385</v>
      </c>
      <c r="M8">
        <f>B7*EXP(RATES!O9)*(DATA!$B$12)</f>
        <v>592.75675081725137</v>
      </c>
      <c r="N8">
        <f>C7*EXP(RATES!O9)*(DATA!$B$12)</f>
        <v>290.56703471433883</v>
      </c>
      <c r="O8">
        <f t="shared" si="3"/>
        <v>883.32378553159015</v>
      </c>
      <c r="P8">
        <f t="shared" si="4"/>
        <v>376.6192365111807</v>
      </c>
      <c r="Q8">
        <f>RATES!G9</f>
        <v>0.86219592102620646</v>
      </c>
      <c r="R8" s="43">
        <f t="shared" si="5"/>
        <v>4724.4142853341373</v>
      </c>
      <c r="S8">
        <f t="shared" si="6"/>
        <v>4073.3707260530336</v>
      </c>
    </row>
    <row r="9" spans="1:20" x14ac:dyDescent="0.2">
      <c r="A9" s="5">
        <v>7</v>
      </c>
      <c r="B9">
        <f>B8*EXP(RATES!O10)*(1-DATA!$B$6)</f>
        <v>41439.734826210988</v>
      </c>
      <c r="C9">
        <f>C8*EXP(RATES!O10)*(1-DATA!$B$6)</f>
        <v>20313.595503044595</v>
      </c>
      <c r="D9">
        <f t="shared" si="1"/>
        <v>61753.330329255579</v>
      </c>
      <c r="E9">
        <f>E8*(1-'LIFE TABLE MALE'!D69/1000)</f>
        <v>0.93939989246654454</v>
      </c>
      <c r="F9">
        <f t="shared" si="2"/>
        <v>0.32057708828124987</v>
      </c>
      <c r="G9">
        <f t="shared" si="0"/>
        <v>61733.330329255579</v>
      </c>
      <c r="H9">
        <f>MAX(D9,DATA!$B$3)</f>
        <v>100000</v>
      </c>
      <c r="I9">
        <f>G9*DATA!$B$7*F8*E9</f>
        <v>3280.7642658980053</v>
      </c>
      <c r="J9">
        <f>H9*'LIFE TABLE MALE'!D70/1000*F9*E8</f>
        <v>389.98390096039697</v>
      </c>
      <c r="K9">
        <f>0</f>
        <v>0</v>
      </c>
      <c r="L9" s="43">
        <f>DATA!$B$8*((1+DATA!$B$9)^A9)*F9*E9</f>
        <v>17.296339165095308</v>
      </c>
      <c r="M9">
        <f>B8*EXP(RATES!O10)*(DATA!$B$12)</f>
        <v>593.20683800302027</v>
      </c>
      <c r="N9">
        <f>C8*EXP(RATES!O10)*(DATA!$B$12)</f>
        <v>290.78766568775495</v>
      </c>
      <c r="O9">
        <f t="shared" si="3"/>
        <v>883.99450369077522</v>
      </c>
      <c r="P9">
        <f t="shared" si="4"/>
        <v>316.91095228366123</v>
      </c>
      <c r="Q9">
        <f>RATES!G10</f>
        <v>0.84258782390013232</v>
      </c>
      <c r="R9" s="43">
        <f t="shared" si="5"/>
        <v>4004.9554583071586</v>
      </c>
      <c r="S9">
        <f t="shared" si="6"/>
        <v>3374.5267044319858</v>
      </c>
    </row>
    <row r="10" spans="1:20" x14ac:dyDescent="0.2">
      <c r="A10" s="5">
        <v>8</v>
      </c>
      <c r="B10">
        <f>B9*EXP(RATES!O11)*(1-DATA!$B$6)</f>
        <v>41496.289425339783</v>
      </c>
      <c r="C10">
        <f>C9*EXP(RATES!O11)*(1-DATA!$B$6)</f>
        <v>20341.318345754789</v>
      </c>
      <c r="D10">
        <f t="shared" si="1"/>
        <v>61837.607771094568</v>
      </c>
      <c r="E10">
        <f>E9*(1-'LIFE TABLE MALE'!D70/1000)</f>
        <v>0.9273775090067512</v>
      </c>
      <c r="F10">
        <f t="shared" si="2"/>
        <v>0.2724905250390624</v>
      </c>
      <c r="G10">
        <f t="shared" si="0"/>
        <v>61817.607771094568</v>
      </c>
      <c r="H10">
        <f>MAX(D10,DATA!$B$3)</f>
        <v>100000</v>
      </c>
      <c r="I10">
        <f>G10*DATA!$B$7*F9*E10</f>
        <v>2756.7189571379854</v>
      </c>
      <c r="J10">
        <f>H10*'LIFE TABLE MALE'!D71/1000*F10*E9</f>
        <v>357.72839798541696</v>
      </c>
      <c r="K10">
        <f>0</f>
        <v>0</v>
      </c>
      <c r="L10" s="43">
        <f>DATA!$B$8*((1+DATA!$B$9)^A10)*F10*E10</f>
        <v>14.804009094226746</v>
      </c>
      <c r="M10">
        <f>B9*EXP(RATES!O11)*(DATA!$B$12)</f>
        <v>594.01641304167379</v>
      </c>
      <c r="N10">
        <f>C9*EXP(RATES!O11)*(DATA!$B$12)</f>
        <v>291.18451619689881</v>
      </c>
      <c r="O10">
        <f t="shared" si="3"/>
        <v>885.2009292385726</v>
      </c>
      <c r="P10">
        <f t="shared" si="4"/>
        <v>266.57833265562431</v>
      </c>
      <c r="Q10">
        <f>RATES!G11</f>
        <v>0.82292780659029441</v>
      </c>
      <c r="R10" s="43">
        <f t="shared" si="5"/>
        <v>3395.8296968732534</v>
      </c>
      <c r="S10">
        <f t="shared" si="6"/>
        <v>2794.522684002091</v>
      </c>
    </row>
    <row r="11" spans="1:20" x14ac:dyDescent="0.2">
      <c r="A11" s="5">
        <v>9</v>
      </c>
      <c r="B11">
        <f>B10*EXP(RATES!O12)*(1-DATA!$B$6)</f>
        <v>41576.852551791839</v>
      </c>
      <c r="C11">
        <f>C10*EXP(RATES!O12)*(1-DATA!$B$6)</f>
        <v>20380.81007440776</v>
      </c>
      <c r="D11">
        <f t="shared" si="1"/>
        <v>61957.662626199599</v>
      </c>
      <c r="E11">
        <f>E10*(1-'LIFE TABLE MALE'!D71/1000)</f>
        <v>0.91441741759215689</v>
      </c>
      <c r="F11">
        <f t="shared" si="2"/>
        <v>0.23161694628320303</v>
      </c>
      <c r="G11">
        <f t="shared" si="0"/>
        <v>61937.662626199599</v>
      </c>
      <c r="H11">
        <f>MAX(D11,DATA!$B$3)</f>
        <v>100000</v>
      </c>
      <c r="I11">
        <f>G11*DATA!$B$7*F10*E11</f>
        <v>2314.9518734049925</v>
      </c>
      <c r="J11">
        <f>H11*'LIFE TABLE MALE'!D72/1000*F11*E10</f>
        <v>336.37215289493366</v>
      </c>
      <c r="K11">
        <f>0</f>
        <v>0</v>
      </c>
      <c r="L11" s="43">
        <f>DATA!$B$8*((1+DATA!$B$9)^A11)*F11*E11</f>
        <v>12.655705827556739</v>
      </c>
      <c r="M11">
        <f>B10*EXP(RATES!O12)*(DATA!$B$12)</f>
        <v>595.16966843055809</v>
      </c>
      <c r="N11">
        <f>C10*EXP(RATES!O12)*(DATA!$B$12)</f>
        <v>291.74983746595973</v>
      </c>
      <c r="O11">
        <f t="shared" si="3"/>
        <v>886.91950589651788</v>
      </c>
      <c r="P11">
        <f t="shared" si="4"/>
        <v>224.12596432091817</v>
      </c>
      <c r="Q11">
        <f>RATES!G12</f>
        <v>0.80326389514893892</v>
      </c>
      <c r="R11" s="43">
        <f t="shared" si="5"/>
        <v>2888.105696448401</v>
      </c>
      <c r="S11">
        <f t="shared" si="6"/>
        <v>2319.9110313309816</v>
      </c>
    </row>
    <row r="12" spans="1:20" x14ac:dyDescent="0.2">
      <c r="A12" s="6">
        <v>10</v>
      </c>
      <c r="B12">
        <f>B11*EXP(RATES!O13)*(1-DATA!$B$6)</f>
        <v>41688.481189241647</v>
      </c>
      <c r="C12">
        <f>C11*EXP(RATES!O13)*(1-DATA!$B$6)</f>
        <v>20435.529994726294</v>
      </c>
      <c r="D12">
        <f t="shared" si="1"/>
        <v>62124.011183967945</v>
      </c>
      <c r="E12">
        <f>E11*(1-'LIFE TABLE MALE'!D72/1000)</f>
        <v>0.90009759511179277</v>
      </c>
      <c r="F12">
        <f t="shared" si="2"/>
        <v>0.19687440434072256</v>
      </c>
      <c r="G12">
        <f t="shared" si="0"/>
        <v>62104.011183967945</v>
      </c>
      <c r="H12">
        <f>MAX(D12,DATA!$B$3)</f>
        <v>100000</v>
      </c>
      <c r="I12">
        <f>G12*DATA!$B$7*F11*E12</f>
        <v>1942.0966682311305</v>
      </c>
      <c r="J12">
        <f>H12*'LIFE TABLE MALE'!D73/1000*F12*E11</f>
        <v>314.5687956470619</v>
      </c>
      <c r="K12">
        <f>0</f>
        <v>0</v>
      </c>
      <c r="L12" s="43">
        <f>DATA!$B$8*((1+DATA!$B$9)^A12)*F12*E12</f>
        <v>10.800667101590824</v>
      </c>
      <c r="M12">
        <f>B11*EXP(RATES!O13)*(DATA!$B$12)</f>
        <v>596.7676243858723</v>
      </c>
      <c r="N12">
        <f>C11*EXP(RATES!O13)*(DATA!$B$12)</f>
        <v>292.53314920876085</v>
      </c>
      <c r="O12">
        <f t="shared" si="3"/>
        <v>889.30077359463314</v>
      </c>
      <c r="P12">
        <f t="shared" si="4"/>
        <v>188.34907484709134</v>
      </c>
      <c r="Q12">
        <f>RATES!G13</f>
        <v>0.78348852098697186</v>
      </c>
      <c r="R12" s="43">
        <f t="shared" si="5"/>
        <v>2455.8152058268743</v>
      </c>
      <c r="S12">
        <f t="shared" si="6"/>
        <v>1924.1030234306136</v>
      </c>
    </row>
    <row r="13" spans="1:20" x14ac:dyDescent="0.2">
      <c r="A13" s="5">
        <v>11</v>
      </c>
      <c r="B13">
        <f>B12*EXP(RATES!O14)*(1-DATA!$B$6)</f>
        <v>41854.692238881224</v>
      </c>
      <c r="C13">
        <f>C12*EXP(RATES!O14)*(1-DATA!$B$6)</f>
        <v>20517.005999451576</v>
      </c>
      <c r="D13">
        <f t="shared" si="1"/>
        <v>62371.6982383328</v>
      </c>
      <c r="E13">
        <f>E12*(1-'LIFE TABLE MALE'!D73/1000)</f>
        <v>0.88436966777579928</v>
      </c>
      <c r="F13">
        <f t="shared" si="2"/>
        <v>0.16734324368961417</v>
      </c>
      <c r="G13">
        <f t="shared" si="0"/>
        <v>62351.6982383328</v>
      </c>
      <c r="H13">
        <f>MAX(D13,DATA!$B$3)</f>
        <v>100000</v>
      </c>
      <c r="I13">
        <f>G13*DATA!$B$7*F12*E13</f>
        <v>1628.4058034464285</v>
      </c>
      <c r="J13">
        <f>H13*'LIFE TABLE MALE'!D74/1000*F13*E12</f>
        <v>297.29628831186972</v>
      </c>
      <c r="K13">
        <f>0</f>
        <v>0</v>
      </c>
      <c r="L13" s="43">
        <f>DATA!$B$8*((1+DATA!$B$9)^A13)*F13*E13</f>
        <v>9.2005526570730787</v>
      </c>
      <c r="M13">
        <f>B12*EXP(RATES!O14)*(DATA!$B$12)</f>
        <v>599.14692366496638</v>
      </c>
      <c r="N13">
        <f>C12*EXP(RATES!O14)*(DATA!$B$12)</f>
        <v>293.69947238478738</v>
      </c>
      <c r="O13">
        <f t="shared" si="3"/>
        <v>892.84639604975382</v>
      </c>
      <c r="P13">
        <f t="shared" si="4"/>
        <v>158.21789728340156</v>
      </c>
      <c r="Q13">
        <f>RATES!G14</f>
        <v>0.76320887666583526</v>
      </c>
      <c r="R13" s="43">
        <f t="shared" si="5"/>
        <v>2093.1205416987727</v>
      </c>
      <c r="S13">
        <f t="shared" si="6"/>
        <v>1597.4881773561049</v>
      </c>
    </row>
    <row r="14" spans="1:20" x14ac:dyDescent="0.2">
      <c r="A14" s="5">
        <v>12</v>
      </c>
      <c r="B14">
        <f>B13*EXP(RATES!O15)*(1-DATA!$B$6)</f>
        <v>41951.91482929523</v>
      </c>
      <c r="C14">
        <f>C13*EXP(RATES!O15)*(1-DATA!$B$6)</f>
        <v>20564.66413200746</v>
      </c>
      <c r="D14">
        <f t="shared" si="1"/>
        <v>62516.578961302686</v>
      </c>
      <c r="E14">
        <f>E13*(1-'LIFE TABLE MALE'!D74/1000)</f>
        <v>0.86691443914546784</v>
      </c>
      <c r="F14">
        <f t="shared" si="2"/>
        <v>0.14224175713617204</v>
      </c>
      <c r="G14">
        <f t="shared" si="0"/>
        <v>62496.578961302686</v>
      </c>
      <c r="H14">
        <f>MAX(D14,DATA!$B$3)</f>
        <v>100000</v>
      </c>
      <c r="I14">
        <f>G14*DATA!$B$7*F13*E14</f>
        <v>1359.9781263950574</v>
      </c>
      <c r="J14">
        <f>H14*'LIFE TABLE MALE'!D75/1000*F14*E13</f>
        <v>273.24747542143507</v>
      </c>
      <c r="K14">
        <f>0</f>
        <v>0</v>
      </c>
      <c r="L14" s="43">
        <f>DATA!$B$8*((1+DATA!$B$9)^A14)*F14*E14</f>
        <v>7.8194356609241371</v>
      </c>
      <c r="M14">
        <f>B13*EXP(RATES!O15)*(DATA!$B$12)</f>
        <v>600.53865808807075</v>
      </c>
      <c r="N14">
        <f>C13*EXP(RATES!O15)*(DATA!$B$12)</f>
        <v>294.38169514121108</v>
      </c>
      <c r="O14">
        <f t="shared" si="3"/>
        <v>894.92035322928177</v>
      </c>
      <c r="P14">
        <f t="shared" si="4"/>
        <v>132.44220631200329</v>
      </c>
      <c r="Q14">
        <f>RATES!G15</f>
        <v>0.74468847430975171</v>
      </c>
      <c r="R14" s="46">
        <f t="shared" si="5"/>
        <v>1773.4872437894201</v>
      </c>
      <c r="S14">
        <f t="shared" si="6"/>
        <v>1320.6955097853499</v>
      </c>
    </row>
    <row r="15" spans="1:20" x14ac:dyDescent="0.2">
      <c r="A15" s="5">
        <v>13</v>
      </c>
      <c r="B15">
        <f>B14*EXP(RATES!O16)*(1-DATA!$B$6)</f>
        <v>42076.039894331268</v>
      </c>
      <c r="C15">
        <f>C14*EXP(RATES!O16)*(1-DATA!$B$6)</f>
        <v>20625.509752123166</v>
      </c>
      <c r="D15">
        <f t="shared" si="1"/>
        <v>62701.549646454434</v>
      </c>
      <c r="E15">
        <f>E14*(1-'LIFE TABLE MALE'!D75/1000)</f>
        <v>0.84808352308867097</v>
      </c>
      <c r="F15">
        <f t="shared" si="2"/>
        <v>0.12090549356574623</v>
      </c>
      <c r="G15">
        <f t="shared" si="0"/>
        <v>62681.549646454434</v>
      </c>
      <c r="H15">
        <f>MAX(D15,DATA!$B$3)</f>
        <v>100000</v>
      </c>
      <c r="I15">
        <f>G15*DATA!$B$7*F14*E15</f>
        <v>1134.2184774409657</v>
      </c>
      <c r="J15">
        <f>H15*'LIFE TABLE MALE'!D76/1000*F15*E14</f>
        <v>250.72760171678729</v>
      </c>
      <c r="K15">
        <f>0</f>
        <v>0</v>
      </c>
      <c r="L15" s="43">
        <f>DATA!$B$8*((1+DATA!$B$9)^A15)*F15*E15</f>
        <v>6.6321890487980344</v>
      </c>
      <c r="M15">
        <f>B14*EXP(RATES!O16)*(DATA!$B$12)</f>
        <v>602.31549950985459</v>
      </c>
      <c r="N15">
        <f>C14*EXP(RATES!O16)*(DATA!$B$12)</f>
        <v>295.25269583816396</v>
      </c>
      <c r="O15">
        <f t="shared" si="3"/>
        <v>897.56819534801855</v>
      </c>
      <c r="P15">
        <f t="shared" si="4"/>
        <v>110.68042048301213</v>
      </c>
      <c r="Q15">
        <f>RATES!G16</f>
        <v>0.72615681422166556</v>
      </c>
      <c r="R15" s="46">
        <f t="shared" si="5"/>
        <v>1502.2586886895631</v>
      </c>
      <c r="S15">
        <f t="shared" si="6"/>
        <v>1090.8753835156299</v>
      </c>
    </row>
    <row r="16" spans="1:20" x14ac:dyDescent="0.2">
      <c r="A16" s="5">
        <v>14</v>
      </c>
      <c r="B16">
        <f>B15*EXP(RATES!O17)*(1-DATA!$B$6)</f>
        <v>42216.179430089804</v>
      </c>
      <c r="C16">
        <f>C15*EXP(RATES!O17)*(1-DATA!$B$6)</f>
        <v>20694.205602985192</v>
      </c>
      <c r="D16">
        <f t="shared" si="1"/>
        <v>62910.385033074999</v>
      </c>
      <c r="E16">
        <f>E15*(1-'LIFE TABLE MALE'!D76/1000)</f>
        <v>0.82779649169036118</v>
      </c>
      <c r="F16">
        <f t="shared" si="2"/>
        <v>0.10276966953088429</v>
      </c>
      <c r="G16">
        <f t="shared" si="0"/>
        <v>62890.385033074999</v>
      </c>
      <c r="H16">
        <f>MAX(D16,DATA!$B$3)</f>
        <v>100000</v>
      </c>
      <c r="I16">
        <f>G16*DATA!$B$7*F15*E16</f>
        <v>944.15898067574551</v>
      </c>
      <c r="J16">
        <f>H16*'LIFE TABLE MALE'!D77/1000*F16*E15</f>
        <v>226.4248958632256</v>
      </c>
      <c r="K16">
        <f>0</f>
        <v>0</v>
      </c>
      <c r="L16" s="43">
        <f>DATA!$B$8*((1+DATA!$B$9)^A16)*F16*E16</f>
        <v>5.6125594016017892</v>
      </c>
      <c r="M16">
        <f>B15*EXP(RATES!O17)*(DATA!$B$12)</f>
        <v>604.32158693380086</v>
      </c>
      <c r="N16">
        <f>C15*EXP(RATES!O17)*(DATA!$B$12)</f>
        <v>296.23607202637288</v>
      </c>
      <c r="O16">
        <f t="shared" si="3"/>
        <v>900.55765896017374</v>
      </c>
      <c r="P16">
        <f t="shared" si="4"/>
        <v>92.341342460059181</v>
      </c>
      <c r="Q16">
        <f>RATES!G17</f>
        <v>0.70782386801134656</v>
      </c>
      <c r="R16" s="46">
        <f t="shared" si="5"/>
        <v>1268.5377784006321</v>
      </c>
      <c r="S16">
        <f t="shared" si="6"/>
        <v>897.90131702605584</v>
      </c>
    </row>
    <row r="17" spans="1:19" x14ac:dyDescent="0.2">
      <c r="A17" s="6">
        <v>15</v>
      </c>
      <c r="B17">
        <f>B16*EXP(RATES!O18)*(1-DATA!$B$6)</f>
        <v>42313.003504866836</v>
      </c>
      <c r="C17">
        <f>C16*EXP(RATES!O18)*(1-DATA!$B$6)</f>
        <v>20741.668384738641</v>
      </c>
      <c r="D17">
        <f t="shared" si="1"/>
        <v>63054.671889605481</v>
      </c>
      <c r="E17">
        <f>E16*(1-'LIFE TABLE MALE'!D77/1000)</f>
        <v>0.80629125769035137</v>
      </c>
      <c r="F17">
        <f t="shared" si="2"/>
        <v>8.7354219101251643E-2</v>
      </c>
      <c r="G17">
        <f t="shared" si="0"/>
        <v>63034.671889605481</v>
      </c>
      <c r="H17">
        <f>MAX(D17,DATA!$B$3)</f>
        <v>100000</v>
      </c>
      <c r="I17">
        <f>G17*DATA!$B$7*F16*E17</f>
        <v>783.47955243603121</v>
      </c>
      <c r="J17">
        <f>H17*'LIFE TABLE MALE'!D78/1000*F17*E16</f>
        <v>211.31102633454176</v>
      </c>
      <c r="K17">
        <f>0</f>
        <v>0</v>
      </c>
      <c r="L17" s="43">
        <f>DATA!$B$8*((1+DATA!$B$9)^A17)*F17*E17</f>
        <v>4.7396734102966578</v>
      </c>
      <c r="M17">
        <f>B16*EXP(RATES!O18)*(DATA!$B$12)</f>
        <v>605.70761663408564</v>
      </c>
      <c r="N17">
        <f>C16*EXP(RATES!O18)*(DATA!$B$12)</f>
        <v>296.9154983500419</v>
      </c>
      <c r="O17">
        <f t="shared" si="3"/>
        <v>902.6231149841276</v>
      </c>
      <c r="P17">
        <f t="shared" si="4"/>
        <v>76.788289314298964</v>
      </c>
      <c r="Q17">
        <f>RATES!G18</f>
        <v>0.6906676758678868</v>
      </c>
      <c r="R17" s="46">
        <f t="shared" si="5"/>
        <v>1076.3185414951686</v>
      </c>
      <c r="S17">
        <f t="shared" si="6"/>
        <v>743.37842554798181</v>
      </c>
    </row>
    <row r="18" spans="1:19" x14ac:dyDescent="0.2">
      <c r="A18" s="5">
        <v>16</v>
      </c>
      <c r="B18">
        <f>B17*EXP(RATES!O19)*(1-DATA!$B$6)</f>
        <v>42336.45878309726</v>
      </c>
      <c r="C18">
        <f>C17*EXP(RATES!O19)*(1-DATA!$B$6)</f>
        <v>20753.166070145711</v>
      </c>
      <c r="D18">
        <f t="shared" si="1"/>
        <v>63089.624853242974</v>
      </c>
      <c r="E18">
        <f>E17*(1-'LIFE TABLE MALE'!D78/1000)</f>
        <v>0.78272955654492149</v>
      </c>
      <c r="F18">
        <f t="shared" si="2"/>
        <v>7.4251086236063898E-2</v>
      </c>
      <c r="G18">
        <f t="shared" si="0"/>
        <v>63069.624853242974</v>
      </c>
      <c r="H18">
        <f>MAX(D18,DATA!$B$3)</f>
        <v>100000</v>
      </c>
      <c r="I18">
        <f>G18*DATA!$B$7*F17*E18</f>
        <v>646.85527781850533</v>
      </c>
      <c r="J18">
        <f>H18*'LIFE TABLE MALE'!D79/1000*F18*E17</f>
        <v>196.7827091320201</v>
      </c>
      <c r="K18">
        <f>0</f>
        <v>0</v>
      </c>
      <c r="L18" s="43">
        <f>DATA!$B$8*((1+DATA!$B$9)^A18)*F18*E18</f>
        <v>3.9892136592971492</v>
      </c>
      <c r="M18">
        <f>B17*EXP(RATES!O19)*(DATA!$B$12)</f>
        <v>606.043377263151</v>
      </c>
      <c r="N18">
        <f>C17*EXP(RATES!O19)*(DATA!$B$12)</f>
        <v>297.08008689370138</v>
      </c>
      <c r="O18">
        <f t="shared" si="3"/>
        <v>903.12346415685238</v>
      </c>
      <c r="P18">
        <f t="shared" si="4"/>
        <v>63.609643638831955</v>
      </c>
      <c r="Q18">
        <f>RATES!G19</f>
        <v>0.67509876092267374</v>
      </c>
      <c r="R18" s="46">
        <f t="shared" si="5"/>
        <v>911.23684424865451</v>
      </c>
      <c r="S18">
        <f t="shared" si="6"/>
        <v>615.17486445935413</v>
      </c>
    </row>
    <row r="19" spans="1:19" x14ac:dyDescent="0.2">
      <c r="A19" s="5">
        <v>17</v>
      </c>
      <c r="B19">
        <f>B18*EXP(RATES!O20)*(1-DATA!$B$6)</f>
        <v>42293.828771914355</v>
      </c>
      <c r="C19">
        <f>C18*EXP(RATES!O20)*(1-DATA!$B$6)</f>
        <v>20732.269005840368</v>
      </c>
      <c r="D19">
        <f t="shared" si="1"/>
        <v>63026.097777754723</v>
      </c>
      <c r="E19">
        <f>E18*(1-'LIFE TABLE MALE'!D79/1000)</f>
        <v>0.75700168217713715</v>
      </c>
      <c r="F19">
        <f t="shared" si="2"/>
        <v>6.3113423300654309E-2</v>
      </c>
      <c r="G19">
        <f t="shared" si="0"/>
        <v>63006.097777754723</v>
      </c>
      <c r="H19">
        <f>MAX(D19,DATA!$B$3)</f>
        <v>100000</v>
      </c>
      <c r="I19">
        <f>G19*DATA!$B$7*F18*E19</f>
        <v>531.21887515466483</v>
      </c>
      <c r="J19">
        <f>H19*'LIFE TABLE MALE'!D80/1000*F19*E18</f>
        <v>185.48847280985521</v>
      </c>
      <c r="K19">
        <f>0</f>
        <v>0</v>
      </c>
      <c r="L19" s="43">
        <f>DATA!$B$8*((1+DATA!$B$9)^A19)*F19*E19</f>
        <v>3.3449644463055161</v>
      </c>
      <c r="M19">
        <f>B18*EXP(RATES!O20)*(DATA!$B$12)</f>
        <v>605.43313170429553</v>
      </c>
      <c r="N19">
        <f>C18*EXP(RATES!O20)*(DATA!$B$12)</f>
        <v>296.78094691387031</v>
      </c>
      <c r="O19">
        <f t="shared" si="3"/>
        <v>902.21407861816579</v>
      </c>
      <c r="P19">
        <f t="shared" si="4"/>
        <v>52.435346794293956</v>
      </c>
      <c r="Q19">
        <f>RATES!G20</f>
        <v>0.66091208289531467</v>
      </c>
      <c r="R19" s="46">
        <f t="shared" si="5"/>
        <v>772.48765920511948</v>
      </c>
      <c r="S19">
        <f t="shared" si="6"/>
        <v>510.54642785618154</v>
      </c>
    </row>
    <row r="20" spans="1:19" x14ac:dyDescent="0.2">
      <c r="A20" s="5">
        <v>18</v>
      </c>
      <c r="B20">
        <f>B19*EXP(RATES!O21)*(1-DATA!$B$6)</f>
        <v>42234.723790631731</v>
      </c>
      <c r="C20">
        <f>C19*EXP(RATES!O21)*(1-DATA!$B$6)</f>
        <v>20703.295975799865</v>
      </c>
      <c r="D20">
        <f t="shared" si="1"/>
        <v>62938.019766431593</v>
      </c>
      <c r="E20">
        <f>E19*(1-'LIFE TABLE MALE'!D80/1000)</f>
        <v>0.72857800254523786</v>
      </c>
      <c r="F20">
        <f t="shared" si="2"/>
        <v>5.3646409805556163E-2</v>
      </c>
      <c r="G20">
        <f t="shared" si="0"/>
        <v>62918.019766431593</v>
      </c>
      <c r="H20">
        <f>MAX(D20,DATA!$B$3)</f>
        <v>100000</v>
      </c>
      <c r="I20">
        <f>G20*DATA!$B$7*F19*E20</f>
        <v>433.97438508660389</v>
      </c>
      <c r="J20">
        <f>H20*'LIFE TABLE MALE'!D81/1000*F20*E19</f>
        <v>168.53386238845283</v>
      </c>
      <c r="K20">
        <f>0</f>
        <v>0</v>
      </c>
      <c r="L20" s="43">
        <f>DATA!$B$8*((1+DATA!$B$9)^A20)*F20*E20</f>
        <v>2.791192655370387</v>
      </c>
      <c r="M20">
        <f>B19*EXP(RATES!O21)*(DATA!$B$12)</f>
        <v>604.58704812765268</v>
      </c>
      <c r="N20">
        <f>C19*EXP(RATES!O21)*(DATA!$B$12)</f>
        <v>296.36620006257476</v>
      </c>
      <c r="O20">
        <f t="shared" si="3"/>
        <v>900.95324819022744</v>
      </c>
      <c r="P20">
        <f t="shared" si="4"/>
        <v>43.044814153803237</v>
      </c>
      <c r="Q20">
        <f>RATES!G21</f>
        <v>0.64727657622441381</v>
      </c>
      <c r="R20" s="46">
        <f t="shared" si="5"/>
        <v>648.34425428423037</v>
      </c>
      <c r="S20">
        <f t="shared" si="6"/>
        <v>419.6580491278674</v>
      </c>
    </row>
    <row r="21" spans="1:19" x14ac:dyDescent="0.2">
      <c r="A21" s="5">
        <v>19</v>
      </c>
      <c r="B21">
        <f>B20*EXP(RATES!O22)*(1-DATA!$B$6)</f>
        <v>42167.029424455461</v>
      </c>
      <c r="C21">
        <f>C20*EXP(RATES!O22)*(1-DATA!$B$6)</f>
        <v>20670.112462968358</v>
      </c>
      <c r="D21">
        <f t="shared" si="1"/>
        <v>62837.141887423815</v>
      </c>
      <c r="E21">
        <f>E20*(1-'LIFE TABLE MALE'!D81/1000)</f>
        <v>0.69834190615291014</v>
      </c>
      <c r="F21">
        <f t="shared" si="2"/>
        <v>4.5599448334722736E-2</v>
      </c>
      <c r="G21">
        <f t="shared" si="0"/>
        <v>62817.141887423815</v>
      </c>
      <c r="H21">
        <f>MAX(D21,DATA!$B$3)</f>
        <v>100000</v>
      </c>
      <c r="I21">
        <f>G21*DATA!$B$7*F20*E21</f>
        <v>353.0028392489387</v>
      </c>
      <c r="J21">
        <f>H21*'LIFE TABLE MALE'!D82/1000*F21*E20</f>
        <v>156.28990594362213</v>
      </c>
      <c r="K21">
        <f>0</f>
        <v>0</v>
      </c>
      <c r="L21" s="43">
        <f>DATA!$B$8*((1+DATA!$B$9)^A21)*F21*E21</f>
        <v>2.3195351618749664</v>
      </c>
      <c r="M21">
        <f>B20*EXP(RATES!O22)*(DATA!$B$12)</f>
        <v>603.61800812103934</v>
      </c>
      <c r="N21">
        <f>C20*EXP(RATES!O22)*(DATA!$B$12)</f>
        <v>295.89118045148979</v>
      </c>
      <c r="O21">
        <f t="shared" si="3"/>
        <v>899.50918857252918</v>
      </c>
      <c r="P21">
        <f t="shared" si="4"/>
        <v>35.157851033636142</v>
      </c>
      <c r="Q21">
        <f>RATES!G22</f>
        <v>0.63405275958074025</v>
      </c>
      <c r="R21" s="46">
        <f t="shared" si="5"/>
        <v>546.77013138807195</v>
      </c>
      <c r="S21">
        <f t="shared" si="6"/>
        <v>346.68111066293096</v>
      </c>
    </row>
    <row r="22" spans="1:19" x14ac:dyDescent="0.2">
      <c r="A22" s="6">
        <v>20</v>
      </c>
      <c r="B22">
        <f>B21*EXP(RATES!O23)*(1-DATA!$B$6)</f>
        <v>42141.369546053109</v>
      </c>
      <c r="C22">
        <f>C21*EXP(RATES!O23)*(1-DATA!$B$6)</f>
        <v>20657.534091202502</v>
      </c>
      <c r="D22">
        <f t="shared" si="1"/>
        <v>62798.903637255615</v>
      </c>
      <c r="E22">
        <f>E21*(1-'LIFE TABLE MALE'!D82/1000)</f>
        <v>0.66548978691150162</v>
      </c>
      <c r="F22">
        <f t="shared" si="2"/>
        <v>3.8759531084514326E-2</v>
      </c>
      <c r="G22">
        <f t="shared" si="0"/>
        <v>62778.903637255615</v>
      </c>
      <c r="H22">
        <f>MAX(D22,DATA!$B$3)</f>
        <v>100000</v>
      </c>
      <c r="I22">
        <f>G22*DATA!$B$7*F21*E22</f>
        <v>285.76298217570229</v>
      </c>
      <c r="J22">
        <f>H22*'LIFE TABLE MALE'!D83/1000*F22*E21</f>
        <v>142.83640047717245</v>
      </c>
      <c r="K22">
        <f>0</f>
        <v>0</v>
      </c>
      <c r="L22" s="43">
        <f>DATA!$B$8*((1+DATA!$B$9)^A22)*F22*E22</f>
        <v>1.9164317121128738</v>
      </c>
      <c r="M22">
        <f>B21*EXP(RATES!O23)*(DATA!$B$12)</f>
        <v>603.25068879830633</v>
      </c>
      <c r="N22">
        <f>C21*EXP(RATES!O23)*(DATA!$B$12)</f>
        <v>295.71112195995403</v>
      </c>
      <c r="O22">
        <f t="shared" si="3"/>
        <v>898.9618107582603</v>
      </c>
      <c r="P22">
        <f t="shared" si="4"/>
        <v>28.626544998532207</v>
      </c>
      <c r="Q22">
        <f>RATES!G23</f>
        <v>0.62048117992903407</v>
      </c>
      <c r="R22" s="46">
        <f t="shared" si="5"/>
        <v>459.14235936351986</v>
      </c>
      <c r="S22">
        <f t="shared" si="6"/>
        <v>284.88919289327737</v>
      </c>
    </row>
    <row r="23" spans="1:19" x14ac:dyDescent="0.2">
      <c r="A23" s="5">
        <v>21</v>
      </c>
      <c r="B23">
        <f>B22*EXP(RATES!O24)*(1-DATA!$B$6)</f>
        <v>42157.68422604636</v>
      </c>
      <c r="C23">
        <f>C22*EXP(RATES!O24)*(1-DATA!$B$6)</f>
        <v>20665.531483356055</v>
      </c>
      <c r="D23">
        <f t="shared" si="1"/>
        <v>62823.215709402415</v>
      </c>
      <c r="E23">
        <f>E22*(1-'LIFE TABLE MALE'!D83/1000)</f>
        <v>0.63037147159761586</v>
      </c>
      <c r="F23">
        <f t="shared" si="2"/>
        <v>3.2945601421837174E-2</v>
      </c>
      <c r="G23">
        <f t="shared" si="0"/>
        <v>62803.215709402415</v>
      </c>
      <c r="H23">
        <f>MAX(D23,DATA!$B$3)</f>
        <v>100000</v>
      </c>
      <c r="I23">
        <f>G23*DATA!$B$7*F22*E23</f>
        <v>230.16972831306069</v>
      </c>
      <c r="J23">
        <f>H23*'LIFE TABLE MALE'!D84/1000*F23*E22</f>
        <v>129.25023383142957</v>
      </c>
      <c r="K23">
        <f>0</f>
        <v>0</v>
      </c>
      <c r="L23" s="43">
        <f>DATA!$B$8*((1+DATA!$B$9)^A23)*F23*E23</f>
        <v>1.5738654496721092</v>
      </c>
      <c r="M23">
        <f>B22*EXP(RATES!O24)*(DATA!$B$12)</f>
        <v>603.48423227469232</v>
      </c>
      <c r="N23">
        <f>C22*EXP(RATES!O24)*(DATA!$B$12)</f>
        <v>295.82560405622166</v>
      </c>
      <c r="O23">
        <f t="shared" si="3"/>
        <v>899.30983633091398</v>
      </c>
      <c r="P23">
        <f t="shared" si="4"/>
        <v>23.196862742571909</v>
      </c>
      <c r="Q23">
        <f>RATES!G24</f>
        <v>0.60659575547952316</v>
      </c>
      <c r="R23" s="46">
        <f t="shared" si="5"/>
        <v>384.19069033673429</v>
      </c>
      <c r="S23">
        <f t="shared" si="6"/>
        <v>233.04844205301089</v>
      </c>
    </row>
    <row r="24" spans="1:19" x14ac:dyDescent="0.2">
      <c r="A24" s="5">
        <v>22</v>
      </c>
      <c r="B24">
        <f>B23*EXP(RATES!O25)*(1-DATA!$B$6)</f>
        <v>42223.451056592683</v>
      </c>
      <c r="C24">
        <f>C23*EXP(RATES!O25)*(1-DATA!$B$6)</f>
        <v>20697.770125780724</v>
      </c>
      <c r="D24">
        <f t="shared" si="1"/>
        <v>62921.221182373411</v>
      </c>
      <c r="E24">
        <f>E23*(1-'LIFE TABLE MALE'!D84/1000)</f>
        <v>0.59321032950859998</v>
      </c>
      <c r="F24">
        <f t="shared" si="2"/>
        <v>2.8003761208561597E-2</v>
      </c>
      <c r="G24">
        <f t="shared" si="0"/>
        <v>62901.221182373411</v>
      </c>
      <c r="H24">
        <f>MAX(D24,DATA!$B$3)</f>
        <v>100000</v>
      </c>
      <c r="I24">
        <f>G24*DATA!$B$7*F23*E24</f>
        <v>184.39811655351619</v>
      </c>
      <c r="J24">
        <f>H24*'LIFE TABLE MALE'!D85/1000*F24*E23</f>
        <v>116.04300450916023</v>
      </c>
      <c r="K24">
        <f>0</f>
        <v>0</v>
      </c>
      <c r="L24" s="43">
        <f>DATA!$B$8*((1+DATA!$B$9)^A24)*F24*E24</f>
        <v>1.284100022427098</v>
      </c>
      <c r="M24">
        <f>B23*EXP(RATES!O25)*(DATA!$B$12)</f>
        <v>604.42567974672556</v>
      </c>
      <c r="N24">
        <f>C23*EXP(RATES!O25)*(DATA!$B$12)</f>
        <v>296.28709791506151</v>
      </c>
      <c r="O24">
        <f t="shared" si="3"/>
        <v>900.71277766178707</v>
      </c>
      <c r="P24">
        <f t="shared" si="4"/>
        <v>18.705973468994006</v>
      </c>
      <c r="Q24">
        <f>RATES!G25</f>
        <v>0.59232660750473398</v>
      </c>
      <c r="R24" s="46">
        <f t="shared" si="5"/>
        <v>320.43119455409749</v>
      </c>
      <c r="S24">
        <f t="shared" si="6"/>
        <v>189.79992240891795</v>
      </c>
    </row>
    <row r="25" spans="1:19" x14ac:dyDescent="0.2">
      <c r="A25" s="5">
        <v>23</v>
      </c>
      <c r="B25">
        <f>B24*EXP(RATES!O26)*(1-DATA!$B$6)</f>
        <v>42327.327784307738</v>
      </c>
      <c r="C25">
        <f>C24*EXP(RATES!O26)*(1-DATA!$B$6)</f>
        <v>20748.690090346925</v>
      </c>
      <c r="D25">
        <f t="shared" si="1"/>
        <v>63076.017874654659</v>
      </c>
      <c r="E25">
        <f>E24*(1-'LIFE TABLE MALE'!D85/1000)</f>
        <v>0.55421480613968421</v>
      </c>
      <c r="F25">
        <f t="shared" si="2"/>
        <v>2.3803197027277356E-2</v>
      </c>
      <c r="G25">
        <f t="shared" si="0"/>
        <v>63056.017874654659</v>
      </c>
      <c r="H25">
        <f>MAX(D25,DATA!$B$3)</f>
        <v>100000</v>
      </c>
      <c r="I25">
        <f>G25*DATA!$B$7*F24*E25</f>
        <v>146.79534683950055</v>
      </c>
      <c r="J25">
        <f>H25*'LIFE TABLE MALE'!D86/1000*F25*E24</f>
        <v>101.92652706851166</v>
      </c>
      <c r="K25">
        <f>0</f>
        <v>0</v>
      </c>
      <c r="L25" s="43">
        <f>DATA!$B$8*((1+DATA!$B$9)^A25)*F25*E25</f>
        <v>1.0401293954547213</v>
      </c>
      <c r="M25">
        <f>B24*EXP(RATES!O26)*(DATA!$B$12)</f>
        <v>605.91266766902697</v>
      </c>
      <c r="N25">
        <f>C24*EXP(RATES!O26)*(DATA!$B$12)</f>
        <v>297.01601356324846</v>
      </c>
      <c r="O25">
        <f t="shared" si="3"/>
        <v>902.92868123227549</v>
      </c>
      <c r="P25">
        <f t="shared" si="4"/>
        <v>14.999559977894691</v>
      </c>
      <c r="Q25">
        <f>RATES!G26</f>
        <v>0.57787375637469385</v>
      </c>
      <c r="R25" s="46">
        <f t="shared" si="5"/>
        <v>264.76156328136165</v>
      </c>
      <c r="S25">
        <f t="shared" si="6"/>
        <v>152.99875911703666</v>
      </c>
    </row>
    <row r="26" spans="1:19" x14ac:dyDescent="0.2">
      <c r="A26" s="5">
        <v>24</v>
      </c>
      <c r="B26">
        <f>B25*EXP(RATES!O27)*(1-DATA!$B$6)</f>
        <v>42474.567110452444</v>
      </c>
      <c r="C26">
        <f>C25*EXP(RATES!O27)*(1-DATA!$B$6)</f>
        <v>20820.866230613938</v>
      </c>
      <c r="D26">
        <f t="shared" si="1"/>
        <v>63295.433341066382</v>
      </c>
      <c r="E26">
        <f>E25*(1-'LIFE TABLE MALE'!D86/1000)</f>
        <v>0.51420915397167088</v>
      </c>
      <c r="F26">
        <f t="shared" si="2"/>
        <v>2.0232717473185752E-2</v>
      </c>
      <c r="G26">
        <f t="shared" si="0"/>
        <v>63275.433341066382</v>
      </c>
      <c r="H26">
        <f>MAX(D26,DATA!$B$3)</f>
        <v>100000</v>
      </c>
      <c r="I26">
        <f>G26*DATA!$B$7*F25*E26</f>
        <v>116.17200431138353</v>
      </c>
      <c r="J26">
        <f>H26*'LIFE TABLE MALE'!D87/1000*F26*E25</f>
        <v>91.116028587189035</v>
      </c>
      <c r="K26">
        <f>0</f>
        <v>0</v>
      </c>
      <c r="L26" s="43">
        <f>DATA!$B$8*((1+DATA!$B$9)^A26)*F26*E26</f>
        <v>0.836696876034149</v>
      </c>
      <c r="M26">
        <f>B25*EXP(RATES!O27)*(DATA!$B$12)</f>
        <v>608.02038808418638</v>
      </c>
      <c r="N26">
        <f>C25*EXP(RATES!O27)*(DATA!$B$12)</f>
        <v>298.04920984518935</v>
      </c>
      <c r="O26">
        <f t="shared" si="3"/>
        <v>906.06959792937573</v>
      </c>
      <c r="P26">
        <f t="shared" si="4"/>
        <v>11.952946450481646</v>
      </c>
      <c r="Q26">
        <f>RATES!G27</f>
        <v>0.56320138825489208</v>
      </c>
      <c r="R26" s="46">
        <f t="shared" si="5"/>
        <v>220.07767622508834</v>
      </c>
      <c r="S26">
        <f t="shared" si="6"/>
        <v>123.94805277388041</v>
      </c>
    </row>
    <row r="27" spans="1:19" x14ac:dyDescent="0.2">
      <c r="A27" s="6">
        <v>25</v>
      </c>
      <c r="B27">
        <f>B26*EXP(RATES!O28)*(1-DATA!$B$6)</f>
        <v>42649.785182181986</v>
      </c>
      <c r="C27">
        <f>C26*EXP(RATES!O28)*(1-DATA!$B$6)</f>
        <v>20906.757442246071</v>
      </c>
      <c r="D27">
        <f t="shared" si="1"/>
        <v>63556.542624428053</v>
      </c>
      <c r="E27">
        <f>E26*(1-'LIFE TABLE MALE'!D87/1000)</f>
        <v>0.47242590134255708</v>
      </c>
      <c r="F27">
        <f t="shared" si="2"/>
        <v>1.7197809852207889E-2</v>
      </c>
      <c r="G27">
        <f t="shared" si="0"/>
        <v>63536.542624428053</v>
      </c>
      <c r="H27">
        <f>MAX(D27,DATA!$B$3)</f>
        <v>100000</v>
      </c>
      <c r="I27">
        <f>G27*DATA!$B$7*F26*E27</f>
        <v>91.096723169999606</v>
      </c>
      <c r="J27">
        <f>H27*'LIFE TABLE MALE'!D88/1000*F27*E26</f>
        <v>81.923693482159834</v>
      </c>
      <c r="K27">
        <f>0</f>
        <v>0</v>
      </c>
      <c r="L27" s="43">
        <f>DATA!$B$8*((1+DATA!$B$9)^A27)*F27*E27</f>
        <v>0.66647082316811657</v>
      </c>
      <c r="M27">
        <f>B26*EXP(RATES!O28)*(DATA!$B$12)</f>
        <v>610.52862223982402</v>
      </c>
      <c r="N27">
        <f>C26*EXP(RATES!O28)*(DATA!$B$12)</f>
        <v>299.27873639207053</v>
      </c>
      <c r="O27">
        <f t="shared" si="3"/>
        <v>909.80735863189454</v>
      </c>
      <c r="P27">
        <f t="shared" si="4"/>
        <v>9.4654979547203304</v>
      </c>
      <c r="Q27">
        <f>RATES!G28</f>
        <v>0.54854806158178537</v>
      </c>
      <c r="R27" s="46">
        <f t="shared" si="5"/>
        <v>183.1523854300479</v>
      </c>
      <c r="S27">
        <f t="shared" si="6"/>
        <v>100.46788600173281</v>
      </c>
    </row>
    <row r="28" spans="1:19" x14ac:dyDescent="0.2">
      <c r="A28" s="5">
        <v>26</v>
      </c>
      <c r="B28">
        <f>B27*EXP(RATES!O29)*(1-DATA!$B$6)</f>
        <v>42855.826831936633</v>
      </c>
      <c r="C28">
        <f>C27*EXP(RATES!O29)*(1-DATA!$B$6)</f>
        <v>21007.758250949333</v>
      </c>
      <c r="D28">
        <f t="shared" si="1"/>
        <v>63863.585082885969</v>
      </c>
      <c r="E28">
        <f>E27*(1-'LIFE TABLE MALE'!D88/1000)</f>
        <v>0.42866056426106119</v>
      </c>
      <c r="F28">
        <f t="shared" si="2"/>
        <v>1.4618138374376706E-2</v>
      </c>
      <c r="G28">
        <f t="shared" si="0"/>
        <v>63843.585082885969</v>
      </c>
      <c r="H28">
        <f>MAX(D28,DATA!$B$3)</f>
        <v>100000</v>
      </c>
      <c r="I28">
        <f>G28*DATA!$B$7*F27*E28</f>
        <v>70.598455450847496</v>
      </c>
      <c r="J28">
        <f>H28*'LIFE TABLE MALE'!D89/1000*F28*E27</f>
        <v>73.895029851084601</v>
      </c>
      <c r="K28">
        <f>0</f>
        <v>0</v>
      </c>
      <c r="L28" s="43">
        <f>DATA!$B$8*((1+DATA!$B$9)^A28)*F28*E28</f>
        <v>0.5243002563059016</v>
      </c>
      <c r="M28">
        <f>B27*EXP(RATES!O29)*(DATA!$B$12)</f>
        <v>613.47809370870448</v>
      </c>
      <c r="N28">
        <f>C27*EXP(RATES!O29)*(DATA!$B$12)</f>
        <v>300.72455573956097</v>
      </c>
      <c r="O28">
        <f t="shared" si="3"/>
        <v>914.20264944826545</v>
      </c>
      <c r="P28">
        <f t="shared" si="4"/>
        <v>7.4276138740922706</v>
      </c>
      <c r="Q28">
        <f>RATES!G29</f>
        <v>0.53390072310461278</v>
      </c>
      <c r="R28" s="46">
        <f t="shared" si="5"/>
        <v>152.44539943233028</v>
      </c>
      <c r="S28">
        <f t="shared" si="6"/>
        <v>81.390708990892662</v>
      </c>
    </row>
    <row r="29" spans="1:19" x14ac:dyDescent="0.2">
      <c r="A29" s="5">
        <v>27</v>
      </c>
      <c r="B29">
        <f>B28*EXP(RATES!O30)*(1-DATA!$B$6)</f>
        <v>43095.646122519007</v>
      </c>
      <c r="C29">
        <f>C28*EXP(RATES!O30)*(1-DATA!$B$6)</f>
        <v>21125.31672672501</v>
      </c>
      <c r="D29">
        <f t="shared" si="1"/>
        <v>64220.962849244017</v>
      </c>
      <c r="E29">
        <f>E28*(1-'LIFE TABLE MALE'!D89/1000)</f>
        <v>0.38279328376033767</v>
      </c>
      <c r="F29">
        <f t="shared" si="2"/>
        <v>1.24254176182202E-2</v>
      </c>
      <c r="G29">
        <f t="shared" si="0"/>
        <v>64200.962849244017</v>
      </c>
      <c r="H29">
        <f>MAX(D29,DATA!$B$3)</f>
        <v>100000</v>
      </c>
      <c r="I29">
        <f>G29*DATA!$B$7*F28*E29</f>
        <v>53.887641763279532</v>
      </c>
      <c r="J29">
        <f>H29*'LIFE TABLE MALE'!D90/1000*F29*E28</f>
        <v>65.121661133582663</v>
      </c>
      <c r="K29">
        <f>0</f>
        <v>0</v>
      </c>
      <c r="L29" s="43">
        <f>DATA!$B$8*((1+DATA!$B$9)^A29)*F29*E29</f>
        <v>0.40592887534432326</v>
      </c>
      <c r="M29">
        <f>B28*EXP(RATES!O30)*(DATA!$B$12)</f>
        <v>616.91108968841115</v>
      </c>
      <c r="N29">
        <f>C28*EXP(RATES!O30)*(DATA!$B$12)</f>
        <v>302.40739690608399</v>
      </c>
      <c r="O29">
        <f t="shared" si="3"/>
        <v>919.3184865944952</v>
      </c>
      <c r="P29">
        <f t="shared" si="4"/>
        <v>5.7606513759331381</v>
      </c>
      <c r="Q29">
        <f>RATES!G30</f>
        <v>0.51924921182601969</v>
      </c>
      <c r="R29" s="46">
        <f t="shared" si="5"/>
        <v>125.17588314813966</v>
      </c>
      <c r="S29">
        <f t="shared" si="6"/>
        <v>64.997478664297461</v>
      </c>
    </row>
    <row r="30" spans="1:19" x14ac:dyDescent="0.2">
      <c r="A30" s="5">
        <v>28</v>
      </c>
      <c r="B30">
        <f>B29*EXP(RATES!O31)*(1-DATA!$B$6)</f>
        <v>43360.477001413346</v>
      </c>
      <c r="C30">
        <f>C29*EXP(RATES!O31)*(1-DATA!$B$6)</f>
        <v>21255.135785006551</v>
      </c>
      <c r="D30">
        <f t="shared" si="1"/>
        <v>64615.612786419893</v>
      </c>
      <c r="E30">
        <f>E29*(1-'LIFE TABLE MALE'!D90/1000)</f>
        <v>0.33599119307109643</v>
      </c>
      <c r="F30">
        <f t="shared" si="2"/>
        <v>1.0561604975487169E-2</v>
      </c>
      <c r="G30">
        <f t="shared" si="0"/>
        <v>64595.612786419893</v>
      </c>
      <c r="H30">
        <f>MAX(D30,DATA!$B$3)</f>
        <v>100000</v>
      </c>
      <c r="I30">
        <f>G30*DATA!$B$7*F29*E30</f>
        <v>40.451363942422752</v>
      </c>
      <c r="J30">
        <f>H30*'LIFE TABLE MALE'!D91/1000*F30*E29</f>
        <v>56.551998749844927</v>
      </c>
      <c r="K30">
        <f>0</f>
        <v>0</v>
      </c>
      <c r="L30" s="43">
        <f>DATA!$B$8*((1+DATA!$B$9)^A30)*F30*E30</f>
        <v>0.30891046953381696</v>
      </c>
      <c r="M30">
        <f>B29*EXP(RATES!O31)*(DATA!$B$12)</f>
        <v>620.70212476460824</v>
      </c>
      <c r="N30">
        <f>C29*EXP(RATES!O31)*(DATA!$B$12)</f>
        <v>304.26574743363159</v>
      </c>
      <c r="O30">
        <f t="shared" si="3"/>
        <v>924.96787219823977</v>
      </c>
      <c r="P30">
        <f t="shared" si="4"/>
        <v>4.3994861196619706</v>
      </c>
      <c r="Q30">
        <f>RATES!G31</f>
        <v>0.50472410428806358</v>
      </c>
      <c r="R30" s="46">
        <f t="shared" si="5"/>
        <v>101.71175928146346</v>
      </c>
      <c r="S30">
        <f t="shared" si="6"/>
        <v>51.336376598899783</v>
      </c>
    </row>
    <row r="31" spans="1:19" x14ac:dyDescent="0.2">
      <c r="A31" s="5">
        <v>29</v>
      </c>
      <c r="B31">
        <f>B30*EXP(RATES!O32)*(1-DATA!$B$6)</f>
        <v>43639.683351552587</v>
      </c>
      <c r="C31">
        <f>C30*EXP(RATES!O32)*(1-DATA!$B$6)</f>
        <v>21392.001642917941</v>
      </c>
      <c r="D31">
        <f t="shared" si="1"/>
        <v>65031.684994470532</v>
      </c>
      <c r="E31">
        <f>E30*(1-'LIFE TABLE MALE'!D91/1000)</f>
        <v>0.28899294993893926</v>
      </c>
      <c r="F31">
        <f t="shared" si="2"/>
        <v>8.9773642291640938E-3</v>
      </c>
      <c r="G31">
        <f t="shared" si="0"/>
        <v>65011.684994470532</v>
      </c>
      <c r="H31">
        <f>MAX(D31,DATA!$B$3)</f>
        <v>100000</v>
      </c>
      <c r="I31">
        <f>G31*DATA!$B$7*F30*E31</f>
        <v>29.764586227579827</v>
      </c>
      <c r="J31">
        <f>H31*'LIFE TABLE MALE'!D92/1000*F31*E30</f>
        <v>48.27103210786791</v>
      </c>
      <c r="K31">
        <f>0</f>
        <v>0</v>
      </c>
      <c r="L31" s="43">
        <f>DATA!$B$8*((1+DATA!$B$9)^A31)*F31*E31</f>
        <v>0.23036212671253492</v>
      </c>
      <c r="M31">
        <f>B30*EXP(RATES!O32)*(DATA!$B$12)</f>
        <v>624.69894368275686</v>
      </c>
      <c r="N31">
        <f>C30*EXP(RATES!O32)*(DATA!$B$12)</f>
        <v>306.22497239350838</v>
      </c>
      <c r="O31">
        <f t="shared" si="3"/>
        <v>930.92391607626519</v>
      </c>
      <c r="P31">
        <f t="shared" si="4"/>
        <v>3.3034824328760712</v>
      </c>
      <c r="Q31">
        <f>RATES!G32</f>
        <v>0.49046199601095725</v>
      </c>
      <c r="R31" s="47">
        <f t="shared" si="5"/>
        <v>81.569462895036338</v>
      </c>
      <c r="S31">
        <f t="shared" si="6"/>
        <v>40.006721585041241</v>
      </c>
    </row>
    <row r="32" spans="1:19" x14ac:dyDescent="0.2">
      <c r="A32" s="6">
        <v>30</v>
      </c>
      <c r="B32">
        <f>B31*EXP(RATES!O33)*(1-DATA!$B$6)</f>
        <v>43933.518620106777</v>
      </c>
      <c r="C32">
        <f>C31*EXP(RATES!O33)*(1-DATA!$B$6)</f>
        <v>21536.038539268036</v>
      </c>
      <c r="D32">
        <f t="shared" si="1"/>
        <v>65469.557159374817</v>
      </c>
      <c r="E32">
        <f>E31*(1-'LIFE TABLE MALE'!D92/1000)</f>
        <v>0.24274450939213651</v>
      </c>
      <c r="F32">
        <f t="shared" si="2"/>
        <v>7.6307595947894798E-3</v>
      </c>
      <c r="G32">
        <f t="shared" si="0"/>
        <v>65449.557159374817</v>
      </c>
      <c r="H32">
        <f>MAX(D32,DATA!$B$3)</f>
        <v>100000</v>
      </c>
      <c r="I32">
        <f>G32*DATA!$B$7*F31*E32</f>
        <v>21.394208926027353</v>
      </c>
      <c r="J32">
        <f>H32*'LIFE TABLE MALE'!D93/1000*F32*E31</f>
        <v>39.861549884343148</v>
      </c>
      <c r="K32">
        <f>0</f>
        <v>0</v>
      </c>
      <c r="L32" s="43">
        <f>DATA!$B$8*((1+DATA!$B$9)^A32)*F32*E32</f>
        <v>0.16776151678176157</v>
      </c>
      <c r="M32">
        <f>B31*EXP(RATES!O33)*(DATA!$B$12)</f>
        <v>628.90517452095594</v>
      </c>
      <c r="N32">
        <f>C31*EXP(RATES!O33)*(DATA!$B$12)</f>
        <v>308.28685025537067</v>
      </c>
      <c r="O32">
        <f t="shared" si="3"/>
        <v>937.19202477632666</v>
      </c>
      <c r="P32">
        <f t="shared" si="4"/>
        <v>2.4314462761869686</v>
      </c>
      <c r="Q32">
        <f>RATES!G33</f>
        <v>0.47646370067584165</v>
      </c>
      <c r="R32" s="47">
        <f t="shared" si="5"/>
        <v>63.854966603339228</v>
      </c>
      <c r="S32">
        <f t="shared" si="6"/>
        <v>30.424573694359289</v>
      </c>
    </row>
    <row r="33" spans="1:19" x14ac:dyDescent="0.2">
      <c r="A33" s="5">
        <v>31</v>
      </c>
      <c r="B33">
        <f>B32*EXP(RATES!O34)*(1-DATA!$B$6)</f>
        <v>44255.631055028134</v>
      </c>
      <c r="C33">
        <f>C32*EXP(RATES!O34)*(1-DATA!$B$6)</f>
        <v>21693.936791680469</v>
      </c>
      <c r="D33">
        <f t="shared" si="1"/>
        <v>65949.567846708611</v>
      </c>
      <c r="E33">
        <f>E32*(1-'LIFE TABLE MALE'!D93/1000)</f>
        <v>0.1988663322971663</v>
      </c>
      <c r="F33">
        <f t="shared" si="2"/>
        <v>6.486145655571058E-3</v>
      </c>
      <c r="G33">
        <f t="shared" si="0"/>
        <v>65929.567846708611</v>
      </c>
      <c r="H33">
        <f>MAX(D33,DATA!$B$3)</f>
        <v>100000</v>
      </c>
      <c r="I33">
        <f>G33*DATA!$B$7*F32*E33</f>
        <v>15.007229483958019</v>
      </c>
      <c r="J33">
        <f>H33*'LIFE TABLE MALE'!D94/1000*F33*E32</f>
        <v>31.520014632635252</v>
      </c>
      <c r="K33">
        <f>0</f>
        <v>0</v>
      </c>
      <c r="L33" s="43">
        <f>DATA!$B$8*((1+DATA!$B$9)^A33)*F33*E33</f>
        <v>0.11915802331517795</v>
      </c>
      <c r="M33">
        <f>B32*EXP(RATES!O34)*(DATA!$B$12)</f>
        <v>633.51619097177286</v>
      </c>
      <c r="N33">
        <f>C32*EXP(RATES!O34)*(DATA!$B$12)</f>
        <v>310.54715243714372</v>
      </c>
      <c r="O33">
        <f t="shared" si="3"/>
        <v>944.06334340891658</v>
      </c>
      <c r="P33">
        <f t="shared" si="4"/>
        <v>1.7487121270349755</v>
      </c>
      <c r="Q33">
        <f>RATES!G34</f>
        <v>0.46258987582736705</v>
      </c>
      <c r="R33" s="47">
        <f t="shared" si="5"/>
        <v>48.395114266943423</v>
      </c>
      <c r="S33">
        <f t="shared" si="6"/>
        <v>22.387089899396596</v>
      </c>
    </row>
    <row r="34" spans="1:19" x14ac:dyDescent="0.2">
      <c r="A34" s="5">
        <v>32</v>
      </c>
      <c r="B34">
        <f>B33*EXP(RATES!O35)*(1-DATA!$B$6)</f>
        <v>44593.988905872102</v>
      </c>
      <c r="C34">
        <f>C33*EXP(RATES!O35)*(1-DATA!$B$6)</f>
        <v>21859.79848327065</v>
      </c>
      <c r="D34">
        <f t="shared" si="1"/>
        <v>66453.787389142759</v>
      </c>
      <c r="E34">
        <f>E33*(1-'LIFE TABLE MALE'!D94/1000)</f>
        <v>0.1590545553724837</v>
      </c>
      <c r="F34">
        <f t="shared" si="2"/>
        <v>5.5132238072353994E-3</v>
      </c>
      <c r="G34">
        <f t="shared" si="0"/>
        <v>66433.787389142759</v>
      </c>
      <c r="H34">
        <f>MAX(D34,DATA!$B$3)</f>
        <v>100000</v>
      </c>
      <c r="I34">
        <f>G34*DATA!$B$7*F33*E34</f>
        <v>10.280472611884118</v>
      </c>
      <c r="J34">
        <f>H34*'LIFE TABLE MALE'!D95/1000*F34*E33</f>
        <v>24.635489943079175</v>
      </c>
      <c r="K34">
        <f>0</f>
        <v>0</v>
      </c>
      <c r="L34" s="43">
        <f>DATA!$B$8*((1+DATA!$B$9)^A34)*F34*E34</f>
        <v>8.2627998988704057E-2</v>
      </c>
      <c r="M34">
        <f>B33*EXP(RATES!O35)*(DATA!$B$12)</f>
        <v>638.3597593887622</v>
      </c>
      <c r="N34">
        <f>C33*EXP(RATES!O35)*(DATA!$B$12)</f>
        <v>312.92145068076593</v>
      </c>
      <c r="O34">
        <f t="shared" si="3"/>
        <v>951.28121006952813</v>
      </c>
      <c r="P34">
        <f t="shared" si="4"/>
        <v>1.227034799521328</v>
      </c>
      <c r="Q34">
        <f>RATES!G35</f>
        <v>0.44898020595178956</v>
      </c>
      <c r="R34" s="47">
        <f t="shared" si="5"/>
        <v>36.225625353473326</v>
      </c>
      <c r="S34">
        <f t="shared" si="6"/>
        <v>16.264588731934822</v>
      </c>
    </row>
    <row r="35" spans="1:19" x14ac:dyDescent="0.2">
      <c r="A35" s="5">
        <v>33</v>
      </c>
      <c r="B35">
        <f>B34*EXP(RATES!O36)*(1-DATA!$B$6)</f>
        <v>44948.924661911486</v>
      </c>
      <c r="C35">
        <f>C34*EXP(RATES!O36)*(1-DATA!$B$6)</f>
        <v>22033.786598976229</v>
      </c>
      <c r="D35">
        <f t="shared" si="1"/>
        <v>66982.711260887707</v>
      </c>
      <c r="E35">
        <f>E34*(1-'LIFE TABLE MALE'!D95/1000)</f>
        <v>0.12331571729742245</v>
      </c>
      <c r="F35">
        <f t="shared" si="2"/>
        <v>4.6862402361500894E-3</v>
      </c>
      <c r="G35">
        <f t="shared" si="0"/>
        <v>66962.711260887707</v>
      </c>
      <c r="H35">
        <f>MAX(D35,DATA!$B$3)</f>
        <v>100000</v>
      </c>
      <c r="I35">
        <f>G35*DATA!$B$7*F34*E35</f>
        <v>6.8288621332159041</v>
      </c>
      <c r="J35">
        <f>H35*'LIFE TABLE MALE'!D96/1000*F35*E34</f>
        <v>18.336008290153444</v>
      </c>
      <c r="K35">
        <f>0</f>
        <v>0</v>
      </c>
      <c r="L35" s="43">
        <f>DATA!$B$8*((1+DATA!$B$9)^A35)*F35*E35</f>
        <v>5.5541634285314251E-2</v>
      </c>
      <c r="M35">
        <f>B34*EXP(RATES!O36)*(DATA!$B$12)</f>
        <v>643.44063933206621</v>
      </c>
      <c r="N35">
        <f>C34*EXP(RATES!O36)*(DATA!$B$12)</f>
        <v>315.41207810395423</v>
      </c>
      <c r="O35">
        <f t="shared" si="3"/>
        <v>958.85271743602038</v>
      </c>
      <c r="P35">
        <f t="shared" si="4"/>
        <v>0.84082117093891784</v>
      </c>
      <c r="Q35">
        <f>RATES!G36</f>
        <v>0.43563530089638008</v>
      </c>
      <c r="R35" s="47">
        <f t="shared" si="5"/>
        <v>26.061233228593579</v>
      </c>
      <c r="S35">
        <f t="shared" si="6"/>
        <v>11.353193179269104</v>
      </c>
    </row>
    <row r="36" spans="1:19" x14ac:dyDescent="0.2">
      <c r="A36" s="5">
        <v>34</v>
      </c>
      <c r="B36">
        <f>B35*EXP(RATES!O37)*(1-DATA!$B$6)</f>
        <v>45320.788878016581</v>
      </c>
      <c r="C36">
        <f>C35*EXP(RATES!O37)*(1-DATA!$B$6)</f>
        <v>22216.072979419903</v>
      </c>
      <c r="D36">
        <f t="shared" si="1"/>
        <v>67536.861857436481</v>
      </c>
      <c r="E36">
        <f>E35*(1-'LIFE TABLE MALE'!D96/1000)</f>
        <v>9.2980118665901043E-2</v>
      </c>
      <c r="F36">
        <f t="shared" si="2"/>
        <v>3.9833042007275761E-3</v>
      </c>
      <c r="G36">
        <f t="shared" si="0"/>
        <v>67516.861857436481</v>
      </c>
      <c r="H36">
        <f>MAX(D36,DATA!$B$3)</f>
        <v>100000</v>
      </c>
      <c r="I36">
        <f>G36*DATA!$B$7*F35*E36</f>
        <v>4.4128397046198158</v>
      </c>
      <c r="J36">
        <f>H36*'LIFE TABLE MALE'!D97/1000*F36*E35</f>
        <v>13.538460918642244</v>
      </c>
      <c r="K36">
        <f>0</f>
        <v>0</v>
      </c>
      <c r="L36" s="43">
        <f>DATA!$B$8*((1+DATA!$B$9)^A36)*F36*E36</f>
        <v>3.6308592566755366E-2</v>
      </c>
      <c r="M36">
        <f>B35*EXP(RATES!O37)*(DATA!$B$12)</f>
        <v>648.76384896956256</v>
      </c>
      <c r="N36">
        <f>C35*EXP(RATES!O37)*(DATA!$B$12)</f>
        <v>318.02149459292298</v>
      </c>
      <c r="O36">
        <f t="shared" si="3"/>
        <v>966.78534356248554</v>
      </c>
      <c r="P36">
        <f t="shared" si="4"/>
        <v>0.55869275545492547</v>
      </c>
      <c r="Q36">
        <f>RATES!G37</f>
        <v>0.42255550600771669</v>
      </c>
      <c r="R36" s="47">
        <f t="shared" si="5"/>
        <v>18.546301971283739</v>
      </c>
      <c r="S36">
        <f t="shared" si="6"/>
        <v>7.836842014047714</v>
      </c>
    </row>
    <row r="37" spans="1:19" x14ac:dyDescent="0.2">
      <c r="A37" s="6">
        <v>35</v>
      </c>
      <c r="B37">
        <f>B36*EXP(RATES!O38)*(1-DATA!$B$6)</f>
        <v>45694.35753451749</v>
      </c>
      <c r="C37">
        <f>C36*EXP(RATES!O38)*(1-DATA!$B$6)</f>
        <v>22399.194869861527</v>
      </c>
      <c r="D37">
        <f t="shared" si="1"/>
        <v>68093.552404379021</v>
      </c>
      <c r="E37">
        <f>E36*(1-'LIFE TABLE MALE'!D97/1000)</f>
        <v>6.7353135477056972E-2</v>
      </c>
      <c r="F37">
        <f t="shared" si="2"/>
        <v>3.3858085706184394E-3</v>
      </c>
      <c r="G37">
        <f t="shared" si="0"/>
        <v>68073.552404379021</v>
      </c>
      <c r="H37">
        <f>MAX(D37,DATA!$B$3)</f>
        <v>100000</v>
      </c>
      <c r="I37">
        <f>G37*DATA!$B$7*F36*E37</f>
        <v>2.7394978646979986</v>
      </c>
      <c r="J37">
        <f>H37*'LIFE TABLE MALE'!D98/1000*F37*E36</f>
        <v>9.6194362948185841</v>
      </c>
      <c r="K37">
        <f>0</f>
        <v>0</v>
      </c>
      <c r="L37" s="43">
        <f>DATA!$B$8*((1+DATA!$B$9)^A37)*F37*E37</f>
        <v>2.2803222988445403E-2</v>
      </c>
      <c r="M37">
        <f>B36*EXP(RATES!O38)*(DATA!$B$12)</f>
        <v>654.11145754933011</v>
      </c>
      <c r="N37">
        <f>C36*EXP(RATES!O38)*(DATA!$B$12)</f>
        <v>320.64287134771104</v>
      </c>
      <c r="O37">
        <f t="shared" si="3"/>
        <v>974.7543288970412</v>
      </c>
      <c r="P37">
        <f t="shared" si="4"/>
        <v>0.36101790609542522</v>
      </c>
      <c r="Q37">
        <f>RATES!G38</f>
        <v>0.40988073390848567</v>
      </c>
      <c r="R37" s="47">
        <f t="shared" si="5"/>
        <v>12.742755288600453</v>
      </c>
      <c r="S37">
        <f t="shared" si="6"/>
        <v>5.2230098897077903</v>
      </c>
    </row>
    <row r="38" spans="1:19" x14ac:dyDescent="0.2">
      <c r="A38" s="5">
        <v>36</v>
      </c>
      <c r="B38">
        <f>B37*EXP(RATES!O39)*(1-DATA!$B$6)</f>
        <v>46084.446461563391</v>
      </c>
      <c r="C38">
        <f>C37*EXP(RATES!O39)*(1-DATA!$B$6)</f>
        <v>22590.41493213893</v>
      </c>
      <c r="D38">
        <f t="shared" si="1"/>
        <v>68674.861393702318</v>
      </c>
      <c r="E38">
        <f>E37*(1-'LIFE TABLE MALE'!D98/1000)</f>
        <v>4.6772681765307828E-2</v>
      </c>
      <c r="F38">
        <f t="shared" si="2"/>
        <v>2.8779372850256733E-3</v>
      </c>
      <c r="G38">
        <f t="shared" si="0"/>
        <v>68654.861393702318</v>
      </c>
      <c r="H38">
        <f>MAX(D38,DATA!$B$3)</f>
        <v>100000</v>
      </c>
      <c r="I38">
        <f>G38*DATA!$B$7*F37*E38</f>
        <v>1.630862043574953</v>
      </c>
      <c r="J38">
        <f>H38*'LIFE TABLE MALE'!D99/1000*F38*E37</f>
        <v>6.4466076289318242</v>
      </c>
      <c r="K38">
        <f>0</f>
        <v>0</v>
      </c>
      <c r="L38" s="43">
        <f>DATA!$B$8*((1+DATA!$B$9)^A38)*F38*E38</f>
        <v>1.3729343940233743E-2</v>
      </c>
      <c r="M38">
        <f>B37*EXP(RATES!O39)*(DATA!$B$12)</f>
        <v>659.69555261951689</v>
      </c>
      <c r="N38">
        <f>C37*EXP(RATES!O39)*(DATA!$B$12)</f>
        <v>323.3801728527045</v>
      </c>
      <c r="O38">
        <f t="shared" si="3"/>
        <v>983.07572547222139</v>
      </c>
      <c r="P38">
        <f t="shared" si="4"/>
        <v>0.22418533016112449</v>
      </c>
      <c r="Q38">
        <f>RATES!G39</f>
        <v>0.39747018785099719</v>
      </c>
      <c r="R38" s="48">
        <f t="shared" si="5"/>
        <v>8.3153843466081341</v>
      </c>
      <c r="S38">
        <f t="shared" si="6"/>
        <v>3.3051173782995766</v>
      </c>
    </row>
    <row r="39" spans="1:19" x14ac:dyDescent="0.2">
      <c r="A39" s="5">
        <v>37</v>
      </c>
      <c r="B39">
        <f>B38*EXP(RATES!O40)*(1-DATA!$B$6)</f>
        <v>46491.42230517009</v>
      </c>
      <c r="C39">
        <f>C38*EXP(RATES!O40)*(1-DATA!$B$6)</f>
        <v>22789.912894691231</v>
      </c>
      <c r="D39">
        <f t="shared" si="1"/>
        <v>69281.335199861322</v>
      </c>
      <c r="E39">
        <f>E38*(1-'LIFE TABLE MALE'!D99/1000)</f>
        <v>3.1217167791388403E-2</v>
      </c>
      <c r="F39">
        <f t="shared" si="2"/>
        <v>2.4462466922718223E-3</v>
      </c>
      <c r="G39">
        <f t="shared" si="0"/>
        <v>69261.335199861322</v>
      </c>
      <c r="H39">
        <f>MAX(D39,DATA!$B$3)</f>
        <v>100000</v>
      </c>
      <c r="I39">
        <f>G39*DATA!$B$7*F38*E39</f>
        <v>0.93337667344682018</v>
      </c>
      <c r="J39">
        <f>H39*'LIFE TABLE MALE'!D100/1000*F39*E38</f>
        <v>4.0798731995971824</v>
      </c>
      <c r="K39">
        <f>0</f>
        <v>0</v>
      </c>
      <c r="L39" s="43">
        <f>DATA!$B$8*((1+DATA!$B$9)^A39)*F39*E39</f>
        <v>7.9445647624805261E-3</v>
      </c>
      <c r="M39">
        <f>B38*EXP(RATES!O40)*(DATA!$B$12)</f>
        <v>665.52138269159639</v>
      </c>
      <c r="N39">
        <f>C38*EXP(RATES!O40)*(DATA!$B$12)</f>
        <v>326.23597190764548</v>
      </c>
      <c r="O39">
        <f t="shared" si="3"/>
        <v>991.75735459924181</v>
      </c>
      <c r="P39">
        <f t="shared" si="4"/>
        <v>0.13349931179775013</v>
      </c>
      <c r="Q39">
        <f>RATES!G40</f>
        <v>0.38532302185706108</v>
      </c>
      <c r="R39" s="48">
        <f t="shared" si="5"/>
        <v>5.1546937496042329</v>
      </c>
      <c r="S39">
        <f t="shared" si="6"/>
        <v>1.986222172345208</v>
      </c>
    </row>
    <row r="40" spans="1:19" x14ac:dyDescent="0.2">
      <c r="A40" s="5">
        <v>38</v>
      </c>
      <c r="B40">
        <f>B39*EXP(RATES!O41)*(1-DATA!$B$6)</f>
        <v>46915.669661190695</v>
      </c>
      <c r="C40">
        <f>C39*EXP(RATES!O41)*(1-DATA!$B$6)</f>
        <v>22997.877284897411</v>
      </c>
      <c r="D40">
        <f t="shared" si="1"/>
        <v>69913.546946088114</v>
      </c>
      <c r="E40">
        <f>E39*(1-'LIFE TABLE MALE'!D100/1000)</f>
        <v>2.0085822836336076E-2</v>
      </c>
      <c r="F40">
        <f t="shared" si="2"/>
        <v>2.0793096884310488E-3</v>
      </c>
      <c r="G40">
        <f t="shared" si="0"/>
        <v>69893.546946088114</v>
      </c>
      <c r="H40">
        <f>MAX(D40,DATA!$B$3)</f>
        <v>100000</v>
      </c>
      <c r="I40">
        <f>G40*DATA!$B$7*F39*E40</f>
        <v>0.51513163191960931</v>
      </c>
      <c r="J40">
        <f>H40*'LIFE TABLE MALE'!D101/1000*F40*E39</f>
        <v>2.4606332126809067</v>
      </c>
      <c r="K40">
        <f>0</f>
        <v>0</v>
      </c>
      <c r="L40" s="43">
        <f>DATA!$B$8*((1+DATA!$B$9)^A40)*F40*E40</f>
        <v>4.4318528910597373E-3</v>
      </c>
      <c r="M40">
        <f>B39*EXP(RATES!O41)*(DATA!$B$12)</f>
        <v>671.59445322767874</v>
      </c>
      <c r="N40">
        <f>C39*EXP(RATES!O41)*(DATA!$B$12)</f>
        <v>329.21296726847015</v>
      </c>
      <c r="O40">
        <f t="shared" si="3"/>
        <v>1000.8074204961489</v>
      </c>
      <c r="P40">
        <f t="shared" si="4"/>
        <v>7.6426552031937545E-2</v>
      </c>
      <c r="Q40">
        <f>RATES!G41</f>
        <v>0.37343818647922755</v>
      </c>
      <c r="R40" s="48">
        <f t="shared" si="5"/>
        <v>3.0566232495235135</v>
      </c>
      <c r="S40">
        <f t="shared" si="6"/>
        <v>1.1414598430523044</v>
      </c>
    </row>
    <row r="41" spans="1:19" x14ac:dyDescent="0.2">
      <c r="A41" s="5">
        <v>39</v>
      </c>
      <c r="B41">
        <f>B40*EXP(RATES!O42)*(1-DATA!$B$6)</f>
        <v>47339.600775467756</v>
      </c>
      <c r="C41">
        <f>C40*EXP(RATES!O42)*(1-DATA!$B$6)</f>
        <v>23205.686654641067</v>
      </c>
      <c r="D41">
        <f t="shared" si="1"/>
        <v>70545.287430108816</v>
      </c>
      <c r="E41">
        <f>E40*(1-'LIFE TABLE MALE'!D101/1000)</f>
        <v>1.2471630665793342E-2</v>
      </c>
      <c r="F41">
        <f t="shared" si="2"/>
        <v>1.7674132351663914E-3</v>
      </c>
      <c r="G41">
        <f t="shared" si="0"/>
        <v>70525.287430108816</v>
      </c>
      <c r="H41">
        <f>MAX(D41,DATA!$B$3)</f>
        <v>100000</v>
      </c>
      <c r="I41">
        <f>G41*DATA!$B$7*F40*E41</f>
        <v>0.27433330915808607</v>
      </c>
      <c r="J41">
        <f>H41*'LIFE TABLE MALE'!D102/1000*F41*E40</f>
        <v>1.4289255630105424</v>
      </c>
      <c r="K41">
        <f>0</f>
        <v>0</v>
      </c>
      <c r="L41" s="43">
        <f>DATA!$B$8*((1+DATA!$B$9)^A41)*F41*E41</f>
        <v>2.3858220447683862E-3</v>
      </c>
      <c r="M41">
        <f>B40*EXP(RATES!O42)*(DATA!$B$12)</f>
        <v>677.66299678583698</v>
      </c>
      <c r="N41">
        <f>C40*EXP(RATES!O42)*(DATA!$B$12)</f>
        <v>332.1877435224693</v>
      </c>
      <c r="O41">
        <f t="shared" si="3"/>
        <v>1009.8507403083063</v>
      </c>
      <c r="P41">
        <f t="shared" si="4"/>
        <v>4.217605870575105E-2</v>
      </c>
      <c r="Q41">
        <f>RATES!G42</f>
        <v>0.36195193998143993</v>
      </c>
      <c r="R41" s="48">
        <f t="shared" si="5"/>
        <v>1.7478207529191478</v>
      </c>
      <c r="S41">
        <f t="shared" si="6"/>
        <v>0.63262711225890655</v>
      </c>
    </row>
    <row r="42" spans="1:19" x14ac:dyDescent="0.2">
      <c r="A42" s="6">
        <v>40</v>
      </c>
      <c r="B42">
        <f>B41*EXP(RATES!O43)*(1-DATA!$B$6)</f>
        <v>47780.360497573856</v>
      </c>
      <c r="C42">
        <f>C41*EXP(RATES!O43)*(1-DATA!$B$6)</f>
        <v>23421.745341947979</v>
      </c>
      <c r="D42">
        <f t="shared" si="1"/>
        <v>71202.105839521828</v>
      </c>
      <c r="E42">
        <f>E41*(1-'LIFE TABLE MALE'!D102/1000)</f>
        <v>7.4516144932450555E-3</v>
      </c>
      <c r="F42">
        <f t="shared" si="2"/>
        <v>1.5023012498914326E-3</v>
      </c>
      <c r="G42">
        <f t="shared" si="0"/>
        <v>71182.105839521828</v>
      </c>
      <c r="H42">
        <f>MAX(D42,DATA!$B$3)</f>
        <v>100000</v>
      </c>
      <c r="I42">
        <f>G42*DATA!$B$7*F41*E42</f>
        <v>0.14062112646638497</v>
      </c>
      <c r="J42">
        <f>H42*'LIFE TABLE MALE'!D103/1000*F42*E41</f>
        <v>0.81351880866971549</v>
      </c>
      <c r="K42">
        <f>0</f>
        <v>0</v>
      </c>
      <c r="L42" s="43">
        <f>DATA!$B$8*((1+DATA!$B$9)^A42)*F42*E42</f>
        <v>1.2359027031221754E-3</v>
      </c>
      <c r="M42">
        <f>B41*EXP(RATES!O43)*(DATA!$B$12)</f>
        <v>683.97244066056658</v>
      </c>
      <c r="N42">
        <f>C41*EXP(RATES!O43)*(DATA!$B$12)</f>
        <v>335.28060816694449</v>
      </c>
      <c r="O42">
        <f t="shared" si="3"/>
        <v>1019.2530488275111</v>
      </c>
      <c r="P42">
        <f t="shared" si="4"/>
        <v>2.2466910914916611E-2</v>
      </c>
      <c r="Q42">
        <f>RATES!G43</f>
        <v>0.35072355328981947</v>
      </c>
      <c r="R42" s="48">
        <f t="shared" si="5"/>
        <v>0.97784274875413923</v>
      </c>
      <c r="S42">
        <f t="shared" si="6"/>
        <v>0.3429524834017359</v>
      </c>
    </row>
    <row r="43" spans="1:19" x14ac:dyDescent="0.2">
      <c r="A43" s="5">
        <v>41</v>
      </c>
      <c r="B43">
        <f>B42*EXP(RATES!O44)*(1-DATA!$B$6)</f>
        <v>48219.083804416136</v>
      </c>
      <c r="C43">
        <f>C42*EXP(RATES!O44)*(1-DATA!$B$6)</f>
        <v>23636.805786478508</v>
      </c>
      <c r="D43">
        <f t="shared" si="1"/>
        <v>71855.889590894643</v>
      </c>
      <c r="E43">
        <f>E42*(1-'LIFE TABLE MALE'!D103/1000)</f>
        <v>4.2161420347981409E-3</v>
      </c>
      <c r="F43">
        <f t="shared" si="2"/>
        <v>1.2769560624077175E-3</v>
      </c>
      <c r="G43">
        <f t="shared" si="0"/>
        <v>71835.889590894643</v>
      </c>
      <c r="H43">
        <f>MAX(D43,DATA!$B$3)</f>
        <v>100000</v>
      </c>
      <c r="I43">
        <f>G43*DATA!$B$7*F42*E43</f>
        <v>6.8250367626522007E-2</v>
      </c>
      <c r="J43">
        <f>H43*'LIFE TABLE MALE'!D104/1000*F43*E42</f>
        <v>0.45188092844232708</v>
      </c>
      <c r="K43">
        <f>0</f>
        <v>0</v>
      </c>
      <c r="L43" s="43">
        <f>DATA!$B$8*((1+DATA!$B$9)^A43)*F43*E43</f>
        <v>6.0627300885663141E-4</v>
      </c>
      <c r="M43">
        <f>B42*EXP(RATES!O44)*(DATA!$B$12)</f>
        <v>690.25273339655007</v>
      </c>
      <c r="N43">
        <f>C42*EXP(RATES!O44)*(DATA!$B$12)</f>
        <v>338.3591830375247</v>
      </c>
      <c r="O43">
        <f t="shared" si="3"/>
        <v>1028.6119164340748</v>
      </c>
      <c r="P43">
        <f t="shared" si="4"/>
        <v>1.1514867861597444E-2</v>
      </c>
      <c r="Q43">
        <f>RATES!G44</f>
        <v>0.33988676611542612</v>
      </c>
      <c r="R43" s="48">
        <f t="shared" si="5"/>
        <v>0.53225243693930313</v>
      </c>
      <c r="S43">
        <f t="shared" si="6"/>
        <v>0.18090555954835452</v>
      </c>
    </row>
    <row r="44" spans="1:19" x14ac:dyDescent="0.2">
      <c r="A44" s="5">
        <v>42</v>
      </c>
      <c r="B44">
        <f>B43*EXP(RATES!O45)*(1-DATA!$B$6)</f>
        <v>48674.128481345695</v>
      </c>
      <c r="C44">
        <f>C43*EXP(RATES!O45)*(1-DATA!$B$6)</f>
        <v>23859.866902620448</v>
      </c>
      <c r="D44">
        <f t="shared" si="1"/>
        <v>72533.995383966147</v>
      </c>
      <c r="E44">
        <f>E43*(1-'LIFE TABLE MALE'!D104/1000)</f>
        <v>2.2139168837298946E-3</v>
      </c>
      <c r="F44">
        <f t="shared" si="2"/>
        <v>1.08541265304656E-3</v>
      </c>
      <c r="G44">
        <f t="shared" si="0"/>
        <v>72513.995383966147</v>
      </c>
      <c r="H44">
        <f>MAX(D44,DATA!$B$3)</f>
        <v>100000</v>
      </c>
      <c r="I44">
        <f>G44*DATA!$B$7*F43*E44</f>
        <v>3.075037102565991E-2</v>
      </c>
      <c r="J44">
        <f>H44*'LIFE TABLE MALE'!D105/1000*F44*E43</f>
        <v>0.23317863859116406</v>
      </c>
      <c r="K44">
        <f>0</f>
        <v>0</v>
      </c>
      <c r="L44" s="43">
        <f>DATA!$B$8*((1+DATA!$B$9)^A44)*F44*E44</f>
        <v>2.7601546156219559E-4</v>
      </c>
      <c r="M44">
        <f>B43*EXP(RATES!O45)*(DATA!$B$12)</f>
        <v>696.76666537713675</v>
      </c>
      <c r="N44">
        <f>C43*EXP(RATES!O45)*(DATA!$B$12)</f>
        <v>341.55228694957697</v>
      </c>
      <c r="O44">
        <f t="shared" si="3"/>
        <v>1038.3189523267138</v>
      </c>
      <c r="P44">
        <f t="shared" si="4"/>
        <v>5.5901307848062881E-3</v>
      </c>
      <c r="Q44">
        <f>RATES!G45</f>
        <v>0.32930162970189214</v>
      </c>
      <c r="R44" s="48">
        <f t="shared" si="5"/>
        <v>0.26979515586319247</v>
      </c>
      <c r="S44">
        <f t="shared" si="6"/>
        <v>8.8843984511425278E-2</v>
      </c>
    </row>
    <row r="45" spans="1:19" x14ac:dyDescent="0.2">
      <c r="A45" s="5">
        <v>43</v>
      </c>
      <c r="B45">
        <f>B44*EXP(RATES!O46)*(1-DATA!$B$6)</f>
        <v>49145.877190206091</v>
      </c>
      <c r="C45">
        <f>C44*EXP(RATES!O46)*(1-DATA!$B$6)</f>
        <v>24091.11626970888</v>
      </c>
      <c r="D45">
        <f t="shared" si="1"/>
        <v>73236.993459914971</v>
      </c>
      <c r="E45">
        <f>E44*(1-'LIFE TABLE MALE'!D105/1000)</f>
        <v>1.0858367228099039E-3</v>
      </c>
      <c r="F45">
        <f t="shared" si="2"/>
        <v>9.2260075508957592E-4</v>
      </c>
      <c r="G45">
        <f t="shared" si="0"/>
        <v>73216.993459914971</v>
      </c>
      <c r="H45">
        <f>MAX(D45,DATA!$B$3)</f>
        <v>100000</v>
      </c>
      <c r="I45">
        <f>G45*DATA!$B$7*F44*E45</f>
        <v>1.2943822705661861E-2</v>
      </c>
      <c r="J45">
        <f>H45*'LIFE TABLE MALE'!D106/1000*F45*E44</f>
        <v>0.11120325138389787</v>
      </c>
      <c r="K45">
        <f>0</f>
        <v>0</v>
      </c>
      <c r="L45" s="43">
        <f>DATA!$B$8*((1+DATA!$B$9)^A45)*F45*E45</f>
        <v>1.173696261205235E-4</v>
      </c>
      <c r="M45">
        <f>B44*EXP(RATES!O46)*(DATA!$B$12)</f>
        <v>703.51971437922828</v>
      </c>
      <c r="N45">
        <f>C44*EXP(RATES!O46)*(DATA!$B$12)</f>
        <v>344.86260508785716</v>
      </c>
      <c r="O45">
        <f t="shared" si="3"/>
        <v>1048.3823194670854</v>
      </c>
      <c r="P45">
        <f t="shared" si="4"/>
        <v>2.5192767603186149E-3</v>
      </c>
      <c r="Q45">
        <f>RATES!G46</f>
        <v>0.3189655855815991</v>
      </c>
      <c r="R45" s="48">
        <f t="shared" si="5"/>
        <v>0.12678372047599887</v>
      </c>
      <c r="S45">
        <f t="shared" si="6"/>
        <v>4.0439643643840756E-2</v>
      </c>
    </row>
    <row r="46" spans="1:19" x14ac:dyDescent="0.2">
      <c r="A46" s="5">
        <v>44</v>
      </c>
      <c r="B46">
        <f>B45*EXP(RATES!O47)*(1-DATA!$B$6)</f>
        <v>49613.469475071543</v>
      </c>
      <c r="C46">
        <f>C45*EXP(RATES!O47)*(1-DATA!$B$6)</f>
        <v>24320.328174054688</v>
      </c>
      <c r="D46">
        <f t="shared" si="1"/>
        <v>73933.797649126238</v>
      </c>
      <c r="E46">
        <f>E45*(1-'LIFE TABLE MALE'!D106/1000)</f>
        <v>4.9467420147581884E-4</v>
      </c>
      <c r="F46">
        <f t="shared" si="2"/>
        <v>7.8421064182613946E-4</v>
      </c>
      <c r="G46">
        <f t="shared" si="0"/>
        <v>73913.797649126238</v>
      </c>
      <c r="H46">
        <f>MAX(D46,DATA!$B$3)</f>
        <v>100000</v>
      </c>
      <c r="I46">
        <f>G46*DATA!$B$7*F45*E46</f>
        <v>5.0599921468804524E-3</v>
      </c>
      <c r="J46">
        <f>H46*'LIFE TABLE MALE'!D107/1000*F46*E45</f>
        <v>4.932390653243706E-2</v>
      </c>
      <c r="K46">
        <f>0</f>
        <v>0</v>
      </c>
      <c r="L46" s="43">
        <f>DATA!$B$8*((1+DATA!$B$9)^A46)*F46*E46</f>
        <v>4.635851915190089E-5</v>
      </c>
      <c r="M46">
        <f>B45*EXP(RATES!O47)*(DATA!$B$12)</f>
        <v>710.21326446932687</v>
      </c>
      <c r="N46">
        <f>C45*EXP(RATES!O47)*(DATA!$B$12)</f>
        <v>348.14375709280745</v>
      </c>
      <c r="O46">
        <f t="shared" si="3"/>
        <v>1058.3570215621344</v>
      </c>
      <c r="P46">
        <f t="shared" si="4"/>
        <v>1.0602554816101792E-3</v>
      </c>
      <c r="Q46">
        <f>RATES!G47</f>
        <v>0.30900832177573956</v>
      </c>
      <c r="R46" s="48">
        <f t="shared" si="5"/>
        <v>5.5490512680079596E-2</v>
      </c>
      <c r="S46">
        <f t="shared" si="6"/>
        <v>1.7147030197746792E-2</v>
      </c>
    </row>
    <row r="47" spans="1:19" x14ac:dyDescent="0.2">
      <c r="A47" s="6">
        <v>45</v>
      </c>
      <c r="B47">
        <f>B46*EXP(RATES!O48)*(1-DATA!$B$6)</f>
        <v>50097.185815323406</v>
      </c>
      <c r="C47">
        <f>C46*EXP(RATES!O48)*(1-DATA!$B$6)</f>
        <v>24557.444027119331</v>
      </c>
      <c r="D47">
        <f t="shared" si="1"/>
        <v>74654.629842442737</v>
      </c>
      <c r="E47">
        <f>E46*(1-'LIFE TABLE MALE'!D107/1000)</f>
        <v>2.0813801883623825E-4</v>
      </c>
      <c r="F47">
        <f t="shared" si="2"/>
        <v>6.6657904555221851E-4</v>
      </c>
      <c r="G47">
        <f t="shared" si="0"/>
        <v>74634.629842442737</v>
      </c>
      <c r="H47">
        <f>MAX(D47,DATA!$B$3)</f>
        <v>100000</v>
      </c>
      <c r="I47">
        <f>G47*DATA!$B$7*F46*E47</f>
        <v>1.8273249755811865E-3</v>
      </c>
      <c r="J47">
        <f>H47*'LIFE TABLE MALE'!D108/1000*F47*E46</f>
        <v>2.0234170953455199E-2</v>
      </c>
      <c r="K47">
        <f>0</f>
        <v>0</v>
      </c>
      <c r="L47" s="43">
        <f>DATA!$B$8*((1+DATA!$B$9)^A47)*F47*E47</f>
        <v>1.6911448491316603E-5</v>
      </c>
      <c r="M47">
        <f>B46*EXP(RATES!O48)*(DATA!$B$12)</f>
        <v>717.13762925820834</v>
      </c>
      <c r="N47">
        <f>C46*EXP(RATES!O48)*(DATA!$B$12)</f>
        <v>351.53805355794543</v>
      </c>
      <c r="O47">
        <f t="shared" si="3"/>
        <v>1068.6756828161538</v>
      </c>
      <c r="P47">
        <f t="shared" si="4"/>
        <v>4.1457004640634031E-4</v>
      </c>
      <c r="Q47">
        <f>RATES!G48</f>
        <v>0.29929213083059769</v>
      </c>
      <c r="R47" s="48">
        <f t="shared" si="5"/>
        <v>2.2492977423934045E-2</v>
      </c>
      <c r="S47">
        <f t="shared" si="6"/>
        <v>6.7319711419337484E-3</v>
      </c>
    </row>
    <row r="48" spans="1:19" x14ac:dyDescent="0.2">
      <c r="A48" s="5">
        <v>46</v>
      </c>
      <c r="B48">
        <f>B47*EXP(RATES!O49)*(1-DATA!$B$6)</f>
        <v>50574.756414198455</v>
      </c>
      <c r="C48">
        <f>C47*EXP(RATES!O49)*(1-DATA!$B$6)</f>
        <v>24791.547261862001</v>
      </c>
      <c r="D48">
        <f t="shared" si="1"/>
        <v>75366.303676060459</v>
      </c>
      <c r="E48">
        <f>E47*(1-'LIFE TABLE MALE'!D108/1000)</f>
        <v>8.0415959354706781E-5</v>
      </c>
      <c r="F48">
        <f t="shared" si="2"/>
        <v>5.665921887193857E-4</v>
      </c>
      <c r="G48">
        <f t="shared" si="0"/>
        <v>75346.303676060459</v>
      </c>
      <c r="H48">
        <f>MAX(D48,DATA!$B$3)</f>
        <v>100000</v>
      </c>
      <c r="I48">
        <f>G48*DATA!$B$7*F47*E48</f>
        <v>6.0582489434897512E-4</v>
      </c>
      <c r="J48">
        <f>H48*'LIFE TABLE MALE'!D109/1000*F48*E47</f>
        <v>7.6335829910173687E-3</v>
      </c>
      <c r="K48">
        <f>0</f>
        <v>0</v>
      </c>
      <c r="L48" s="43">
        <f>DATA!$B$8*((1+DATA!$B$9)^A48)*F48*E48</f>
        <v>5.6648802748776142E-6</v>
      </c>
      <c r="M48">
        <f>B47*EXP(RATES!O49)*(DATA!$B$12)</f>
        <v>723.9740181991599</v>
      </c>
      <c r="N48">
        <f>C47*EXP(RATES!O49)*(DATA!$B$12)</f>
        <v>354.88922460743152</v>
      </c>
      <c r="O48">
        <f t="shared" si="3"/>
        <v>1078.8632428065914</v>
      </c>
      <c r="P48">
        <f t="shared" si="4"/>
        <v>1.496819630987177E-4</v>
      </c>
      <c r="Q48">
        <f>RATES!G49</f>
        <v>0.28994370460990543</v>
      </c>
      <c r="R48" s="48">
        <f t="shared" si="5"/>
        <v>8.394754728739939E-3</v>
      </c>
      <c r="S48">
        <f t="shared" si="6"/>
        <v>2.4340062853423798E-3</v>
      </c>
    </row>
    <row r="49" spans="1:21" x14ac:dyDescent="0.2">
      <c r="A49" s="5">
        <v>47</v>
      </c>
      <c r="B49">
        <f>B48*EXP(RATES!O50)*(1-DATA!$B$6)</f>
        <v>51067.788101603212</v>
      </c>
      <c r="C49">
        <f>C48*EXP(RATES!O50)*(1-DATA!$B$6)</f>
        <v>25033.229461570212</v>
      </c>
      <c r="D49">
        <f t="shared" si="1"/>
        <v>76101.017563173431</v>
      </c>
      <c r="E49">
        <f>E48*(1-'LIFE TABLE MALE'!D109/1000)</f>
        <v>2.836260995277507E-5</v>
      </c>
      <c r="F49">
        <f t="shared" si="2"/>
        <v>4.8160336041147783E-4</v>
      </c>
      <c r="G49">
        <f t="shared" si="0"/>
        <v>76081.017563173431</v>
      </c>
      <c r="H49">
        <f>MAX(D49,DATA!$B$3)</f>
        <v>100000</v>
      </c>
      <c r="I49">
        <f>G49*DATA!$B$7*F48*E49</f>
        <v>1.8339367230079851E-4</v>
      </c>
      <c r="J49">
        <f>H49*'LIFE TABLE MALE'!D110/1000*F49*E48</f>
        <v>2.6331887070614938E-3</v>
      </c>
      <c r="K49">
        <f>0</f>
        <v>0</v>
      </c>
      <c r="L49" s="43">
        <f>DATA!$B$8*((1+DATA!$B$9)^A49)*F49*E49</f>
        <v>1.7322627965620981E-6</v>
      </c>
      <c r="M49">
        <f>B48*EXP(RATES!O50)*(DATA!$B$12)</f>
        <v>731.03173151579244</v>
      </c>
      <c r="N49">
        <f>C48*EXP(RATES!O50)*(DATA!$B$12)</f>
        <v>358.34888799793765</v>
      </c>
      <c r="O49">
        <f t="shared" si="3"/>
        <v>1089.3806195137302</v>
      </c>
      <c r="P49">
        <f t="shared" si="4"/>
        <v>4.9635508449638365E-5</v>
      </c>
      <c r="Q49">
        <f>RATES!G50</f>
        <v>0.28082727798558355</v>
      </c>
      <c r="R49" s="48">
        <f t="shared" si="5"/>
        <v>2.8679501506084929E-3</v>
      </c>
      <c r="S49">
        <f t="shared" si="6"/>
        <v>8.053986341937274E-4</v>
      </c>
    </row>
    <row r="50" spans="1:21" x14ac:dyDescent="0.2">
      <c r="A50" s="5">
        <v>48</v>
      </c>
      <c r="B50">
        <f>B49*EXP(RATES!O51)*(1-DATA!$B$6)</f>
        <v>51576.641535499672</v>
      </c>
      <c r="C50">
        <f>C49*EXP(RATES!O51)*(1-DATA!$B$6)</f>
        <v>25282.667419362591</v>
      </c>
      <c r="D50">
        <f t="shared" si="1"/>
        <v>76859.308954862267</v>
      </c>
      <c r="E50">
        <f>E49*(1-'LIFE TABLE MALE'!D110/1000)</f>
        <v>9.0786411414904827E-6</v>
      </c>
      <c r="F50">
        <f t="shared" si="2"/>
        <v>4.0936285634975616E-4</v>
      </c>
      <c r="G50">
        <f t="shared" si="0"/>
        <v>76839.308954862267</v>
      </c>
      <c r="H50">
        <f>MAX(D50,DATA!$B$3)</f>
        <v>100000</v>
      </c>
      <c r="I50">
        <f>G50*DATA!$B$7*F49*E50</f>
        <v>5.0394723626887732E-5</v>
      </c>
      <c r="J50">
        <f>H50*'LIFE TABLE MALE'!D111/1000*F50*E49</f>
        <v>8.2572153642084033E-4</v>
      </c>
      <c r="K50">
        <f>0</f>
        <v>0</v>
      </c>
      <c r="L50" s="43">
        <f>DATA!$B$8*((1+DATA!$B$9)^A50)*F50*E50</f>
        <v>4.8073698226327215E-7</v>
      </c>
      <c r="M50">
        <f>B49*EXP(RATES!O51)*(DATA!$B$12)</f>
        <v>738.31593200101781</v>
      </c>
      <c r="N50">
        <f>C49*EXP(RATES!O51)*(DATA!$B$12)</f>
        <v>361.91957451030299</v>
      </c>
      <c r="O50">
        <f t="shared" si="3"/>
        <v>1100.2355065113209</v>
      </c>
      <c r="P50">
        <f t="shared" si="4"/>
        <v>1.5028697997473729E-5</v>
      </c>
      <c r="Q50">
        <f>RATES!G51</f>
        <v>0.27193939918145021</v>
      </c>
      <c r="R50" s="48">
        <f t="shared" si="5"/>
        <v>8.9162569502746511E-4</v>
      </c>
      <c r="S50">
        <f t="shared" si="6"/>
        <v>2.4246815580051181E-4</v>
      </c>
    </row>
    <row r="51" spans="1:21" x14ac:dyDescent="0.2">
      <c r="A51" s="5">
        <v>49</v>
      </c>
      <c r="B51">
        <f>B50*EXP(RATES!O52)*(1-DATA!$B$6)</f>
        <v>52076.85297969744</v>
      </c>
      <c r="C51">
        <f>C50*EXP(RATES!O52)*(1-DATA!$B$6)</f>
        <v>25527.869107694831</v>
      </c>
      <c r="D51">
        <f t="shared" si="1"/>
        <v>77604.722087392263</v>
      </c>
      <c r="E51">
        <f>E50*(1-'LIFE TABLE MALE'!D111/1000)</f>
        <v>2.622101305262309E-6</v>
      </c>
      <c r="F51">
        <f t="shared" si="2"/>
        <v>3.4795842789729273E-4</v>
      </c>
      <c r="G51">
        <f t="shared" si="0"/>
        <v>77584.722087392263</v>
      </c>
      <c r="H51">
        <f>MAX(D51,DATA!$B$3)</f>
        <v>100000</v>
      </c>
      <c r="I51">
        <f>G51*DATA!$B$7*F50*E51</f>
        <v>1.2491809966932718E-5</v>
      </c>
      <c r="J51">
        <f>H51*'LIFE TABLE MALE'!D112/1000*F51*E50</f>
        <v>2.3403722674180373E-4</v>
      </c>
      <c r="K51">
        <f>0</f>
        <v>0</v>
      </c>
      <c r="L51" s="43">
        <f>DATA!$B$8*((1+DATA!$B$9)^A51)*F51*E51</f>
        <v>1.2038025179244753E-7</v>
      </c>
      <c r="M51">
        <f>B50*EXP(RATES!O52)*(DATA!$B$12)</f>
        <v>745.47642302225381</v>
      </c>
      <c r="N51">
        <f>C50*EXP(RATES!O52)*(DATA!$B$12)</f>
        <v>365.42961912855588</v>
      </c>
      <c r="O51">
        <f t="shared" si="3"/>
        <v>1110.9060421508098</v>
      </c>
      <c r="P51">
        <f t="shared" si="4"/>
        <v>4.1286361691200601E-6</v>
      </c>
      <c r="Q51">
        <f>RATES!G52</f>
        <v>0.26340215020802832</v>
      </c>
      <c r="R51" s="48">
        <f t="shared" si="5"/>
        <v>2.5077805312964896E-4</v>
      </c>
      <c r="S51">
        <f t="shared" si="6"/>
        <v>6.6055478419332705E-5</v>
      </c>
    </row>
    <row r="52" spans="1:21" x14ac:dyDescent="0.2">
      <c r="A52" s="6">
        <v>50</v>
      </c>
      <c r="B52">
        <f>B51*EXP(RATES!O53)*(1-DATA!$B$6)</f>
        <v>52617.719594063623</v>
      </c>
      <c r="C52">
        <f>C51*EXP(RATES!O53)*(1-DATA!$B$6)</f>
        <v>25792.999801011585</v>
      </c>
      <c r="D52">
        <f t="shared" si="1"/>
        <v>78410.719395075212</v>
      </c>
      <c r="E52">
        <f>E51*(1-'LIFE TABLE MALE'!D112/1000)</f>
        <v>6.794887101443695E-7</v>
      </c>
      <c r="F52">
        <f t="shared" si="2"/>
        <v>2.957646637126988E-4</v>
      </c>
      <c r="G52">
        <f t="shared" si="0"/>
        <v>78390.719395075212</v>
      </c>
      <c r="H52">
        <f>MAX(D52,DATA!$B$3)</f>
        <v>100000</v>
      </c>
      <c r="I52">
        <f>G52*DATA!$B$7*F51*E52</f>
        <v>2.7801326253283247E-6</v>
      </c>
      <c r="J52">
        <f>H52*'LIFE TABLE MALE'!D113/1000*F52*E51</f>
        <v>5.9618077344707825E-5</v>
      </c>
      <c r="K52">
        <f>E52*D52*F52</f>
        <v>1.5758104251857554E-5</v>
      </c>
      <c r="L52" s="43">
        <f>DATA!$B$8*((1+DATA!$B$9)^A52)*F52*E52</f>
        <v>2.7046254066033733E-8</v>
      </c>
      <c r="M52">
        <f>B51*EXP(RATES!O53)*(DATA!$B$12)</f>
        <v>753.21888989457125</v>
      </c>
      <c r="N52">
        <f>C51*EXP(RATES!O53)*(DATA!$B$12)</f>
        <v>369.22494602675073</v>
      </c>
      <c r="O52">
        <f t="shared" si="3"/>
        <v>1122.443835921322</v>
      </c>
      <c r="P52">
        <f t="shared" si="4"/>
        <v>1.0240978302340509E-6</v>
      </c>
      <c r="Q52">
        <f>RATES!G53</f>
        <v>0.25495931300893881</v>
      </c>
      <c r="R52" s="48">
        <f t="shared" si="5"/>
        <v>7.9207458306193779E-5</v>
      </c>
      <c r="S52">
        <f t="shared" si="6"/>
        <v>2.0194679154931329E-5</v>
      </c>
    </row>
    <row r="56" spans="1:21" x14ac:dyDescent="0.2">
      <c r="P56" s="54" t="s">
        <v>56</v>
      </c>
      <c r="Q56" s="49">
        <f>SUM(S3:S52)</f>
        <v>60324.673366205869</v>
      </c>
      <c r="T56" s="58" t="s">
        <v>59</v>
      </c>
    </row>
    <row r="57" spans="1:21" x14ac:dyDescent="0.2">
      <c r="P57" s="56" t="s">
        <v>57</v>
      </c>
      <c r="Q57" s="50">
        <f>B2+C2-Q56</f>
        <v>475.32663379413134</v>
      </c>
      <c r="T57" s="54" t="s">
        <v>60</v>
      </c>
      <c r="U57" s="49">
        <f>SUM(J3:J52)</f>
        <v>7497.7394283028261</v>
      </c>
    </row>
    <row r="58" spans="1:21" x14ac:dyDescent="0.2">
      <c r="T58" s="55" t="s">
        <v>61</v>
      </c>
      <c r="U58" s="52">
        <f>SUM(I3:I52)</f>
        <v>56963.1334803434</v>
      </c>
    </row>
    <row r="59" spans="1:21" x14ac:dyDescent="0.2">
      <c r="P59" s="57" t="s">
        <v>58</v>
      </c>
      <c r="Q59" s="51">
        <f>SUMPRODUCT(R3:R52,A3:A52)/SUM(R3:R52)</f>
        <v>6.3752678973439627</v>
      </c>
      <c r="T59" s="55" t="s">
        <v>47</v>
      </c>
      <c r="U59" s="53">
        <f>SUM(L3:L52)</f>
        <v>294.48384979561177</v>
      </c>
    </row>
    <row r="60" spans="1:21" x14ac:dyDescent="0.2">
      <c r="T60" s="56" t="s">
        <v>48</v>
      </c>
      <c r="U60" s="50">
        <f>SUM(P3:P52)</f>
        <v>5508.8218110961388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C572-1A93-444F-B87C-F616E6E388C0}">
  <dimension ref="A1:U60"/>
  <sheetViews>
    <sheetView zoomScale="33" workbookViewId="0">
      <selection activeCell="J67" sqref="J67"/>
    </sheetView>
  </sheetViews>
  <sheetFormatPr baseColWidth="10" defaultColWidth="8.83203125" defaultRowHeight="16" x14ac:dyDescent="0.2"/>
  <cols>
    <col min="4" max="4" width="9.1640625" bestFit="1" customWidth="1"/>
    <col min="5" max="5" width="13.83203125" bestFit="1" customWidth="1"/>
    <col min="6" max="7" width="8.83203125" bestFit="1" customWidth="1"/>
    <col min="8" max="8" width="9" bestFit="1" customWidth="1"/>
    <col min="9" max="11" width="14.33203125" bestFit="1" customWidth="1"/>
    <col min="12" max="15" width="9" bestFit="1" customWidth="1"/>
    <col min="16" max="16" width="17.33203125" bestFit="1" customWidth="1"/>
    <col min="17" max="17" width="9.33203125" bestFit="1" customWidth="1"/>
    <col min="18" max="18" width="11" bestFit="1" customWidth="1"/>
    <col min="19" max="19" width="14.33203125" bestFit="1" customWidth="1"/>
    <col min="20" max="20" width="20.1640625" bestFit="1" customWidth="1"/>
    <col min="21" max="21" width="8.832031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DATA!B2*0.8*(1-DATA!E3)</f>
        <v>40800</v>
      </c>
      <c r="C2">
        <f>DATA!B2*0.2*(1-DATA!E4)</f>
        <v>15000</v>
      </c>
      <c r="D2">
        <f>B2+C2</f>
        <v>55800</v>
      </c>
      <c r="E2">
        <f>1</f>
        <v>1</v>
      </c>
      <c r="F2">
        <f>1</f>
        <v>1</v>
      </c>
      <c r="G2">
        <f>D2-20</f>
        <v>55780</v>
      </c>
      <c r="H2">
        <f>MAX(D2,DATA!$B$3)</f>
        <v>100000</v>
      </c>
      <c r="M2">
        <f>B2</f>
        <v>40800</v>
      </c>
      <c r="N2">
        <f>C2</f>
        <v>15000</v>
      </c>
      <c r="Q2">
        <f>RATES!G3</f>
        <v>1</v>
      </c>
    </row>
    <row r="3" spans="1:20" x14ac:dyDescent="0.2">
      <c r="A3" s="5">
        <v>1</v>
      </c>
      <c r="B3">
        <f>B2*EXP(RATES!O4)*(1-DATA!$B$6)</f>
        <v>41304.570335999997</v>
      </c>
      <c r="C3">
        <f>C2*EXP(RATES!O4)*(1-DATA!$B$6)</f>
        <v>15185.503799999999</v>
      </c>
      <c r="D3">
        <f>B3+C3</f>
        <v>56490.074135999996</v>
      </c>
      <c r="E3">
        <f>E2*(1-'LIFE TABLE MALE'!D63/1000)</f>
        <v>0.99353212999999996</v>
      </c>
      <c r="F3">
        <f>F2*(1-0.15)</f>
        <v>0.85</v>
      </c>
      <c r="G3">
        <f t="shared" ref="G3:G52" si="0">D3-20</f>
        <v>56470.074135999996</v>
      </c>
      <c r="H3">
        <f>MAX(D3,DATA!$B$3)</f>
        <v>100000</v>
      </c>
      <c r="I3">
        <f>G3*DATA!$B$7*F2*E3</f>
        <v>8415.7249556396964</v>
      </c>
      <c r="J3">
        <f>H3*'LIFE TABLE MALE'!D64/1000*F3*E2</f>
        <v>603.52209999999991</v>
      </c>
      <c r="K3">
        <f>0</f>
        <v>0</v>
      </c>
      <c r="L3" s="43">
        <f>DATA!$B$8*((1+DATA!$B$9)^A3)*F3*E3</f>
        <v>43.069617835499997</v>
      </c>
      <c r="M3">
        <f>B2*EXP(RATES!O4)*(DATA!$B$12)</f>
        <v>591.27196800000002</v>
      </c>
      <c r="N3">
        <f>C2*EXP(RATES!O4)*(DATA!$B$12)</f>
        <v>217.37939999999998</v>
      </c>
      <c r="O3">
        <f>M3+N3</f>
        <v>808.65136800000005</v>
      </c>
      <c r="P3">
        <f>O3*E2*F2</f>
        <v>808.65136800000005</v>
      </c>
      <c r="Q3">
        <f>RATES!G4</f>
        <v>0.96605290105686192</v>
      </c>
      <c r="R3" s="43">
        <f>P3+L3+K3+J3+I3</f>
        <v>9870.9680414751965</v>
      </c>
      <c r="S3">
        <f>R3*Q3</f>
        <v>9535.8773127066834</v>
      </c>
    </row>
    <row r="4" spans="1:20" x14ac:dyDescent="0.2">
      <c r="A4" s="5">
        <v>2</v>
      </c>
      <c r="B4">
        <f>B3*EXP(RATES!O5)*(1-DATA!$B$6)</f>
        <v>41429.283603518248</v>
      </c>
      <c r="C4">
        <f>C3*EXP(RATES!O5)*(1-DATA!$B$6)</f>
        <v>15231.354265999355</v>
      </c>
      <c r="D4">
        <f t="shared" ref="D4:D52" si="1">B4+C4</f>
        <v>56660.637869517603</v>
      </c>
      <c r="E4">
        <f>E3*(1-'LIFE TABLE MALE'!D64/1000)</f>
        <v>0.98647779355864618</v>
      </c>
      <c r="F4">
        <f t="shared" ref="F4:F52" si="2">F3*(1-0.15)</f>
        <v>0.72249999999999992</v>
      </c>
      <c r="G4">
        <f t="shared" si="0"/>
        <v>56640.637869517603</v>
      </c>
      <c r="H4">
        <f>MAX(D4,DATA!$B$3)</f>
        <v>100000</v>
      </c>
      <c r="I4">
        <f>G4*DATA!$B$7*F3*E4</f>
        <v>7124.0282625876916</v>
      </c>
      <c r="J4">
        <f>H4*'LIFE TABLE MALE'!D65/1000*F4*E3</f>
        <v>560.98895057702669</v>
      </c>
      <c r="K4">
        <f>0</f>
        <v>0</v>
      </c>
      <c r="L4" s="43">
        <f>DATA!$B$8*((1+DATA!$B$9)^A4)*F4*E4</f>
        <v>37.076225308115248</v>
      </c>
      <c r="M4">
        <f>B3*EXP(RATES!O5)*(DATA!$B$12)</f>
        <v>593.0572294982162</v>
      </c>
      <c r="N4">
        <f>C3*EXP(RATES!O5)*(DATA!$B$12)</f>
        <v>218.03574613905008</v>
      </c>
      <c r="O4">
        <f t="shared" ref="O4:O52" si="3">M4+N4</f>
        <v>811.09297563726625</v>
      </c>
      <c r="P4">
        <f t="shared" ref="P4:P52" si="4">O4*E3*F3</f>
        <v>684.96989195599156</v>
      </c>
      <c r="Q4">
        <f>RATES!G5</f>
        <v>0.94195563634332236</v>
      </c>
      <c r="R4" s="43">
        <f t="shared" ref="R4:R52" si="5">P4+L4+K4+J4+I4</f>
        <v>8407.0633304288258</v>
      </c>
      <c r="S4">
        <f t="shared" ref="S4:S52" si="6">R4*Q4</f>
        <v>7919.0806891926959</v>
      </c>
    </row>
    <row r="5" spans="1:20" x14ac:dyDescent="0.2">
      <c r="A5" s="5">
        <v>3</v>
      </c>
      <c r="B5">
        <f>B4*EXP(RATES!O6)*(1-DATA!$B$6)</f>
        <v>41441.98948855156</v>
      </c>
      <c r="C5">
        <f>C4*EXP(RATES!O6)*(1-DATA!$B$6)</f>
        <v>15236.025547261599</v>
      </c>
      <c r="D5">
        <f t="shared" si="1"/>
        <v>56678.015035813158</v>
      </c>
      <c r="E5">
        <f>E4*(1-'LIFE TABLE MALE'!D65/1000)</f>
        <v>0.97876837095420599</v>
      </c>
      <c r="F5">
        <f t="shared" si="2"/>
        <v>0.61412499999999992</v>
      </c>
      <c r="G5">
        <f t="shared" si="0"/>
        <v>56658.015035813158</v>
      </c>
      <c r="H5">
        <f>MAX(D5,DATA!$B$3)</f>
        <v>100000</v>
      </c>
      <c r="I5">
        <f>G5*DATA!$B$7*F4*E5</f>
        <v>6009.943544839276</v>
      </c>
      <c r="J5">
        <f>H5*'LIFE TABLE MALE'!D66/1000*F5*E4</f>
        <v>524.93573919204016</v>
      </c>
      <c r="K5">
        <f>0</f>
        <v>0</v>
      </c>
      <c r="L5" s="43">
        <f>DATA!$B$8*((1+DATA!$B$9)^A5)*F5*E5</f>
        <v>31.893870270048396</v>
      </c>
      <c r="M5">
        <f>B4*EXP(RATES!O6)*(DATA!$B$12)</f>
        <v>593.23911333304886</v>
      </c>
      <c r="N5">
        <f>C4*EXP(RATES!O6)*(DATA!$B$12)</f>
        <v>218.10261519597384</v>
      </c>
      <c r="O5">
        <f t="shared" si="3"/>
        <v>811.3417285290227</v>
      </c>
      <c r="P5">
        <f t="shared" si="4"/>
        <v>578.26775718603869</v>
      </c>
      <c r="Q5">
        <f>RATES!G6</f>
        <v>0.92095016751412107</v>
      </c>
      <c r="R5" s="43">
        <f t="shared" si="5"/>
        <v>7145.0409114874037</v>
      </c>
      <c r="S5">
        <f t="shared" si="6"/>
        <v>6580.2266243295726</v>
      </c>
    </row>
    <row r="6" spans="1:20" x14ac:dyDescent="0.2">
      <c r="A6" s="5">
        <v>4</v>
      </c>
      <c r="B6">
        <f>B5*EXP(RATES!O7)*(1-DATA!$B$6)</f>
        <v>41422.030115933463</v>
      </c>
      <c r="C6">
        <f>C5*EXP(RATES!O7)*(1-DATA!$B$6)</f>
        <v>15228.687542622594</v>
      </c>
      <c r="D6">
        <f t="shared" si="1"/>
        <v>56650.717658556059</v>
      </c>
      <c r="E6">
        <f>E5*(1-'LIFE TABLE MALE'!D66/1000)</f>
        <v>0.97028747025977602</v>
      </c>
      <c r="F6">
        <f t="shared" si="2"/>
        <v>0.52200624999999989</v>
      </c>
      <c r="G6">
        <f t="shared" si="0"/>
        <v>56630.717658556059</v>
      </c>
      <c r="H6">
        <f>MAX(D6,DATA!$B$3)</f>
        <v>100000</v>
      </c>
      <c r="I6">
        <f>G6*DATA!$B$7*F5*E6</f>
        <v>5061.7480553826599</v>
      </c>
      <c r="J6">
        <f>H6*'LIFE TABLE MALE'!D67/1000*F6*E5</f>
        <v>493.17884396337325</v>
      </c>
      <c r="K6">
        <f>0</f>
        <v>0</v>
      </c>
      <c r="L6" s="43">
        <f>DATA!$B$8*((1+DATA!$B$9)^A6)*F6*E6</f>
        <v>27.412384664323476</v>
      </c>
      <c r="M6">
        <f>B5*EXP(RATES!O7)*(DATA!$B$12)</f>
        <v>592.95339634260586</v>
      </c>
      <c r="N6">
        <f>C5*EXP(RATES!O7)*(DATA!$B$12)</f>
        <v>217.99757218478152</v>
      </c>
      <c r="O6">
        <f t="shared" si="3"/>
        <v>810.95096852738743</v>
      </c>
      <c r="P6">
        <f t="shared" si="4"/>
        <v>487.45137589582055</v>
      </c>
      <c r="Q6">
        <f>RATES!G7</f>
        <v>0.90112326459071324</v>
      </c>
      <c r="R6" s="43">
        <f t="shared" si="5"/>
        <v>6069.7906599061771</v>
      </c>
      <c r="S6">
        <f t="shared" si="6"/>
        <v>5469.6295748368739</v>
      </c>
    </row>
    <row r="7" spans="1:20" x14ac:dyDescent="0.2">
      <c r="A7" s="6">
        <v>5</v>
      </c>
      <c r="B7">
        <f>B6*EXP(RATES!O8)*(1-DATA!$B$6)</f>
        <v>41401.07192412841</v>
      </c>
      <c r="C7">
        <f>C6*EXP(RATES!O8)*(1-DATA!$B$6)</f>
        <v>15220.982325047205</v>
      </c>
      <c r="D7">
        <f t="shared" si="1"/>
        <v>56622.054249175613</v>
      </c>
      <c r="E7">
        <f>E6*(1-'LIFE TABLE MALE'!D67/1000)</f>
        <v>0.9609215763955995</v>
      </c>
      <c r="F7">
        <f t="shared" si="2"/>
        <v>0.44370531249999989</v>
      </c>
      <c r="G7">
        <f t="shared" si="0"/>
        <v>56602.054249175613</v>
      </c>
      <c r="H7">
        <f>MAX(D7,DATA!$B$3)</f>
        <v>100000</v>
      </c>
      <c r="I7">
        <f>G7*DATA!$B$7*F6*E7</f>
        <v>4258.7985766257207</v>
      </c>
      <c r="J7">
        <f>H7*'LIFE TABLE MALE'!D68/1000*F7*E6</f>
        <v>464.7598048564015</v>
      </c>
      <c r="K7">
        <f>0</f>
        <v>0</v>
      </c>
      <c r="L7" s="43">
        <f>DATA!$B$8*((1+DATA!$B$9)^A7)*F7*E7</f>
        <v>23.537126247403894</v>
      </c>
      <c r="M7">
        <f>B6*EXP(RATES!O8)*(DATA!$B$12)</f>
        <v>592.65338132699151</v>
      </c>
      <c r="N7">
        <f>C6*EXP(RATES!O8)*(DATA!$B$12)</f>
        <v>217.88727254668802</v>
      </c>
      <c r="O7">
        <f t="shared" si="3"/>
        <v>810.5406538736795</v>
      </c>
      <c r="P7">
        <f t="shared" si="4"/>
        <v>410.53569934687778</v>
      </c>
      <c r="Q7">
        <f>RATES!G8</f>
        <v>0.88174468672828554</v>
      </c>
      <c r="R7" s="43">
        <f t="shared" si="5"/>
        <v>5157.6312070764034</v>
      </c>
      <c r="S7">
        <f t="shared" si="6"/>
        <v>4547.7139129436127</v>
      </c>
    </row>
    <row r="8" spans="1:20" x14ac:dyDescent="0.2">
      <c r="A8" s="5">
        <v>6</v>
      </c>
      <c r="B8">
        <f>B7*EXP(RATES!O9)*(1-DATA!$B$6)</f>
        <v>41408.293021376558</v>
      </c>
      <c r="C8">
        <f>C7*EXP(RATES!O9)*(1-DATA!$B$6)</f>
        <v>15223.637140211964</v>
      </c>
      <c r="D8">
        <f t="shared" si="1"/>
        <v>56631.93016158852</v>
      </c>
      <c r="E8">
        <f>E7*(1-'LIFE TABLE MALE'!D68/1000)</f>
        <v>0.95054816852958335</v>
      </c>
      <c r="F8">
        <f t="shared" si="2"/>
        <v>0.37714951562499988</v>
      </c>
      <c r="G8">
        <f t="shared" si="0"/>
        <v>56611.93016158852</v>
      </c>
      <c r="H8">
        <f>MAX(D8,DATA!$B$3)</f>
        <v>100000</v>
      </c>
      <c r="I8">
        <f>G8*DATA!$B$7*F7*E8</f>
        <v>3581.5249362683471</v>
      </c>
      <c r="J8">
        <f>H8*'LIFE TABLE MALE'!D69/1000*F8*E7</f>
        <v>425.04516908535737</v>
      </c>
      <c r="K8">
        <f>0</f>
        <v>0</v>
      </c>
      <c r="L8" s="43">
        <f>DATA!$B$8*((1+DATA!$B$9)^A8)*F8*E8</f>
        <v>20.186392744805385</v>
      </c>
      <c r="M8">
        <f>B7*EXP(RATES!O9)*(DATA!$B$12)</f>
        <v>592.75675081725137</v>
      </c>
      <c r="N8">
        <f>C7*EXP(RATES!O9)*(DATA!$B$12)</f>
        <v>217.92527603575408</v>
      </c>
      <c r="O8">
        <f t="shared" si="3"/>
        <v>810.68202685300548</v>
      </c>
      <c r="P8">
        <f t="shared" si="4"/>
        <v>345.64725982440604</v>
      </c>
      <c r="Q8">
        <f>RATES!G9</f>
        <v>0.86219592102620646</v>
      </c>
      <c r="R8" s="43">
        <f t="shared" si="5"/>
        <v>4372.4037579229162</v>
      </c>
      <c r="S8">
        <f t="shared" si="6"/>
        <v>3769.8686851607949</v>
      </c>
    </row>
    <row r="9" spans="1:20" x14ac:dyDescent="0.2">
      <c r="A9" s="5">
        <v>7</v>
      </c>
      <c r="B9">
        <f>B8*EXP(RATES!O10)*(1-DATA!$B$6)</f>
        <v>41439.734826210988</v>
      </c>
      <c r="C9">
        <f>C8*EXP(RATES!O10)*(1-DATA!$B$6)</f>
        <v>15235.196627283443</v>
      </c>
      <c r="D9">
        <f t="shared" si="1"/>
        <v>56674.931453494428</v>
      </c>
      <c r="E9">
        <f>E8*(1-'LIFE TABLE MALE'!D69/1000)</f>
        <v>0.93939989246654454</v>
      </c>
      <c r="F9">
        <f t="shared" si="2"/>
        <v>0.32057708828124987</v>
      </c>
      <c r="G9">
        <f t="shared" si="0"/>
        <v>56654.931453494428</v>
      </c>
      <c r="H9">
        <f>MAX(D9,DATA!$B$3)</f>
        <v>100000</v>
      </c>
      <c r="I9">
        <f>G9*DATA!$B$7*F8*E9</f>
        <v>3010.8771648666516</v>
      </c>
      <c r="J9">
        <f>H9*'LIFE TABLE MALE'!D70/1000*F9*E8</f>
        <v>389.98390096039697</v>
      </c>
      <c r="K9">
        <f>0</f>
        <v>0</v>
      </c>
      <c r="L9" s="43">
        <f>DATA!$B$8*((1+DATA!$B$9)^A9)*F9*E9</f>
        <v>17.296339165095308</v>
      </c>
      <c r="M9">
        <f>B8*EXP(RATES!O10)*(DATA!$B$12)</f>
        <v>593.20683800302027</v>
      </c>
      <c r="N9">
        <f>C8*EXP(RATES!O10)*(DATA!$B$12)</f>
        <v>218.09074926581619</v>
      </c>
      <c r="O9">
        <f t="shared" si="3"/>
        <v>811.29758726883642</v>
      </c>
      <c r="P9">
        <f t="shared" si="4"/>
        <v>290.84919633928121</v>
      </c>
      <c r="Q9">
        <f>RATES!G10</f>
        <v>0.84258782390013232</v>
      </c>
      <c r="R9" s="43">
        <f t="shared" si="5"/>
        <v>3709.0066013314254</v>
      </c>
      <c r="S9">
        <f t="shared" si="6"/>
        <v>3125.1638010470715</v>
      </c>
    </row>
    <row r="10" spans="1:20" x14ac:dyDescent="0.2">
      <c r="A10" s="5">
        <v>8</v>
      </c>
      <c r="B10">
        <f>B9*EXP(RATES!O11)*(1-DATA!$B$6)</f>
        <v>41496.289425339783</v>
      </c>
      <c r="C10">
        <f>C9*EXP(RATES!O11)*(1-DATA!$B$6)</f>
        <v>15255.988759316087</v>
      </c>
      <c r="D10">
        <f t="shared" si="1"/>
        <v>56752.278184655872</v>
      </c>
      <c r="E10">
        <f>E9*(1-'LIFE TABLE MALE'!D70/1000)</f>
        <v>0.9273775090067512</v>
      </c>
      <c r="F10">
        <f t="shared" si="2"/>
        <v>0.2724905250390624</v>
      </c>
      <c r="G10">
        <f t="shared" si="0"/>
        <v>56732.278184655872</v>
      </c>
      <c r="H10">
        <f>MAX(D10,DATA!$B$3)</f>
        <v>100000</v>
      </c>
      <c r="I10">
        <f>G10*DATA!$B$7*F9*E10</f>
        <v>2529.9417494831569</v>
      </c>
      <c r="J10">
        <f>H10*'LIFE TABLE MALE'!D71/1000*F10*E9</f>
        <v>357.72839798541696</v>
      </c>
      <c r="K10">
        <f>0</f>
        <v>0</v>
      </c>
      <c r="L10" s="43">
        <f>DATA!$B$8*((1+DATA!$B$9)^A10)*F10*E10</f>
        <v>14.804009094226746</v>
      </c>
      <c r="M10">
        <f>B9*EXP(RATES!O11)*(DATA!$B$12)</f>
        <v>594.01641304167379</v>
      </c>
      <c r="N10">
        <f>C9*EXP(RATES!O11)*(DATA!$B$12)</f>
        <v>218.38838714767405</v>
      </c>
      <c r="O10">
        <f t="shared" si="3"/>
        <v>812.40480018934784</v>
      </c>
      <c r="P10">
        <f t="shared" si="4"/>
        <v>244.65577240433942</v>
      </c>
      <c r="Q10">
        <f>RATES!G11</f>
        <v>0.82292780659029441</v>
      </c>
      <c r="R10" s="43">
        <f t="shared" si="5"/>
        <v>3147.1299289671397</v>
      </c>
      <c r="S10">
        <f t="shared" si="6"/>
        <v>2589.8607294995973</v>
      </c>
    </row>
    <row r="11" spans="1:20" x14ac:dyDescent="0.2">
      <c r="A11" s="5">
        <v>9</v>
      </c>
      <c r="B11">
        <f>B10*EXP(RATES!O12)*(1-DATA!$B$6)</f>
        <v>41576.852551791839</v>
      </c>
      <c r="C11">
        <f>C10*EXP(RATES!O12)*(1-DATA!$B$6)</f>
        <v>15285.607555805815</v>
      </c>
      <c r="D11">
        <f t="shared" si="1"/>
        <v>56862.460107597653</v>
      </c>
      <c r="E11">
        <f>E10*(1-'LIFE TABLE MALE'!D71/1000)</f>
        <v>0.91441741759215689</v>
      </c>
      <c r="F11">
        <f t="shared" si="2"/>
        <v>0.23161694628320303</v>
      </c>
      <c r="G11">
        <f t="shared" si="0"/>
        <v>56842.460107597653</v>
      </c>
      <c r="H11">
        <f>MAX(D11,DATA!$B$3)</f>
        <v>100000</v>
      </c>
      <c r="I11">
        <f>G11*DATA!$B$7*F10*E11</f>
        <v>2124.516068828375</v>
      </c>
      <c r="J11">
        <f>H11*'LIFE TABLE MALE'!D72/1000*F11*E10</f>
        <v>336.37215289493366</v>
      </c>
      <c r="K11">
        <f>0</f>
        <v>0</v>
      </c>
      <c r="L11" s="43">
        <f>DATA!$B$8*((1+DATA!$B$9)^A11)*F11*E11</f>
        <v>12.655705827556739</v>
      </c>
      <c r="M11">
        <f>B10*EXP(RATES!O12)*(DATA!$B$12)</f>
        <v>595.16966843055809</v>
      </c>
      <c r="N11">
        <f>C10*EXP(RATES!O12)*(DATA!$B$12)</f>
        <v>218.81237809946973</v>
      </c>
      <c r="O11">
        <f t="shared" si="3"/>
        <v>813.98204653002779</v>
      </c>
      <c r="P11">
        <f t="shared" si="4"/>
        <v>205.69455278136894</v>
      </c>
      <c r="Q11">
        <f>RATES!G12</f>
        <v>0.80326389514893892</v>
      </c>
      <c r="R11" s="43">
        <f t="shared" si="5"/>
        <v>2679.2384803322343</v>
      </c>
      <c r="S11">
        <f t="shared" si="6"/>
        <v>2152.1355377445943</v>
      </c>
    </row>
    <row r="12" spans="1:20" x14ac:dyDescent="0.2">
      <c r="A12" s="6">
        <v>10</v>
      </c>
      <c r="B12">
        <f>B11*EXP(RATES!O13)*(1-DATA!$B$6)</f>
        <v>41688.481189241647</v>
      </c>
      <c r="C12">
        <f>C11*EXP(RATES!O13)*(1-DATA!$B$6)</f>
        <v>15326.647496044714</v>
      </c>
      <c r="D12">
        <f t="shared" si="1"/>
        <v>57015.128685286363</v>
      </c>
      <c r="E12">
        <f>E11*(1-'LIFE TABLE MALE'!D72/1000)</f>
        <v>0.90009759511179277</v>
      </c>
      <c r="F12">
        <f t="shared" si="2"/>
        <v>0.19687440434072256</v>
      </c>
      <c r="G12">
        <f t="shared" si="0"/>
        <v>56995.128685286363</v>
      </c>
      <c r="H12">
        <f>MAX(D12,DATA!$B$3)</f>
        <v>100000</v>
      </c>
      <c r="I12">
        <f>G12*DATA!$B$7*F11*E12</f>
        <v>1782.3333374909873</v>
      </c>
      <c r="J12">
        <f>H12*'LIFE TABLE MALE'!D73/1000*F12*E11</f>
        <v>314.5687956470619</v>
      </c>
      <c r="K12">
        <f>0</f>
        <v>0</v>
      </c>
      <c r="L12" s="43">
        <f>DATA!$B$8*((1+DATA!$B$9)^A12)*F12*E12</f>
        <v>10.800667101590824</v>
      </c>
      <c r="M12">
        <f>B11*EXP(RATES!O13)*(DATA!$B$12)</f>
        <v>596.7676243858723</v>
      </c>
      <c r="N12">
        <f>C11*EXP(RATES!O13)*(DATA!$B$12)</f>
        <v>219.39986190657055</v>
      </c>
      <c r="O12">
        <f t="shared" si="3"/>
        <v>816.16748629244285</v>
      </c>
      <c r="P12">
        <f t="shared" si="4"/>
        <v>172.85984171821872</v>
      </c>
      <c r="Q12">
        <f>RATES!G13</f>
        <v>0.78348852098697186</v>
      </c>
      <c r="R12" s="43">
        <f t="shared" si="5"/>
        <v>2280.5626419578589</v>
      </c>
      <c r="S12">
        <f t="shared" si="6"/>
        <v>1786.7946513657039</v>
      </c>
    </row>
    <row r="13" spans="1:20" x14ac:dyDescent="0.2">
      <c r="A13" s="5">
        <v>11</v>
      </c>
      <c r="B13">
        <f>B12*EXP(RATES!O14)*(1-DATA!$B$6)</f>
        <v>41854.692238881224</v>
      </c>
      <c r="C13">
        <f>C12*EXP(RATES!O14)*(1-DATA!$B$6)</f>
        <v>15387.754499588675</v>
      </c>
      <c r="D13">
        <f t="shared" si="1"/>
        <v>57242.446738469895</v>
      </c>
      <c r="E13">
        <f>E12*(1-'LIFE TABLE MALE'!D73/1000)</f>
        <v>0.88436966777579928</v>
      </c>
      <c r="F13">
        <f t="shared" si="2"/>
        <v>0.16734324368961417</v>
      </c>
      <c r="G13">
        <f t="shared" si="0"/>
        <v>57222.446738469895</v>
      </c>
      <c r="H13">
        <f>MAX(D13,DATA!$B$3)</f>
        <v>100000</v>
      </c>
      <c r="I13">
        <f>G13*DATA!$B$7*F12*E13</f>
        <v>1494.4478977966662</v>
      </c>
      <c r="J13">
        <f>H13*'LIFE TABLE MALE'!D74/1000*F13*E12</f>
        <v>297.29628831186972</v>
      </c>
      <c r="K13">
        <f>0</f>
        <v>0</v>
      </c>
      <c r="L13" s="43">
        <f>DATA!$B$8*((1+DATA!$B$9)^A13)*F13*E13</f>
        <v>9.2005526570730787</v>
      </c>
      <c r="M13">
        <f>B12*EXP(RATES!O14)*(DATA!$B$12)</f>
        <v>599.14692366496638</v>
      </c>
      <c r="N13">
        <f>C12*EXP(RATES!O14)*(DATA!$B$12)</f>
        <v>220.27460428859044</v>
      </c>
      <c r="O13">
        <f t="shared" si="3"/>
        <v>819.42152795355685</v>
      </c>
      <c r="P13">
        <f t="shared" si="4"/>
        <v>145.2065570462797</v>
      </c>
      <c r="Q13">
        <f>RATES!G14</f>
        <v>0.76320887666583526</v>
      </c>
      <c r="R13" s="43">
        <f t="shared" si="5"/>
        <v>1946.1512958118888</v>
      </c>
      <c r="S13">
        <f t="shared" si="6"/>
        <v>1485.3199442983512</v>
      </c>
    </row>
    <row r="14" spans="1:20" x14ac:dyDescent="0.2">
      <c r="A14" s="5">
        <v>12</v>
      </c>
      <c r="B14">
        <f>B13*EXP(RATES!O15)*(1-DATA!$B$6)</f>
        <v>41951.91482929523</v>
      </c>
      <c r="C14">
        <f>C13*EXP(RATES!O15)*(1-DATA!$B$6)</f>
        <v>15423.498099005588</v>
      </c>
      <c r="D14">
        <f t="shared" si="1"/>
        <v>57375.412928300822</v>
      </c>
      <c r="E14">
        <f>E13*(1-'LIFE TABLE MALE'!D74/1000)</f>
        <v>0.86691443914546784</v>
      </c>
      <c r="F14">
        <f t="shared" si="2"/>
        <v>0.14224175713617204</v>
      </c>
      <c r="G14">
        <f t="shared" si="0"/>
        <v>57355.412928300822</v>
      </c>
      <c r="H14">
        <f>MAX(D14,DATA!$B$3)</f>
        <v>100000</v>
      </c>
      <c r="I14">
        <f>G14*DATA!$B$7*F13*E14</f>
        <v>1248.1020290909619</v>
      </c>
      <c r="J14">
        <f>H14*'LIFE TABLE MALE'!D75/1000*F14*E13</f>
        <v>273.24747542143507</v>
      </c>
      <c r="K14">
        <f>0</f>
        <v>0</v>
      </c>
      <c r="L14" s="43">
        <f>DATA!$B$8*((1+DATA!$B$9)^A14)*F14*E14</f>
        <v>7.8194356609241371</v>
      </c>
      <c r="M14">
        <f>B13*EXP(RATES!O15)*(DATA!$B$12)</f>
        <v>600.53865808807075</v>
      </c>
      <c r="N14">
        <f>C13*EXP(RATES!O15)*(DATA!$B$12)</f>
        <v>220.78627135590821</v>
      </c>
      <c r="O14">
        <f t="shared" si="3"/>
        <v>821.32492944397893</v>
      </c>
      <c r="P14">
        <f t="shared" si="4"/>
        <v>121.55057750345038</v>
      </c>
      <c r="Q14">
        <f>RATES!G15</f>
        <v>0.74468847430975171</v>
      </c>
      <c r="R14" s="46">
        <f t="shared" si="5"/>
        <v>1650.7195176767714</v>
      </c>
      <c r="S14">
        <f t="shared" si="6"/>
        <v>1229.2717991320442</v>
      </c>
    </row>
    <row r="15" spans="1:20" x14ac:dyDescent="0.2">
      <c r="A15" s="5">
        <v>13</v>
      </c>
      <c r="B15">
        <f>B14*EXP(RATES!O16)*(1-DATA!$B$6)</f>
        <v>42076.039894331268</v>
      </c>
      <c r="C15">
        <f>C14*EXP(RATES!O16)*(1-DATA!$B$6)</f>
        <v>15469.132314092369</v>
      </c>
      <c r="D15">
        <f t="shared" si="1"/>
        <v>57545.172208423639</v>
      </c>
      <c r="E15">
        <f>E14*(1-'LIFE TABLE MALE'!D75/1000)</f>
        <v>0.84808352308867097</v>
      </c>
      <c r="F15">
        <f t="shared" si="2"/>
        <v>0.12090549356574623</v>
      </c>
      <c r="G15">
        <f t="shared" si="0"/>
        <v>57525.172208423639</v>
      </c>
      <c r="H15">
        <f>MAX(D15,DATA!$B$3)</f>
        <v>100000</v>
      </c>
      <c r="I15">
        <f>G15*DATA!$B$7*F14*E15</f>
        <v>1040.9141701948693</v>
      </c>
      <c r="J15">
        <f>H15*'LIFE TABLE MALE'!D76/1000*F15*E14</f>
        <v>250.72760171678729</v>
      </c>
      <c r="K15">
        <f>0</f>
        <v>0</v>
      </c>
      <c r="L15" s="43">
        <f>DATA!$B$8*((1+DATA!$B$9)^A15)*F15*E15</f>
        <v>6.6321890487980344</v>
      </c>
      <c r="M15">
        <f>B14*EXP(RATES!O16)*(DATA!$B$12)</f>
        <v>602.31549950985459</v>
      </c>
      <c r="N15">
        <f>C14*EXP(RATES!O16)*(DATA!$B$12)</f>
        <v>221.43952187862288</v>
      </c>
      <c r="O15">
        <f t="shared" si="3"/>
        <v>823.75502138847742</v>
      </c>
      <c r="P15">
        <f t="shared" si="4"/>
        <v>101.57841221960651</v>
      </c>
      <c r="Q15">
        <f>RATES!G16</f>
        <v>0.72615681422166556</v>
      </c>
      <c r="R15" s="46">
        <f t="shared" si="5"/>
        <v>1399.852373180061</v>
      </c>
      <c r="S15">
        <f t="shared" si="6"/>
        <v>1016.5123396890713</v>
      </c>
    </row>
    <row r="16" spans="1:20" x14ac:dyDescent="0.2">
      <c r="A16" s="5">
        <v>14</v>
      </c>
      <c r="B16">
        <f>B15*EXP(RATES!O17)*(1-DATA!$B$6)</f>
        <v>42216.179430089804</v>
      </c>
      <c r="C16">
        <f>C15*EXP(RATES!O17)*(1-DATA!$B$6)</f>
        <v>15520.654202238889</v>
      </c>
      <c r="D16">
        <f t="shared" si="1"/>
        <v>57736.833632328693</v>
      </c>
      <c r="E16">
        <f>E15*(1-'LIFE TABLE MALE'!D76/1000)</f>
        <v>0.82779649169036118</v>
      </c>
      <c r="F16">
        <f t="shared" si="2"/>
        <v>0.10276966953088429</v>
      </c>
      <c r="G16">
        <f t="shared" si="0"/>
        <v>57716.833632328693</v>
      </c>
      <c r="H16">
        <f>MAX(D16,DATA!$B$3)</f>
        <v>100000</v>
      </c>
      <c r="I16">
        <f>G16*DATA!$B$7*F15*E16</f>
        <v>866.48963560124344</v>
      </c>
      <c r="J16">
        <f>H16*'LIFE TABLE MALE'!D77/1000*F16*E15</f>
        <v>226.4248958632256</v>
      </c>
      <c r="K16">
        <f>0</f>
        <v>0</v>
      </c>
      <c r="L16" s="43">
        <f>DATA!$B$8*((1+DATA!$B$9)^A16)*F16*E16</f>
        <v>5.6125594016017892</v>
      </c>
      <c r="M16">
        <f>B15*EXP(RATES!O17)*(DATA!$B$12)</f>
        <v>604.32158693380086</v>
      </c>
      <c r="N16">
        <f>C15*EXP(RATES!O17)*(DATA!$B$12)</f>
        <v>222.1770540197796</v>
      </c>
      <c r="O16">
        <f t="shared" si="3"/>
        <v>826.49864095358043</v>
      </c>
      <c r="P16">
        <f t="shared" si="4"/>
        <v>84.747482060383248</v>
      </c>
      <c r="Q16">
        <f>RATES!G17</f>
        <v>0.70782386801134656</v>
      </c>
      <c r="R16" s="46">
        <f t="shared" si="5"/>
        <v>1183.2745729264541</v>
      </c>
      <c r="S16">
        <f t="shared" si="6"/>
        <v>837.54998512827694</v>
      </c>
    </row>
    <row r="17" spans="1:19" x14ac:dyDescent="0.2">
      <c r="A17" s="6">
        <v>15</v>
      </c>
      <c r="B17">
        <f>B16*EXP(RATES!O18)*(1-DATA!$B$6)</f>
        <v>42313.003504866836</v>
      </c>
      <c r="C17">
        <f>C16*EXP(RATES!O18)*(1-DATA!$B$6)</f>
        <v>15556.251288553976</v>
      </c>
      <c r="D17">
        <f t="shared" si="1"/>
        <v>57869.254793420812</v>
      </c>
      <c r="E17">
        <f>E16*(1-'LIFE TABLE MALE'!D77/1000)</f>
        <v>0.80629125769035137</v>
      </c>
      <c r="F17">
        <f t="shared" si="2"/>
        <v>8.7354219101251643E-2</v>
      </c>
      <c r="G17">
        <f t="shared" si="0"/>
        <v>57849.254793420812</v>
      </c>
      <c r="H17">
        <f>MAX(D17,DATA!$B$3)</f>
        <v>100000</v>
      </c>
      <c r="I17">
        <f>G17*DATA!$B$7*F16*E17</f>
        <v>719.02822519143183</v>
      </c>
      <c r="J17">
        <f>H17*'LIFE TABLE MALE'!D78/1000*F17*E16</f>
        <v>211.31102633454176</v>
      </c>
      <c r="K17">
        <f>0</f>
        <v>0</v>
      </c>
      <c r="L17" s="43">
        <f>DATA!$B$8*((1+DATA!$B$9)^A17)*F17*E17</f>
        <v>4.7396734102966578</v>
      </c>
      <c r="M17">
        <f>B16*EXP(RATES!O18)*(DATA!$B$12)</f>
        <v>605.70761663408564</v>
      </c>
      <c r="N17">
        <f>C16*EXP(RATES!O18)*(DATA!$B$12)</f>
        <v>222.68662376253135</v>
      </c>
      <c r="O17">
        <f t="shared" si="3"/>
        <v>828.39424039661696</v>
      </c>
      <c r="P17">
        <f t="shared" si="4"/>
        <v>70.473462890425679</v>
      </c>
      <c r="Q17">
        <f>RATES!G18</f>
        <v>0.6906676758678868</v>
      </c>
      <c r="R17" s="46">
        <f t="shared" si="5"/>
        <v>1005.552387826696</v>
      </c>
      <c r="S17">
        <f t="shared" si="6"/>
        <v>694.50253066366804</v>
      </c>
    </row>
    <row r="18" spans="1:19" x14ac:dyDescent="0.2">
      <c r="A18" s="5">
        <v>16</v>
      </c>
      <c r="B18">
        <f>B17*EXP(RATES!O19)*(1-DATA!$B$6)</f>
        <v>42336.45878309726</v>
      </c>
      <c r="C18">
        <f>C17*EXP(RATES!O19)*(1-DATA!$B$6)</f>
        <v>15564.874552609279</v>
      </c>
      <c r="D18">
        <f t="shared" si="1"/>
        <v>57901.333335706542</v>
      </c>
      <c r="E18">
        <f>E17*(1-'LIFE TABLE MALE'!D78/1000)</f>
        <v>0.78272955654492149</v>
      </c>
      <c r="F18">
        <f t="shared" si="2"/>
        <v>7.4251086236063898E-2</v>
      </c>
      <c r="G18">
        <f t="shared" si="0"/>
        <v>57881.333335706542</v>
      </c>
      <c r="H18">
        <f>MAX(D18,DATA!$B$3)</f>
        <v>100000</v>
      </c>
      <c r="I18">
        <f>G18*DATA!$B$7*F17*E18</f>
        <v>593.64307370616621</v>
      </c>
      <c r="J18">
        <f>H18*'LIFE TABLE MALE'!D79/1000*F18*E17</f>
        <v>196.7827091320201</v>
      </c>
      <c r="K18">
        <f>0</f>
        <v>0</v>
      </c>
      <c r="L18" s="43">
        <f>DATA!$B$8*((1+DATA!$B$9)^A18)*F18*E18</f>
        <v>3.9892136592971492</v>
      </c>
      <c r="M18">
        <f>B17*EXP(RATES!O19)*(DATA!$B$12)</f>
        <v>606.043377263151</v>
      </c>
      <c r="N18">
        <f>C17*EXP(RATES!O19)*(DATA!$B$12)</f>
        <v>222.81006517027598</v>
      </c>
      <c r="O18">
        <f t="shared" si="3"/>
        <v>828.85344243342695</v>
      </c>
      <c r="P18">
        <f t="shared" si="4"/>
        <v>58.378587418533272</v>
      </c>
      <c r="Q18">
        <f>RATES!G19</f>
        <v>0.67509876092267374</v>
      </c>
      <c r="R18" s="46">
        <f t="shared" si="5"/>
        <v>852.7935839160167</v>
      </c>
      <c r="S18">
        <f t="shared" si="6"/>
        <v>575.71989182450909</v>
      </c>
    </row>
    <row r="19" spans="1:19" x14ac:dyDescent="0.2">
      <c r="A19" s="5">
        <v>17</v>
      </c>
      <c r="B19">
        <f>B18*EXP(RATES!O20)*(1-DATA!$B$6)</f>
        <v>42293.828771914355</v>
      </c>
      <c r="C19">
        <f>C18*EXP(RATES!O20)*(1-DATA!$B$6)</f>
        <v>15549.20175438027</v>
      </c>
      <c r="D19">
        <f t="shared" si="1"/>
        <v>57843.030526294628</v>
      </c>
      <c r="E19">
        <f>E18*(1-'LIFE TABLE MALE'!D79/1000)</f>
        <v>0.75700168217713715</v>
      </c>
      <c r="F19">
        <f t="shared" si="2"/>
        <v>6.3113423300654309E-2</v>
      </c>
      <c r="G19">
        <f t="shared" si="0"/>
        <v>57823.030526294628</v>
      </c>
      <c r="H19">
        <f>MAX(D19,DATA!$B$3)</f>
        <v>100000</v>
      </c>
      <c r="I19">
        <f>G19*DATA!$B$7*F18*E19</f>
        <v>487.51924524132465</v>
      </c>
      <c r="J19">
        <f>H19*'LIFE TABLE MALE'!D80/1000*F19*E18</f>
        <v>185.48847280985521</v>
      </c>
      <c r="K19">
        <f>0</f>
        <v>0</v>
      </c>
      <c r="L19" s="43">
        <f>DATA!$B$8*((1+DATA!$B$9)^A19)*F19*E19</f>
        <v>3.3449644463055161</v>
      </c>
      <c r="M19">
        <f>B18*EXP(RATES!O20)*(DATA!$B$12)</f>
        <v>605.43313170429553</v>
      </c>
      <c r="N19">
        <f>C18*EXP(RATES!O20)*(DATA!$B$12)</f>
        <v>222.58571018540266</v>
      </c>
      <c r="O19">
        <f t="shared" si="3"/>
        <v>828.01884188969825</v>
      </c>
      <c r="P19">
        <f t="shared" si="4"/>
        <v>48.123229459236882</v>
      </c>
      <c r="Q19">
        <f>RATES!G20</f>
        <v>0.66091208289531467</v>
      </c>
      <c r="R19" s="46">
        <f t="shared" si="5"/>
        <v>724.47591195672226</v>
      </c>
      <c r="S19">
        <f t="shared" si="6"/>
        <v>478.81488397879991</v>
      </c>
    </row>
    <row r="20" spans="1:19" x14ac:dyDescent="0.2">
      <c r="A20" s="5">
        <v>18</v>
      </c>
      <c r="B20">
        <f>B19*EXP(RATES!O21)*(1-DATA!$B$6)</f>
        <v>42234.723790631731</v>
      </c>
      <c r="C20">
        <f>C19*EXP(RATES!O21)*(1-DATA!$B$6)</f>
        <v>15527.471981849892</v>
      </c>
      <c r="D20">
        <f t="shared" si="1"/>
        <v>57762.195772481624</v>
      </c>
      <c r="E20">
        <f>E19*(1-'LIFE TABLE MALE'!D80/1000)</f>
        <v>0.72857800254523786</v>
      </c>
      <c r="F20">
        <f t="shared" si="2"/>
        <v>5.3646409805556163E-2</v>
      </c>
      <c r="G20">
        <f t="shared" si="0"/>
        <v>57742.195772481624</v>
      </c>
      <c r="H20">
        <f>MAX(D20,DATA!$B$3)</f>
        <v>100000</v>
      </c>
      <c r="I20">
        <f>G20*DATA!$B$7*F19*E20</f>
        <v>398.27435759957672</v>
      </c>
      <c r="J20">
        <f>H20*'LIFE TABLE MALE'!D81/1000*F20*E19</f>
        <v>168.53386238845283</v>
      </c>
      <c r="K20">
        <f>0</f>
        <v>0</v>
      </c>
      <c r="L20" s="43">
        <f>DATA!$B$8*((1+DATA!$B$9)^A20)*F20*E20</f>
        <v>2.791192655370387</v>
      </c>
      <c r="M20">
        <f>B19*EXP(RATES!O21)*(DATA!$B$12)</f>
        <v>604.58704812765268</v>
      </c>
      <c r="N20">
        <f>C19*EXP(RATES!O21)*(DATA!$B$12)</f>
        <v>222.27465004693099</v>
      </c>
      <c r="O20">
        <f t="shared" si="3"/>
        <v>826.86169817458369</v>
      </c>
      <c r="P20">
        <f t="shared" si="4"/>
        <v>39.50494456878652</v>
      </c>
      <c r="Q20">
        <f>RATES!G21</f>
        <v>0.64727657622441381</v>
      </c>
      <c r="R20" s="46">
        <f t="shared" si="5"/>
        <v>609.10435721218641</v>
      </c>
      <c r="S20">
        <f t="shared" si="6"/>
        <v>394.25898289967637</v>
      </c>
    </row>
    <row r="21" spans="1:19" x14ac:dyDescent="0.2">
      <c r="A21" s="5">
        <v>19</v>
      </c>
      <c r="B21">
        <f>B20*EXP(RATES!O22)*(1-DATA!$B$6)</f>
        <v>42167.029424455461</v>
      </c>
      <c r="C21">
        <f>C20*EXP(RATES!O22)*(1-DATA!$B$6)</f>
        <v>15502.584347226262</v>
      </c>
      <c r="D21">
        <f t="shared" si="1"/>
        <v>57669.613771681725</v>
      </c>
      <c r="E21">
        <f>E20*(1-'LIFE TABLE MALE'!D81/1000)</f>
        <v>0.69834190615291014</v>
      </c>
      <c r="F21">
        <f t="shared" si="2"/>
        <v>4.5599448334722736E-2</v>
      </c>
      <c r="G21">
        <f t="shared" si="0"/>
        <v>57649.613771681725</v>
      </c>
      <c r="H21">
        <f>MAX(D21,DATA!$B$3)</f>
        <v>100000</v>
      </c>
      <c r="I21">
        <f>G21*DATA!$B$7*F20*E21</f>
        <v>323.96375784620972</v>
      </c>
      <c r="J21">
        <f>H21*'LIFE TABLE MALE'!D82/1000*F21*E20</f>
        <v>156.28990594362213</v>
      </c>
      <c r="K21">
        <f>0</f>
        <v>0</v>
      </c>
      <c r="L21" s="43">
        <f>DATA!$B$8*((1+DATA!$B$9)^A21)*F21*E21</f>
        <v>2.3195351618749664</v>
      </c>
      <c r="M21">
        <f>B20*EXP(RATES!O22)*(DATA!$B$12)</f>
        <v>603.61800812103934</v>
      </c>
      <c r="N21">
        <f>C20*EXP(RATES!O22)*(DATA!$B$12)</f>
        <v>221.91838533861727</v>
      </c>
      <c r="O21">
        <f t="shared" si="3"/>
        <v>825.53639345965667</v>
      </c>
      <c r="P21">
        <f t="shared" si="4"/>
        <v>32.266580389422636</v>
      </c>
      <c r="Q21">
        <f>RATES!G22</f>
        <v>0.63405275958074025</v>
      </c>
      <c r="R21" s="46">
        <f t="shared" si="5"/>
        <v>514.83977934112943</v>
      </c>
      <c r="S21">
        <f t="shared" si="6"/>
        <v>326.43558283318248</v>
      </c>
    </row>
    <row r="22" spans="1:19" x14ac:dyDescent="0.2">
      <c r="A22" s="6">
        <v>20</v>
      </c>
      <c r="B22">
        <f>B21*EXP(RATES!O23)*(1-DATA!$B$6)</f>
        <v>42141.369546053109</v>
      </c>
      <c r="C22">
        <f>C21*EXP(RATES!O23)*(1-DATA!$B$6)</f>
        <v>15493.15056840187</v>
      </c>
      <c r="D22">
        <f t="shared" si="1"/>
        <v>57634.520114454979</v>
      </c>
      <c r="E22">
        <f>E21*(1-'LIFE TABLE MALE'!D82/1000)</f>
        <v>0.66548978691150162</v>
      </c>
      <c r="F22">
        <f t="shared" si="2"/>
        <v>3.8759531084514326E-2</v>
      </c>
      <c r="G22">
        <f t="shared" si="0"/>
        <v>57614.520114454979</v>
      </c>
      <c r="H22">
        <f>MAX(D22,DATA!$B$3)</f>
        <v>100000</v>
      </c>
      <c r="I22">
        <f>G22*DATA!$B$7*F21*E22</f>
        <v>262.25525026146136</v>
      </c>
      <c r="J22">
        <f>H22*'LIFE TABLE MALE'!D83/1000*F22*E21</f>
        <v>142.83640047717245</v>
      </c>
      <c r="K22">
        <f>0</f>
        <v>0</v>
      </c>
      <c r="L22" s="43">
        <f>DATA!$B$8*((1+DATA!$B$9)^A22)*F22*E22</f>
        <v>1.9164317121128738</v>
      </c>
      <c r="M22">
        <f>B21*EXP(RATES!O23)*(DATA!$B$12)</f>
        <v>603.25068879830633</v>
      </c>
      <c r="N22">
        <f>C21*EXP(RATES!O23)*(DATA!$B$12)</f>
        <v>221.78334146996542</v>
      </c>
      <c r="O22">
        <f t="shared" si="3"/>
        <v>825.03403026827175</v>
      </c>
      <c r="P22">
        <f t="shared" si="4"/>
        <v>26.272388337468701</v>
      </c>
      <c r="Q22">
        <f>RATES!G23</f>
        <v>0.62048117992903407</v>
      </c>
      <c r="R22" s="46">
        <f t="shared" si="5"/>
        <v>433.28047078821538</v>
      </c>
      <c r="S22">
        <f t="shared" si="6"/>
        <v>268.84237775487924</v>
      </c>
    </row>
    <row r="23" spans="1:19" x14ac:dyDescent="0.2">
      <c r="A23" s="5">
        <v>21</v>
      </c>
      <c r="B23">
        <f>B22*EXP(RATES!O24)*(1-DATA!$B$6)</f>
        <v>42157.68422604636</v>
      </c>
      <c r="C23">
        <f>C22*EXP(RATES!O24)*(1-DATA!$B$6)</f>
        <v>15499.148612517036</v>
      </c>
      <c r="D23">
        <f t="shared" si="1"/>
        <v>57656.832838563394</v>
      </c>
      <c r="E23">
        <f>E22*(1-'LIFE TABLE MALE'!D83/1000)</f>
        <v>0.63037147159761586</v>
      </c>
      <c r="F23">
        <f t="shared" si="2"/>
        <v>3.2945601421837174E-2</v>
      </c>
      <c r="G23">
        <f t="shared" si="0"/>
        <v>57636.832838563394</v>
      </c>
      <c r="H23">
        <f>MAX(D23,DATA!$B$3)</f>
        <v>100000</v>
      </c>
      <c r="I23">
        <f>G23*DATA!$B$7*F22*E23</f>
        <v>211.23526885409638</v>
      </c>
      <c r="J23">
        <f>H23*'LIFE TABLE MALE'!D84/1000*F23*E22</f>
        <v>129.25023383142957</v>
      </c>
      <c r="K23">
        <f>0</f>
        <v>0</v>
      </c>
      <c r="L23" s="43">
        <f>DATA!$B$8*((1+DATA!$B$9)^A23)*F23*E23</f>
        <v>1.5738654496721092</v>
      </c>
      <c r="M23">
        <f>B22*EXP(RATES!O24)*(DATA!$B$12)</f>
        <v>603.48423227469232</v>
      </c>
      <c r="N23">
        <f>C22*EXP(RATES!O24)*(DATA!$B$12)</f>
        <v>221.86920304216616</v>
      </c>
      <c r="O23">
        <f t="shared" si="3"/>
        <v>825.35343531685851</v>
      </c>
      <c r="P23">
        <f t="shared" si="4"/>
        <v>21.289226003873559</v>
      </c>
      <c r="Q23">
        <f>RATES!G24</f>
        <v>0.60659575547952316</v>
      </c>
      <c r="R23" s="46">
        <f t="shared" si="5"/>
        <v>363.34859413907162</v>
      </c>
      <c r="S23">
        <f t="shared" si="6"/>
        <v>220.40571496421279</v>
      </c>
    </row>
    <row r="24" spans="1:19" x14ac:dyDescent="0.2">
      <c r="A24" s="5">
        <v>22</v>
      </c>
      <c r="B24">
        <f>B23*EXP(RATES!O25)*(1-DATA!$B$6)</f>
        <v>42223.451056592683</v>
      </c>
      <c r="C24">
        <f>C23*EXP(RATES!O25)*(1-DATA!$B$6)</f>
        <v>15523.327594335537</v>
      </c>
      <c r="D24">
        <f t="shared" si="1"/>
        <v>57746.778650928216</v>
      </c>
      <c r="E24">
        <f>E23*(1-'LIFE TABLE MALE'!D84/1000)</f>
        <v>0.59321032950859998</v>
      </c>
      <c r="F24">
        <f t="shared" si="2"/>
        <v>2.8003761208561597E-2</v>
      </c>
      <c r="G24">
        <f t="shared" si="0"/>
        <v>57726.778650928216</v>
      </c>
      <c r="H24">
        <f>MAX(D24,DATA!$B$3)</f>
        <v>100000</v>
      </c>
      <c r="I24">
        <f>G24*DATA!$B$7*F23*E24</f>
        <v>169.22897612861956</v>
      </c>
      <c r="J24">
        <f>H24*'LIFE TABLE MALE'!D85/1000*F24*E23</f>
        <v>116.04300450916023</v>
      </c>
      <c r="K24">
        <f>0</f>
        <v>0</v>
      </c>
      <c r="L24" s="43">
        <f>DATA!$B$8*((1+DATA!$B$9)^A24)*F24*E24</f>
        <v>1.284100022427098</v>
      </c>
      <c r="M24">
        <f>B23*EXP(RATES!O25)*(DATA!$B$12)</f>
        <v>604.42567974672556</v>
      </c>
      <c r="N24">
        <f>C23*EXP(RATES!O25)*(DATA!$B$12)</f>
        <v>222.21532343629602</v>
      </c>
      <c r="O24">
        <f t="shared" si="3"/>
        <v>826.64100318302155</v>
      </c>
      <c r="P24">
        <f t="shared" si="4"/>
        <v>17.167653282399105</v>
      </c>
      <c r="Q24">
        <f>RATES!G25</f>
        <v>0.59232660750473398</v>
      </c>
      <c r="R24" s="46">
        <f t="shared" si="5"/>
        <v>303.72373394260603</v>
      </c>
      <c r="S24">
        <f t="shared" si="6"/>
        <v>179.90364894489426</v>
      </c>
    </row>
    <row r="25" spans="1:19" x14ac:dyDescent="0.2">
      <c r="A25" s="5">
        <v>23</v>
      </c>
      <c r="B25">
        <f>B24*EXP(RATES!O26)*(1-DATA!$B$6)</f>
        <v>42327.327784307738</v>
      </c>
      <c r="C25">
        <f>C24*EXP(RATES!O26)*(1-DATA!$B$6)</f>
        <v>15561.517567760189</v>
      </c>
      <c r="D25">
        <f t="shared" si="1"/>
        <v>57888.845352067925</v>
      </c>
      <c r="E25">
        <f>E24*(1-'LIFE TABLE MALE'!D85/1000)</f>
        <v>0.55421480613968421</v>
      </c>
      <c r="F25">
        <f t="shared" si="2"/>
        <v>2.3803197027277356E-2</v>
      </c>
      <c r="G25">
        <f t="shared" si="0"/>
        <v>57868.845352067925</v>
      </c>
      <c r="H25">
        <f>MAX(D25,DATA!$B$3)</f>
        <v>100000</v>
      </c>
      <c r="I25">
        <f>G25*DATA!$B$7*F24*E25</f>
        <v>134.71953210785838</v>
      </c>
      <c r="J25">
        <f>H25*'LIFE TABLE MALE'!D86/1000*F25*E24</f>
        <v>101.92652706851166</v>
      </c>
      <c r="K25">
        <f>0</f>
        <v>0</v>
      </c>
      <c r="L25" s="43">
        <f>DATA!$B$8*((1+DATA!$B$9)^A25)*F25*E25</f>
        <v>1.0401293954547213</v>
      </c>
      <c r="M25">
        <f>B24*EXP(RATES!O26)*(DATA!$B$12)</f>
        <v>605.91266766902697</v>
      </c>
      <c r="N25">
        <f>C24*EXP(RATES!O26)*(DATA!$B$12)</f>
        <v>222.76201017243625</v>
      </c>
      <c r="O25">
        <f t="shared" si="3"/>
        <v>828.67467784146322</v>
      </c>
      <c r="P25">
        <f t="shared" si="4"/>
        <v>13.76604353234414</v>
      </c>
      <c r="Q25">
        <f>RATES!G26</f>
        <v>0.57787375637469385</v>
      </c>
      <c r="R25" s="46">
        <f t="shared" si="5"/>
        <v>251.4522321041689</v>
      </c>
      <c r="S25">
        <f t="shared" si="6"/>
        <v>145.30764591483748</v>
      </c>
    </row>
    <row r="26" spans="1:19" x14ac:dyDescent="0.2">
      <c r="A26" s="5">
        <v>24</v>
      </c>
      <c r="B26">
        <f>B25*EXP(RATES!O27)*(1-DATA!$B$6)</f>
        <v>42474.567110452444</v>
      </c>
      <c r="C26">
        <f>C25*EXP(RATES!O27)*(1-DATA!$B$6)</f>
        <v>15615.64967296045</v>
      </c>
      <c r="D26">
        <f t="shared" si="1"/>
        <v>58090.216783412892</v>
      </c>
      <c r="E26">
        <f>E25*(1-'LIFE TABLE MALE'!D86/1000)</f>
        <v>0.51420915397167088</v>
      </c>
      <c r="F26">
        <f t="shared" si="2"/>
        <v>2.0232717473185752E-2</v>
      </c>
      <c r="G26">
        <f t="shared" si="0"/>
        <v>58070.216783412892</v>
      </c>
      <c r="H26">
        <f>MAX(D26,DATA!$B$3)</f>
        <v>100000</v>
      </c>
      <c r="I26">
        <f>G26*DATA!$B$7*F25*E26</f>
        <v>106.61536584289674</v>
      </c>
      <c r="J26">
        <f>H26*'LIFE TABLE MALE'!D87/1000*F26*E25</f>
        <v>91.116028587189035</v>
      </c>
      <c r="K26">
        <f>0</f>
        <v>0</v>
      </c>
      <c r="L26" s="43">
        <f>DATA!$B$8*((1+DATA!$B$9)^A26)*F26*E26</f>
        <v>0.836696876034149</v>
      </c>
      <c r="M26">
        <f>B25*EXP(RATES!O27)*(DATA!$B$12)</f>
        <v>608.02038808418638</v>
      </c>
      <c r="N26">
        <f>C25*EXP(RATES!O27)*(DATA!$B$12)</f>
        <v>223.53690738389193</v>
      </c>
      <c r="O26">
        <f t="shared" si="3"/>
        <v>831.55729546807834</v>
      </c>
      <c r="P26">
        <f t="shared" si="4"/>
        <v>10.969973880540721</v>
      </c>
      <c r="Q26">
        <f>RATES!G27</f>
        <v>0.56320138825489208</v>
      </c>
      <c r="R26" s="46">
        <f t="shared" si="5"/>
        <v>209.53806518666065</v>
      </c>
      <c r="S26">
        <f t="shared" si="6"/>
        <v>118.01212920537135</v>
      </c>
    </row>
    <row r="27" spans="1:19" x14ac:dyDescent="0.2">
      <c r="A27" s="6">
        <v>25</v>
      </c>
      <c r="B27">
        <f>B26*EXP(RATES!O28)*(1-DATA!$B$6)</f>
        <v>42649.785182181986</v>
      </c>
      <c r="C27">
        <f>C26*EXP(RATES!O28)*(1-DATA!$B$6)</f>
        <v>15680.068081684547</v>
      </c>
      <c r="D27">
        <f t="shared" si="1"/>
        <v>58329.853263866535</v>
      </c>
      <c r="E27">
        <f>E26*(1-'LIFE TABLE MALE'!D87/1000)</f>
        <v>0.47242590134255708</v>
      </c>
      <c r="F27">
        <f t="shared" si="2"/>
        <v>1.7197809852207889E-2</v>
      </c>
      <c r="G27">
        <f t="shared" si="0"/>
        <v>58309.853263866535</v>
      </c>
      <c r="H27">
        <f>MAX(D27,DATA!$B$3)</f>
        <v>100000</v>
      </c>
      <c r="I27">
        <f>G27*DATA!$B$7*F26*E27</f>
        <v>83.602858157716199</v>
      </c>
      <c r="J27">
        <f>H27*'LIFE TABLE MALE'!D88/1000*F27*E26</f>
        <v>81.923693482159834</v>
      </c>
      <c r="K27">
        <f>0</f>
        <v>0</v>
      </c>
      <c r="L27" s="43">
        <f>DATA!$B$8*((1+DATA!$B$9)^A27)*F27*E27</f>
        <v>0.66647082316811657</v>
      </c>
      <c r="M27">
        <f>B26*EXP(RATES!O28)*(DATA!$B$12)</f>
        <v>610.52862223982402</v>
      </c>
      <c r="N27">
        <f>C26*EXP(RATES!O28)*(DATA!$B$12)</f>
        <v>224.45905229405284</v>
      </c>
      <c r="O27">
        <f t="shared" si="3"/>
        <v>834.98767453387688</v>
      </c>
      <c r="P27">
        <f t="shared" si="4"/>
        <v>8.6870852939703038</v>
      </c>
      <c r="Q27">
        <f>RATES!G28</f>
        <v>0.54854806158178537</v>
      </c>
      <c r="R27" s="46">
        <f t="shared" si="5"/>
        <v>174.88010775701446</v>
      </c>
      <c r="S27">
        <f t="shared" si="6"/>
        <v>95.930144119324027</v>
      </c>
    </row>
    <row r="28" spans="1:19" x14ac:dyDescent="0.2">
      <c r="A28" s="5">
        <v>26</v>
      </c>
      <c r="B28">
        <f>B27*EXP(RATES!O29)*(1-DATA!$B$6)</f>
        <v>42855.826831936633</v>
      </c>
      <c r="C28">
        <f>C27*EXP(RATES!O29)*(1-DATA!$B$6)</f>
        <v>15755.818688211992</v>
      </c>
      <c r="D28">
        <f t="shared" si="1"/>
        <v>58611.645520148624</v>
      </c>
      <c r="E28">
        <f>E27*(1-'LIFE TABLE MALE'!D88/1000)</f>
        <v>0.42866056426106119</v>
      </c>
      <c r="F28">
        <f t="shared" si="2"/>
        <v>1.4618138374376706E-2</v>
      </c>
      <c r="G28">
        <f t="shared" si="0"/>
        <v>58591.645520148624</v>
      </c>
      <c r="H28">
        <f>MAX(D28,DATA!$B$3)</f>
        <v>100000</v>
      </c>
      <c r="I28">
        <f>G28*DATA!$B$7*F27*E28</f>
        <v>64.790842661417102</v>
      </c>
      <c r="J28">
        <f>H28*'LIFE TABLE MALE'!D89/1000*F28*E27</f>
        <v>73.895029851084601</v>
      </c>
      <c r="K28">
        <f>0</f>
        <v>0</v>
      </c>
      <c r="L28" s="43">
        <f>DATA!$B$8*((1+DATA!$B$9)^A28)*F28*E28</f>
        <v>0.5243002563059016</v>
      </c>
      <c r="M28">
        <f>B27*EXP(RATES!O29)*(DATA!$B$12)</f>
        <v>613.47809370870448</v>
      </c>
      <c r="N28">
        <f>C27*EXP(RATES!O29)*(DATA!$B$12)</f>
        <v>225.54341680467064</v>
      </c>
      <c r="O28">
        <f t="shared" si="3"/>
        <v>839.02151051337512</v>
      </c>
      <c r="P28">
        <f t="shared" si="4"/>
        <v>6.8167903647096821</v>
      </c>
      <c r="Q28">
        <f>RATES!G29</f>
        <v>0.53390072310461278</v>
      </c>
      <c r="R28" s="46">
        <f t="shared" si="5"/>
        <v>146.02696313351728</v>
      </c>
      <c r="S28">
        <f t="shared" si="6"/>
        <v>77.963901209755505</v>
      </c>
    </row>
    <row r="29" spans="1:19" x14ac:dyDescent="0.2">
      <c r="A29" s="5">
        <v>27</v>
      </c>
      <c r="B29">
        <f>B28*EXP(RATES!O30)*(1-DATA!$B$6)</f>
        <v>43095.646122519007</v>
      </c>
      <c r="C29">
        <f>C28*EXP(RATES!O30)*(1-DATA!$B$6)</f>
        <v>15843.987545043748</v>
      </c>
      <c r="D29">
        <f t="shared" si="1"/>
        <v>58939.633667562754</v>
      </c>
      <c r="E29">
        <f>E28*(1-'LIFE TABLE MALE'!D89/1000)</f>
        <v>0.38279328376033767</v>
      </c>
      <c r="F29">
        <f t="shared" si="2"/>
        <v>1.24254176182202E-2</v>
      </c>
      <c r="G29">
        <f t="shared" si="0"/>
        <v>58919.633667562754</v>
      </c>
      <c r="H29">
        <f>MAX(D29,DATA!$B$3)</f>
        <v>100000</v>
      </c>
      <c r="I29">
        <f>G29*DATA!$B$7*F28*E29</f>
        <v>49.454711751860785</v>
      </c>
      <c r="J29">
        <f>H29*'LIFE TABLE MALE'!D90/1000*F29*E28</f>
        <v>65.121661133582663</v>
      </c>
      <c r="K29">
        <f>0</f>
        <v>0</v>
      </c>
      <c r="L29" s="43">
        <f>DATA!$B$8*((1+DATA!$B$9)^A29)*F29*E29</f>
        <v>0.40592887534432326</v>
      </c>
      <c r="M29">
        <f>B28*EXP(RATES!O30)*(DATA!$B$12)</f>
        <v>616.91108968841115</v>
      </c>
      <c r="N29">
        <f>C28*EXP(RATES!O30)*(DATA!$B$12)</f>
        <v>226.80554767956289</v>
      </c>
      <c r="O29">
        <f t="shared" si="3"/>
        <v>843.71663736797404</v>
      </c>
      <c r="P29">
        <f t="shared" si="4"/>
        <v>5.2869135983070565</v>
      </c>
      <c r="Q29">
        <f>RATES!G30</f>
        <v>0.51924921182601969</v>
      </c>
      <c r="R29" s="46">
        <f t="shared" si="5"/>
        <v>120.26921535909483</v>
      </c>
      <c r="S29">
        <f t="shared" si="6"/>
        <v>62.449695282143814</v>
      </c>
    </row>
    <row r="30" spans="1:19" x14ac:dyDescent="0.2">
      <c r="A30" s="5">
        <v>28</v>
      </c>
      <c r="B30">
        <f>B29*EXP(RATES!O31)*(1-DATA!$B$6)</f>
        <v>43360.477001413346</v>
      </c>
      <c r="C30">
        <f>C29*EXP(RATES!O31)*(1-DATA!$B$6)</f>
        <v>15941.351838754903</v>
      </c>
      <c r="D30">
        <f t="shared" si="1"/>
        <v>59301.828840168251</v>
      </c>
      <c r="E30">
        <f>E29*(1-'LIFE TABLE MALE'!D90/1000)</f>
        <v>0.33599119307109643</v>
      </c>
      <c r="F30">
        <f t="shared" si="2"/>
        <v>1.0561604975487169E-2</v>
      </c>
      <c r="G30">
        <f t="shared" si="0"/>
        <v>59281.828840168251</v>
      </c>
      <c r="H30">
        <f>MAX(D30,DATA!$B$3)</f>
        <v>100000</v>
      </c>
      <c r="I30">
        <f>G30*DATA!$B$7*F29*E30</f>
        <v>37.123741538221054</v>
      </c>
      <c r="J30">
        <f>H30*'LIFE TABLE MALE'!D91/1000*F30*E29</f>
        <v>56.551998749844927</v>
      </c>
      <c r="K30">
        <f>0</f>
        <v>0</v>
      </c>
      <c r="L30" s="43">
        <f>DATA!$B$8*((1+DATA!$B$9)^A30)*F30*E30</f>
        <v>0.30891046953381696</v>
      </c>
      <c r="M30">
        <f>B29*EXP(RATES!O31)*(DATA!$B$12)</f>
        <v>620.70212476460824</v>
      </c>
      <c r="N30">
        <f>C29*EXP(RATES!O31)*(DATA!$B$12)</f>
        <v>228.19931057522356</v>
      </c>
      <c r="O30">
        <f t="shared" si="3"/>
        <v>848.90143533983178</v>
      </c>
      <c r="P30">
        <f t="shared" si="4"/>
        <v>4.037686274295031</v>
      </c>
      <c r="Q30">
        <f>RATES!G31</f>
        <v>0.50472410428806358</v>
      </c>
      <c r="R30" s="46">
        <f t="shared" si="5"/>
        <v>98.022337031894835</v>
      </c>
      <c r="S30">
        <f t="shared" si="6"/>
        <v>49.474236258645803</v>
      </c>
    </row>
    <row r="31" spans="1:19" x14ac:dyDescent="0.2">
      <c r="A31" s="5">
        <v>29</v>
      </c>
      <c r="B31">
        <f>B30*EXP(RATES!O32)*(1-DATA!$B$6)</f>
        <v>43639.683351552587</v>
      </c>
      <c r="C31">
        <f>C30*EXP(RATES!O32)*(1-DATA!$B$6)</f>
        <v>16044.001232188448</v>
      </c>
      <c r="D31">
        <f t="shared" si="1"/>
        <v>59683.684583741036</v>
      </c>
      <c r="E31">
        <f>E30*(1-'LIFE TABLE MALE'!D91/1000)</f>
        <v>0.28899294993893926</v>
      </c>
      <c r="F31">
        <f t="shared" si="2"/>
        <v>8.9773642291640938E-3</v>
      </c>
      <c r="G31">
        <f t="shared" si="0"/>
        <v>59663.684583741036</v>
      </c>
      <c r="H31">
        <f>MAX(D31,DATA!$B$3)</f>
        <v>100000</v>
      </c>
      <c r="I31">
        <f>G31*DATA!$B$7*F30*E31</f>
        <v>27.316087632537581</v>
      </c>
      <c r="J31">
        <f>H31*'LIFE TABLE MALE'!D92/1000*F31*E30</f>
        <v>48.27103210786791</v>
      </c>
      <c r="K31">
        <f>0</f>
        <v>0</v>
      </c>
      <c r="L31" s="43">
        <f>DATA!$B$8*((1+DATA!$B$9)^A31)*F31*E31</f>
        <v>0.23036212671253492</v>
      </c>
      <c r="M31">
        <f>B30*EXP(RATES!O32)*(DATA!$B$12)</f>
        <v>624.69894368275686</v>
      </c>
      <c r="N31">
        <f>C30*EXP(RATES!O32)*(DATA!$B$12)</f>
        <v>229.66872929513116</v>
      </c>
      <c r="O31">
        <f t="shared" si="3"/>
        <v>854.36767297788799</v>
      </c>
      <c r="P31">
        <f t="shared" si="4"/>
        <v>3.0318144696461302</v>
      </c>
      <c r="Q31">
        <f>RATES!G32</f>
        <v>0.49046199601095725</v>
      </c>
      <c r="R31" s="47">
        <f t="shared" si="5"/>
        <v>78.849296336764155</v>
      </c>
      <c r="S31">
        <f t="shared" si="6"/>
        <v>38.672583265388809</v>
      </c>
    </row>
    <row r="32" spans="1:19" x14ac:dyDescent="0.2">
      <c r="A32" s="6">
        <v>30</v>
      </c>
      <c r="B32">
        <f>B31*EXP(RATES!O33)*(1-DATA!$B$6)</f>
        <v>43933.518620106777</v>
      </c>
      <c r="C32">
        <f>C31*EXP(RATES!O33)*(1-DATA!$B$6)</f>
        <v>16152.028904451019</v>
      </c>
      <c r="D32">
        <f t="shared" si="1"/>
        <v>60085.547524557798</v>
      </c>
      <c r="E32">
        <f>E31*(1-'LIFE TABLE MALE'!D92/1000)</f>
        <v>0.24274450939213651</v>
      </c>
      <c r="F32">
        <f t="shared" si="2"/>
        <v>7.6307595947894798E-3</v>
      </c>
      <c r="G32">
        <f t="shared" si="0"/>
        <v>60065.547524557798</v>
      </c>
      <c r="H32">
        <f>MAX(D32,DATA!$B$3)</f>
        <v>100000</v>
      </c>
      <c r="I32">
        <f>G32*DATA!$B$7*F31*E32</f>
        <v>19.634279111582149</v>
      </c>
      <c r="J32">
        <f>H32*'LIFE TABLE MALE'!D93/1000*F32*E31</f>
        <v>39.861549884343148</v>
      </c>
      <c r="K32">
        <f>0</f>
        <v>0</v>
      </c>
      <c r="L32" s="43">
        <f>DATA!$B$8*((1+DATA!$B$9)^A32)*F32*E32</f>
        <v>0.16776151678176157</v>
      </c>
      <c r="M32">
        <f>B31*EXP(RATES!O33)*(DATA!$B$12)</f>
        <v>628.90517452095594</v>
      </c>
      <c r="N32">
        <f>C31*EXP(RATES!O33)*(DATA!$B$12)</f>
        <v>231.2151376915279</v>
      </c>
      <c r="O32">
        <f t="shared" si="3"/>
        <v>860.1203122124839</v>
      </c>
      <c r="P32">
        <f t="shared" si="4"/>
        <v>2.2314918126847507</v>
      </c>
      <c r="Q32">
        <f>RATES!G33</f>
        <v>0.47646370067584165</v>
      </c>
      <c r="R32" s="47">
        <f t="shared" si="5"/>
        <v>61.895082325391812</v>
      </c>
      <c r="S32">
        <f t="shared" si="6"/>
        <v>29.49075997839206</v>
      </c>
    </row>
    <row r="33" spans="1:19" x14ac:dyDescent="0.2">
      <c r="A33" s="5">
        <v>31</v>
      </c>
      <c r="B33">
        <f>B32*EXP(RATES!O34)*(1-DATA!$B$6)</f>
        <v>44255.631055028134</v>
      </c>
      <c r="C33">
        <f>C32*EXP(RATES!O34)*(1-DATA!$B$6)</f>
        <v>16270.452593760341</v>
      </c>
      <c r="D33">
        <f t="shared" si="1"/>
        <v>60526.083648788474</v>
      </c>
      <c r="E33">
        <f>E32*(1-'LIFE TABLE MALE'!D93/1000)</f>
        <v>0.1988663322971663</v>
      </c>
      <c r="F33">
        <f t="shared" si="2"/>
        <v>6.486145655571058E-3</v>
      </c>
      <c r="G33">
        <f t="shared" si="0"/>
        <v>60506.083648788474</v>
      </c>
      <c r="H33">
        <f>MAX(D33,DATA!$B$3)</f>
        <v>100000</v>
      </c>
      <c r="I33">
        <f>G33*DATA!$B$7*F32*E33</f>
        <v>13.77270793893517</v>
      </c>
      <c r="J33">
        <f>H33*'LIFE TABLE MALE'!D94/1000*F33*E32</f>
        <v>31.520014632635252</v>
      </c>
      <c r="K33">
        <f>0</f>
        <v>0</v>
      </c>
      <c r="L33" s="43">
        <f>DATA!$B$8*((1+DATA!$B$9)^A33)*F33*E33</f>
        <v>0.11915802331517795</v>
      </c>
      <c r="M33">
        <f>B32*EXP(RATES!O34)*(DATA!$B$12)</f>
        <v>633.51619097177286</v>
      </c>
      <c r="N33">
        <f>C32*EXP(RATES!O34)*(DATA!$B$12)</f>
        <v>232.91036432785765</v>
      </c>
      <c r="O33">
        <f t="shared" si="3"/>
        <v>866.42655529963054</v>
      </c>
      <c r="P33">
        <f t="shared" si="4"/>
        <v>1.6049035639564411</v>
      </c>
      <c r="Q33">
        <f>RATES!G34</f>
        <v>0.46258987582736705</v>
      </c>
      <c r="R33" s="47">
        <f t="shared" si="5"/>
        <v>47.016784158842043</v>
      </c>
      <c r="S33">
        <f t="shared" si="6"/>
        <v>21.749488345840859</v>
      </c>
    </row>
    <row r="34" spans="1:19" x14ac:dyDescent="0.2">
      <c r="A34" s="5">
        <v>32</v>
      </c>
      <c r="B34">
        <f>B33*EXP(RATES!O35)*(1-DATA!$B$6)</f>
        <v>44593.988905872102</v>
      </c>
      <c r="C34">
        <f>C33*EXP(RATES!O35)*(1-DATA!$B$6)</f>
        <v>16394.848862452978</v>
      </c>
      <c r="D34">
        <f t="shared" si="1"/>
        <v>60988.83776832508</v>
      </c>
      <c r="E34">
        <f>E33*(1-'LIFE TABLE MALE'!D94/1000)</f>
        <v>0.1590545553724837</v>
      </c>
      <c r="F34">
        <f t="shared" si="2"/>
        <v>5.5132238072353994E-3</v>
      </c>
      <c r="G34">
        <f t="shared" si="0"/>
        <v>60968.83776832508</v>
      </c>
      <c r="H34">
        <f>MAX(D34,DATA!$B$3)</f>
        <v>100000</v>
      </c>
      <c r="I34">
        <f>G34*DATA!$B$7*F33*E34</f>
        <v>9.4347844897686457</v>
      </c>
      <c r="J34">
        <f>H34*'LIFE TABLE MALE'!D95/1000*F34*E33</f>
        <v>24.635489943079175</v>
      </c>
      <c r="K34">
        <f>0</f>
        <v>0</v>
      </c>
      <c r="L34" s="43">
        <f>DATA!$B$8*((1+DATA!$B$9)^A34)*F34*E34</f>
        <v>8.2627998988704057E-2</v>
      </c>
      <c r="M34">
        <f>B33*EXP(RATES!O35)*(DATA!$B$12)</f>
        <v>638.3597593887622</v>
      </c>
      <c r="N34">
        <f>C33*EXP(RATES!O35)*(DATA!$B$12)</f>
        <v>234.69108801057433</v>
      </c>
      <c r="O34">
        <f t="shared" si="3"/>
        <v>873.05084739933659</v>
      </c>
      <c r="P34">
        <f t="shared" si="4"/>
        <v>1.1261273324554293</v>
      </c>
      <c r="Q34">
        <f>RATES!G35</f>
        <v>0.44898020595178956</v>
      </c>
      <c r="R34" s="47">
        <f t="shared" si="5"/>
        <v>35.279029764291955</v>
      </c>
      <c r="S34">
        <f t="shared" si="6"/>
        <v>15.839586049351116</v>
      </c>
    </row>
    <row r="35" spans="1:19" x14ac:dyDescent="0.2">
      <c r="A35" s="5">
        <v>33</v>
      </c>
      <c r="B35">
        <f>B34*EXP(RATES!O36)*(1-DATA!$B$6)</f>
        <v>44948.924661911486</v>
      </c>
      <c r="C35">
        <f>C34*EXP(RATES!O36)*(1-DATA!$B$6)</f>
        <v>16525.339949232162</v>
      </c>
      <c r="D35">
        <f t="shared" si="1"/>
        <v>61474.264611143648</v>
      </c>
      <c r="E35">
        <f>E34*(1-'LIFE TABLE MALE'!D95/1000)</f>
        <v>0.12331571729742245</v>
      </c>
      <c r="F35">
        <f t="shared" si="2"/>
        <v>4.6862402361500894E-3</v>
      </c>
      <c r="G35">
        <f t="shared" si="0"/>
        <v>61454.264611143648</v>
      </c>
      <c r="H35">
        <f>MAX(D35,DATA!$B$3)</f>
        <v>100000</v>
      </c>
      <c r="I35">
        <f>G35*DATA!$B$7*F34*E35</f>
        <v>6.2671103458260085</v>
      </c>
      <c r="J35">
        <f>H35*'LIFE TABLE MALE'!D96/1000*F35*E34</f>
        <v>18.336008290153444</v>
      </c>
      <c r="K35">
        <f>0</f>
        <v>0</v>
      </c>
      <c r="L35" s="43">
        <f>DATA!$B$8*((1+DATA!$B$9)^A35)*F35*E35</f>
        <v>5.5541634285314251E-2</v>
      </c>
      <c r="M35">
        <f>B34*EXP(RATES!O36)*(DATA!$B$12)</f>
        <v>643.44063933206621</v>
      </c>
      <c r="N35">
        <f>C34*EXP(RATES!O36)*(DATA!$B$12)</f>
        <v>236.55905857796552</v>
      </c>
      <c r="O35">
        <f t="shared" si="3"/>
        <v>879.99969791003173</v>
      </c>
      <c r="P35">
        <f t="shared" si="4"/>
        <v>0.77167469306565151</v>
      </c>
      <c r="Q35">
        <f>RATES!G36</f>
        <v>0.43563530089638008</v>
      </c>
      <c r="R35" s="47">
        <f t="shared" si="5"/>
        <v>25.430334963330417</v>
      </c>
      <c r="S35">
        <f t="shared" si="6"/>
        <v>11.078351623646181</v>
      </c>
    </row>
    <row r="36" spans="1:19" x14ac:dyDescent="0.2">
      <c r="A36" s="5">
        <v>34</v>
      </c>
      <c r="B36">
        <f>B35*EXP(RATES!O37)*(1-DATA!$B$6)</f>
        <v>45320.788878016581</v>
      </c>
      <c r="C36">
        <f>C35*EXP(RATES!O37)*(1-DATA!$B$6)</f>
        <v>16662.054734564917</v>
      </c>
      <c r="D36">
        <f t="shared" si="1"/>
        <v>61982.843612581499</v>
      </c>
      <c r="E36">
        <f>E35*(1-'LIFE TABLE MALE'!D96/1000)</f>
        <v>9.2980118665901043E-2</v>
      </c>
      <c r="F36">
        <f t="shared" si="2"/>
        <v>3.9833042007275761E-3</v>
      </c>
      <c r="G36">
        <f t="shared" si="0"/>
        <v>61962.843612581499</v>
      </c>
      <c r="H36">
        <f>MAX(D36,DATA!$B$3)</f>
        <v>100000</v>
      </c>
      <c r="I36">
        <f>G36*DATA!$B$7*F35*E36</f>
        <v>4.0498342041149149</v>
      </c>
      <c r="J36">
        <f>H36*'LIFE TABLE MALE'!D97/1000*F36*E35</f>
        <v>13.538460918642244</v>
      </c>
      <c r="K36">
        <f>0</f>
        <v>0</v>
      </c>
      <c r="L36" s="43">
        <f>DATA!$B$8*((1+DATA!$B$9)^A36)*F36*E36</f>
        <v>3.6308592566755366E-2</v>
      </c>
      <c r="M36">
        <f>B35*EXP(RATES!O37)*(DATA!$B$12)</f>
        <v>648.76384896956256</v>
      </c>
      <c r="N36">
        <f>C35*EXP(RATES!O37)*(DATA!$B$12)</f>
        <v>238.51612094469209</v>
      </c>
      <c r="O36">
        <f t="shared" si="3"/>
        <v>887.27996991425471</v>
      </c>
      <c r="P36">
        <f t="shared" si="4"/>
        <v>0.51274762753922432</v>
      </c>
      <c r="Q36">
        <f>RATES!G37</f>
        <v>0.42255550600771669</v>
      </c>
      <c r="R36" s="47">
        <f t="shared" si="5"/>
        <v>18.137351342863138</v>
      </c>
      <c r="S36">
        <f t="shared" si="6"/>
        <v>7.6640376743232732</v>
      </c>
    </row>
    <row r="37" spans="1:19" x14ac:dyDescent="0.2">
      <c r="A37" s="6">
        <v>35</v>
      </c>
      <c r="B37">
        <f>B36*EXP(RATES!O38)*(1-DATA!$B$6)</f>
        <v>45694.35753451749</v>
      </c>
      <c r="C37">
        <f>C36*EXP(RATES!O38)*(1-DATA!$B$6)</f>
        <v>16799.396152396137</v>
      </c>
      <c r="D37">
        <f t="shared" si="1"/>
        <v>62493.753686913624</v>
      </c>
      <c r="E37">
        <f>E36*(1-'LIFE TABLE MALE'!D97/1000)</f>
        <v>6.7353135477056972E-2</v>
      </c>
      <c r="F37">
        <f t="shared" si="2"/>
        <v>3.3858085706184394E-3</v>
      </c>
      <c r="G37">
        <f t="shared" si="0"/>
        <v>62473.753686913624</v>
      </c>
      <c r="H37">
        <f>MAX(D37,DATA!$B$3)</f>
        <v>100000</v>
      </c>
      <c r="I37">
        <f>G37*DATA!$B$7*F36*E37</f>
        <v>2.5141440218706599</v>
      </c>
      <c r="J37">
        <f>H37*'LIFE TABLE MALE'!D98/1000*F37*E36</f>
        <v>9.6194362948185841</v>
      </c>
      <c r="K37">
        <f>0</f>
        <v>0</v>
      </c>
      <c r="L37" s="43">
        <f>DATA!$B$8*((1+DATA!$B$9)^A37)*F37*E37</f>
        <v>2.2803222988445403E-2</v>
      </c>
      <c r="M37">
        <f>B36*EXP(RATES!O38)*(DATA!$B$12)</f>
        <v>654.11145754933011</v>
      </c>
      <c r="N37">
        <f>C36*EXP(RATES!O38)*(DATA!$B$12)</f>
        <v>240.48215351078315</v>
      </c>
      <c r="O37">
        <f t="shared" si="3"/>
        <v>894.59361106011329</v>
      </c>
      <c r="P37">
        <f t="shared" si="4"/>
        <v>0.33132893355468296</v>
      </c>
      <c r="Q37">
        <f>RATES!G38</f>
        <v>0.40988073390848567</v>
      </c>
      <c r="R37" s="47">
        <f t="shared" si="5"/>
        <v>12.487712473232373</v>
      </c>
      <c r="S37">
        <f t="shared" si="6"/>
        <v>5.1184727533666354</v>
      </c>
    </row>
    <row r="38" spans="1:19" x14ac:dyDescent="0.2">
      <c r="A38" s="5">
        <v>36</v>
      </c>
      <c r="B38">
        <f>B37*EXP(RATES!O39)*(1-DATA!$B$6)</f>
        <v>46084.446461563391</v>
      </c>
      <c r="C38">
        <f>C37*EXP(RATES!O39)*(1-DATA!$B$6)</f>
        <v>16942.811199104188</v>
      </c>
      <c r="D38">
        <f t="shared" si="1"/>
        <v>63027.257660667579</v>
      </c>
      <c r="E38">
        <f>E37*(1-'LIFE TABLE MALE'!D98/1000)</f>
        <v>4.6772681765307828E-2</v>
      </c>
      <c r="F38">
        <f t="shared" si="2"/>
        <v>2.8779372850256733E-3</v>
      </c>
      <c r="G38">
        <f t="shared" si="0"/>
        <v>63007.257660667579</v>
      </c>
      <c r="H38">
        <f>MAX(D38,DATA!$B$3)</f>
        <v>100000</v>
      </c>
      <c r="I38">
        <f>G38*DATA!$B$7*F37*E38</f>
        <v>1.4967060292973764</v>
      </c>
      <c r="J38">
        <f>H38*'LIFE TABLE MALE'!D99/1000*F38*E37</f>
        <v>6.4466076289318242</v>
      </c>
      <c r="K38">
        <f>0</f>
        <v>0</v>
      </c>
      <c r="L38" s="43">
        <f>DATA!$B$8*((1+DATA!$B$9)^A38)*F38*E38</f>
        <v>1.3729343940233743E-2</v>
      </c>
      <c r="M38">
        <f>B37*EXP(RATES!O39)*(DATA!$B$12)</f>
        <v>659.69555261951689</v>
      </c>
      <c r="N38">
        <f>C37*EXP(RATES!O39)*(DATA!$B$12)</f>
        <v>242.53512963952826</v>
      </c>
      <c r="O38">
        <f t="shared" si="3"/>
        <v>902.23068225904512</v>
      </c>
      <c r="P38">
        <f t="shared" si="4"/>
        <v>0.20574903656234778</v>
      </c>
      <c r="Q38">
        <f>RATES!G39</f>
        <v>0.39747018785099719</v>
      </c>
      <c r="R38" s="48">
        <f t="shared" si="5"/>
        <v>8.1627920387317818</v>
      </c>
      <c r="S38">
        <f t="shared" si="6"/>
        <v>3.2444664850233456</v>
      </c>
    </row>
    <row r="39" spans="1:19" x14ac:dyDescent="0.2">
      <c r="A39" s="5">
        <v>37</v>
      </c>
      <c r="B39">
        <f>B38*EXP(RATES!O40)*(1-DATA!$B$6)</f>
        <v>46491.42230517009</v>
      </c>
      <c r="C39">
        <f>C38*EXP(RATES!O40)*(1-DATA!$B$6)</f>
        <v>17092.434671018418</v>
      </c>
      <c r="D39">
        <f t="shared" si="1"/>
        <v>63583.856976188508</v>
      </c>
      <c r="E39">
        <f>E38*(1-'LIFE TABLE MALE'!D99/1000)</f>
        <v>3.1217167791388403E-2</v>
      </c>
      <c r="F39">
        <f t="shared" si="2"/>
        <v>2.4462466922718223E-3</v>
      </c>
      <c r="G39">
        <f t="shared" si="0"/>
        <v>63563.856976188508</v>
      </c>
      <c r="H39">
        <f>MAX(D39,DATA!$B$3)</f>
        <v>100000</v>
      </c>
      <c r="I39">
        <f>G39*DATA!$B$7*F38*E39</f>
        <v>0.85659655859483175</v>
      </c>
      <c r="J39">
        <f>H39*'LIFE TABLE MALE'!D100/1000*F39*E38</f>
        <v>4.0798731995971824</v>
      </c>
      <c r="K39">
        <f>0</f>
        <v>0</v>
      </c>
      <c r="L39" s="43">
        <f>DATA!$B$8*((1+DATA!$B$9)^A39)*F39*E39</f>
        <v>7.9445647624805261E-3</v>
      </c>
      <c r="M39">
        <f>B38*EXP(RATES!O40)*(DATA!$B$12)</f>
        <v>665.52138269159639</v>
      </c>
      <c r="N39">
        <f>C38*EXP(RATES!O40)*(DATA!$B$12)</f>
        <v>244.67697893073398</v>
      </c>
      <c r="O39">
        <f t="shared" si="3"/>
        <v>910.19836162233037</v>
      </c>
      <c r="P39">
        <f t="shared" si="4"/>
        <v>0.12252074997227723</v>
      </c>
      <c r="Q39">
        <f>RATES!G40</f>
        <v>0.38532302185706108</v>
      </c>
      <c r="R39" s="48">
        <f t="shared" si="5"/>
        <v>5.0669350729267713</v>
      </c>
      <c r="S39">
        <f t="shared" si="6"/>
        <v>1.9524067338536717</v>
      </c>
    </row>
    <row r="40" spans="1:19" x14ac:dyDescent="0.2">
      <c r="A40" s="5">
        <v>38</v>
      </c>
      <c r="B40">
        <f>B39*EXP(RATES!O41)*(1-DATA!$B$6)</f>
        <v>46915.669661190695</v>
      </c>
      <c r="C40">
        <f>C39*EXP(RATES!O41)*(1-DATA!$B$6)</f>
        <v>17248.407963673057</v>
      </c>
      <c r="D40">
        <f t="shared" si="1"/>
        <v>64164.077624863756</v>
      </c>
      <c r="E40">
        <f>E39*(1-'LIFE TABLE MALE'!D100/1000)</f>
        <v>2.0085822836336076E-2</v>
      </c>
      <c r="F40">
        <f t="shared" si="2"/>
        <v>2.0793096884310488E-3</v>
      </c>
      <c r="G40">
        <f t="shared" si="0"/>
        <v>64144.077624863756</v>
      </c>
      <c r="H40">
        <f>MAX(D40,DATA!$B$3)</f>
        <v>100000</v>
      </c>
      <c r="I40">
        <f>G40*DATA!$B$7*F39*E40</f>
        <v>0.47275671115047813</v>
      </c>
      <c r="J40">
        <f>H40*'LIFE TABLE MALE'!D101/1000*F40*E39</f>
        <v>2.4606332126809067</v>
      </c>
      <c r="K40">
        <f>0</f>
        <v>0</v>
      </c>
      <c r="L40" s="43">
        <f>DATA!$B$8*((1+DATA!$B$9)^A40)*F40*E40</f>
        <v>4.4318528910597373E-3</v>
      </c>
      <c r="M40">
        <f>B39*EXP(RATES!O41)*(DATA!$B$12)</f>
        <v>671.59445322767874</v>
      </c>
      <c r="N40">
        <f>C39*EXP(RATES!O41)*(DATA!$B$12)</f>
        <v>246.90972545135253</v>
      </c>
      <c r="O40">
        <f t="shared" si="3"/>
        <v>918.50417867903127</v>
      </c>
      <c r="P40">
        <f t="shared" si="4"/>
        <v>7.0141473739837409E-2</v>
      </c>
      <c r="Q40">
        <f>RATES!G41</f>
        <v>0.37343818647922755</v>
      </c>
      <c r="R40" s="48">
        <f t="shared" si="5"/>
        <v>3.0079632504622817</v>
      </c>
      <c r="S40">
        <f t="shared" si="6"/>
        <v>1.1232883412487971</v>
      </c>
    </row>
    <row r="41" spans="1:19" x14ac:dyDescent="0.2">
      <c r="A41" s="5">
        <v>39</v>
      </c>
      <c r="B41">
        <f>B40*EXP(RATES!O42)*(1-DATA!$B$6)</f>
        <v>47339.600775467756</v>
      </c>
      <c r="C41">
        <f>C40*EXP(RATES!O42)*(1-DATA!$B$6)</f>
        <v>17404.264990980799</v>
      </c>
      <c r="D41">
        <f t="shared" si="1"/>
        <v>64743.865766448551</v>
      </c>
      <c r="E41">
        <f>E40*(1-'LIFE TABLE MALE'!D101/1000)</f>
        <v>1.2471630665793342E-2</v>
      </c>
      <c r="F41">
        <f t="shared" si="2"/>
        <v>1.7674132351663914E-3</v>
      </c>
      <c r="G41">
        <f t="shared" si="0"/>
        <v>64723.865766448551</v>
      </c>
      <c r="H41">
        <f>MAX(D41,DATA!$B$3)</f>
        <v>100000</v>
      </c>
      <c r="I41">
        <f>G41*DATA!$B$7*F40*E41</f>
        <v>0.25176660633690939</v>
      </c>
      <c r="J41">
        <f>H41*'LIFE TABLE MALE'!D102/1000*F41*E40</f>
        <v>1.4289255630105424</v>
      </c>
      <c r="K41">
        <f>0</f>
        <v>0</v>
      </c>
      <c r="L41" s="43">
        <f>DATA!$B$8*((1+DATA!$B$9)^A41)*F41*E41</f>
        <v>2.3858220447683862E-3</v>
      </c>
      <c r="M41">
        <f>B40*EXP(RATES!O42)*(DATA!$B$12)</f>
        <v>677.66299678583698</v>
      </c>
      <c r="N41">
        <f>C40*EXP(RATES!O42)*(DATA!$B$12)</f>
        <v>249.14080764185195</v>
      </c>
      <c r="O41">
        <f t="shared" si="3"/>
        <v>926.80380442768887</v>
      </c>
      <c r="P41">
        <f t="shared" si="4"/>
        <v>3.8707632825343882E-2</v>
      </c>
      <c r="Q41">
        <f>RATES!G42</f>
        <v>0.36195193998143993</v>
      </c>
      <c r="R41" s="48">
        <f t="shared" si="5"/>
        <v>1.721785624217564</v>
      </c>
      <c r="S41">
        <f t="shared" si="6"/>
        <v>0.6232036469177018</v>
      </c>
    </row>
    <row r="42" spans="1:19" x14ac:dyDescent="0.2">
      <c r="A42" s="6">
        <v>40</v>
      </c>
      <c r="B42">
        <f>B41*EXP(RATES!O43)*(1-DATA!$B$6)</f>
        <v>47780.360497573856</v>
      </c>
      <c r="C42">
        <f>C41*EXP(RATES!O43)*(1-DATA!$B$6)</f>
        <v>17566.309006460986</v>
      </c>
      <c r="D42">
        <f t="shared" si="1"/>
        <v>65346.669504034842</v>
      </c>
      <c r="E42">
        <f>E41*(1-'LIFE TABLE MALE'!D102/1000)</f>
        <v>7.4516144932450555E-3</v>
      </c>
      <c r="F42">
        <f t="shared" si="2"/>
        <v>1.5023012498914326E-3</v>
      </c>
      <c r="G42">
        <f t="shared" si="0"/>
        <v>65326.669504034842</v>
      </c>
      <c r="H42">
        <f>MAX(D42,DATA!$B$3)</f>
        <v>100000</v>
      </c>
      <c r="I42">
        <f>G42*DATA!$B$7*F41*E42</f>
        <v>0.12905363989462337</v>
      </c>
      <c r="J42">
        <f>H42*'LIFE TABLE MALE'!D103/1000*F42*E41</f>
        <v>0.81351880866971549</v>
      </c>
      <c r="K42">
        <f>0</f>
        <v>0</v>
      </c>
      <c r="L42" s="43">
        <f>DATA!$B$8*((1+DATA!$B$9)^A42)*F42*E42</f>
        <v>1.2359027031221754E-3</v>
      </c>
      <c r="M42">
        <f>B41*EXP(RATES!O43)*(DATA!$B$12)</f>
        <v>683.97244066056658</v>
      </c>
      <c r="N42">
        <f>C41*EXP(RATES!O43)*(DATA!$B$12)</f>
        <v>251.4604561252084</v>
      </c>
      <c r="O42">
        <f t="shared" si="3"/>
        <v>935.43289678577503</v>
      </c>
      <c r="P42">
        <f t="shared" si="4"/>
        <v>2.0619303109413605E-2</v>
      </c>
      <c r="Q42">
        <f>RATES!G43</f>
        <v>0.35072355328981947</v>
      </c>
      <c r="R42" s="48">
        <f t="shared" si="5"/>
        <v>0.96442765437687461</v>
      </c>
      <c r="S42">
        <f t="shared" si="6"/>
        <v>0.33824749383402336</v>
      </c>
    </row>
    <row r="43" spans="1:19" x14ac:dyDescent="0.2">
      <c r="A43" s="5">
        <v>41</v>
      </c>
      <c r="B43">
        <f>B42*EXP(RATES!O44)*(1-DATA!$B$6)</f>
        <v>48219.083804416136</v>
      </c>
      <c r="C43">
        <f>C42*EXP(RATES!O44)*(1-DATA!$B$6)</f>
        <v>17727.604339858884</v>
      </c>
      <c r="D43">
        <f t="shared" si="1"/>
        <v>65946.688144275016</v>
      </c>
      <c r="E43">
        <f>E42*(1-'LIFE TABLE MALE'!D103/1000)</f>
        <v>4.2161420347981409E-3</v>
      </c>
      <c r="F43">
        <f t="shared" si="2"/>
        <v>1.2769560624077175E-3</v>
      </c>
      <c r="G43">
        <f t="shared" si="0"/>
        <v>65926.688144275016</v>
      </c>
      <c r="H43">
        <f>MAX(D43,DATA!$B$3)</f>
        <v>100000</v>
      </c>
      <c r="I43">
        <f>G43*DATA!$B$7*F42*E43</f>
        <v>6.263611027677958E-2</v>
      </c>
      <c r="J43">
        <f>H43*'LIFE TABLE MALE'!D104/1000*F43*E42</f>
        <v>0.45188092844232708</v>
      </c>
      <c r="K43">
        <f>0</f>
        <v>0</v>
      </c>
      <c r="L43" s="43">
        <f>DATA!$B$8*((1+DATA!$B$9)^A43)*F43*E43</f>
        <v>6.0627300885663141E-4</v>
      </c>
      <c r="M43">
        <f>B42*EXP(RATES!O44)*(DATA!$B$12)</f>
        <v>690.25273339655007</v>
      </c>
      <c r="N43">
        <f>C42*EXP(RATES!O44)*(DATA!$B$12)</f>
        <v>253.76938727814354</v>
      </c>
      <c r="O43">
        <f t="shared" si="3"/>
        <v>944.02212067469361</v>
      </c>
      <c r="P43">
        <f t="shared" si="4"/>
        <v>1.0567921491400284E-2</v>
      </c>
      <c r="Q43">
        <f>RATES!G44</f>
        <v>0.33988676611542612</v>
      </c>
      <c r="R43" s="48">
        <f t="shared" si="5"/>
        <v>0.52569123321936362</v>
      </c>
      <c r="S43">
        <f t="shared" si="6"/>
        <v>0.17867549323415977</v>
      </c>
    </row>
    <row r="44" spans="1:19" x14ac:dyDescent="0.2">
      <c r="A44" s="5">
        <v>42</v>
      </c>
      <c r="B44">
        <f>B43*EXP(RATES!O45)*(1-DATA!$B$6)</f>
        <v>48674.128481345695</v>
      </c>
      <c r="C44">
        <f>C43*EXP(RATES!O45)*(1-DATA!$B$6)</f>
        <v>17894.900176965341</v>
      </c>
      <c r="D44">
        <f t="shared" si="1"/>
        <v>66569.028658311028</v>
      </c>
      <c r="E44">
        <f>E43*(1-'LIFE TABLE MALE'!D104/1000)</f>
        <v>2.2139168837298946E-3</v>
      </c>
      <c r="F44">
        <f t="shared" si="2"/>
        <v>1.08541265304656E-3</v>
      </c>
      <c r="G44">
        <f t="shared" si="0"/>
        <v>66549.028658311028</v>
      </c>
      <c r="H44">
        <f>MAX(D44,DATA!$B$3)</f>
        <v>100000</v>
      </c>
      <c r="I44">
        <f>G44*DATA!$B$7*F43*E44</f>
        <v>2.8220860149885323E-2</v>
      </c>
      <c r="J44">
        <f>H44*'LIFE TABLE MALE'!D105/1000*F44*E43</f>
        <v>0.23317863859116406</v>
      </c>
      <c r="K44">
        <f>0</f>
        <v>0</v>
      </c>
      <c r="L44" s="43">
        <f>DATA!$B$8*((1+DATA!$B$9)^A44)*F44*E44</f>
        <v>2.7601546156219559E-4</v>
      </c>
      <c r="M44">
        <f>B43*EXP(RATES!O45)*(DATA!$B$12)</f>
        <v>696.76666537713675</v>
      </c>
      <c r="N44">
        <f>C43*EXP(RATES!O45)*(DATA!$B$12)</f>
        <v>256.1642152121828</v>
      </c>
      <c r="O44">
        <f t="shared" si="3"/>
        <v>952.93088058931949</v>
      </c>
      <c r="P44">
        <f t="shared" si="4"/>
        <v>5.1304160821084022E-3</v>
      </c>
      <c r="Q44">
        <f>RATES!G45</f>
        <v>0.32930162970189214</v>
      </c>
      <c r="R44" s="48">
        <f t="shared" si="5"/>
        <v>0.26680593028471999</v>
      </c>
      <c r="S44">
        <f t="shared" si="6"/>
        <v>8.7859627656887707E-2</v>
      </c>
    </row>
    <row r="45" spans="1:19" x14ac:dyDescent="0.2">
      <c r="A45" s="5">
        <v>43</v>
      </c>
      <c r="B45">
        <f>B44*EXP(RATES!O46)*(1-DATA!$B$6)</f>
        <v>49145.877190206091</v>
      </c>
      <c r="C45">
        <f>C44*EXP(RATES!O46)*(1-DATA!$B$6)</f>
        <v>18068.337202281662</v>
      </c>
      <c r="D45">
        <f t="shared" si="1"/>
        <v>67214.214392487745</v>
      </c>
      <c r="E45">
        <f>E44*(1-'LIFE TABLE MALE'!D105/1000)</f>
        <v>1.0858367228099039E-3</v>
      </c>
      <c r="F45">
        <f t="shared" si="2"/>
        <v>9.2260075508957592E-4</v>
      </c>
      <c r="G45">
        <f t="shared" si="0"/>
        <v>67194.214392487745</v>
      </c>
      <c r="H45">
        <f>MAX(D45,DATA!$B$3)</f>
        <v>100000</v>
      </c>
      <c r="I45">
        <f>G45*DATA!$B$7*F44*E45</f>
        <v>1.187907283325922E-2</v>
      </c>
      <c r="J45">
        <f>H45*'LIFE TABLE MALE'!D106/1000*F45*E44</f>
        <v>0.11120325138389787</v>
      </c>
      <c r="K45">
        <f>0</f>
        <v>0</v>
      </c>
      <c r="L45" s="43">
        <f>DATA!$B$8*((1+DATA!$B$9)^A45)*F45*E45</f>
        <v>1.173696261205235E-4</v>
      </c>
      <c r="M45">
        <f>B44*EXP(RATES!O46)*(DATA!$B$12)</f>
        <v>703.51971437922828</v>
      </c>
      <c r="N45">
        <f>C44*EXP(RATES!O46)*(DATA!$B$12)</f>
        <v>258.64695381589291</v>
      </c>
      <c r="O45">
        <f t="shared" si="3"/>
        <v>962.16666819512125</v>
      </c>
      <c r="P45">
        <f t="shared" si="4"/>
        <v>2.3120993951608339E-3</v>
      </c>
      <c r="Q45">
        <f>RATES!G46</f>
        <v>0.3189655855815991</v>
      </c>
      <c r="R45" s="48">
        <f t="shared" si="5"/>
        <v>0.12551179323843845</v>
      </c>
      <c r="S45">
        <f t="shared" si="6"/>
        <v>4.0033942627695107E-2</v>
      </c>
    </row>
    <row r="46" spans="1:19" x14ac:dyDescent="0.2">
      <c r="A46" s="5">
        <v>44</v>
      </c>
      <c r="B46">
        <f>B45*EXP(RATES!O47)*(1-DATA!$B$6)</f>
        <v>49613.469475071543</v>
      </c>
      <c r="C46">
        <f>C45*EXP(RATES!O47)*(1-DATA!$B$6)</f>
        <v>18240.246130541022</v>
      </c>
      <c r="D46">
        <f t="shared" si="1"/>
        <v>67853.715605612568</v>
      </c>
      <c r="E46">
        <f>E45*(1-'LIFE TABLE MALE'!D106/1000)</f>
        <v>4.9467420147581884E-4</v>
      </c>
      <c r="F46">
        <f t="shared" si="2"/>
        <v>7.8421064182613946E-4</v>
      </c>
      <c r="G46">
        <f t="shared" si="0"/>
        <v>67833.715605612568</v>
      </c>
      <c r="H46">
        <f>MAX(D46,DATA!$B$3)</f>
        <v>100000</v>
      </c>
      <c r="I46">
        <f>G46*DATA!$B$7*F45*E46</f>
        <v>4.6437617762179629E-3</v>
      </c>
      <c r="J46">
        <f>H46*'LIFE TABLE MALE'!D107/1000*F46*E45</f>
        <v>4.932390653243706E-2</v>
      </c>
      <c r="K46">
        <f>0</f>
        <v>0</v>
      </c>
      <c r="L46" s="43">
        <f>DATA!$B$8*((1+DATA!$B$9)^A46)*F46*E46</f>
        <v>4.635851915190089E-5</v>
      </c>
      <c r="M46">
        <f>B45*EXP(RATES!O47)*(DATA!$B$12)</f>
        <v>710.21326446932687</v>
      </c>
      <c r="N46">
        <f>C45*EXP(RATES!O47)*(DATA!$B$12)</f>
        <v>261.1078178196056</v>
      </c>
      <c r="O46">
        <f t="shared" si="3"/>
        <v>971.32108228893253</v>
      </c>
      <c r="P46">
        <f t="shared" si="4"/>
        <v>9.73063418977763E-4</v>
      </c>
      <c r="Q46">
        <f>RATES!G47</f>
        <v>0.30900832177573956</v>
      </c>
      <c r="R46" s="48">
        <f t="shared" si="5"/>
        <v>5.4987090246784685E-2</v>
      </c>
      <c r="S46">
        <f t="shared" si="6"/>
        <v>1.6991468476490072E-2</v>
      </c>
    </row>
    <row r="47" spans="1:19" x14ac:dyDescent="0.2">
      <c r="A47" s="6">
        <v>45</v>
      </c>
      <c r="B47">
        <f>B46*EXP(RATES!O48)*(1-DATA!$B$6)</f>
        <v>50097.185815323406</v>
      </c>
      <c r="C47">
        <f>C46*EXP(RATES!O48)*(1-DATA!$B$6)</f>
        <v>18418.083020339505</v>
      </c>
      <c r="D47">
        <f t="shared" si="1"/>
        <v>68515.268835662908</v>
      </c>
      <c r="E47">
        <f>E46*(1-'LIFE TABLE MALE'!D107/1000)</f>
        <v>2.0813801883623825E-4</v>
      </c>
      <c r="F47">
        <f t="shared" si="2"/>
        <v>6.6657904555221851E-4</v>
      </c>
      <c r="G47">
        <f t="shared" si="0"/>
        <v>68495.268835662908</v>
      </c>
      <c r="H47">
        <f>MAX(D47,DATA!$B$3)</f>
        <v>100000</v>
      </c>
      <c r="I47">
        <f>G47*DATA!$B$7*F46*E47</f>
        <v>1.6770112709981924E-3</v>
      </c>
      <c r="J47">
        <f>H47*'LIFE TABLE MALE'!D108/1000*F47*E46</f>
        <v>2.0234170953455199E-2</v>
      </c>
      <c r="K47">
        <f>0</f>
        <v>0</v>
      </c>
      <c r="L47" s="43">
        <f>DATA!$B$8*((1+DATA!$B$9)^A47)*F47*E47</f>
        <v>1.6911448491316603E-5</v>
      </c>
      <c r="M47">
        <f>B46*EXP(RATES!O48)*(DATA!$B$12)</f>
        <v>717.13762925820834</v>
      </c>
      <c r="N47">
        <f>C46*EXP(RATES!O48)*(DATA!$B$12)</f>
        <v>263.65354016845919</v>
      </c>
      <c r="O47">
        <f t="shared" si="3"/>
        <v>980.79116942666747</v>
      </c>
      <c r="P47">
        <f t="shared" si="4"/>
        <v>3.8047711495845052E-4</v>
      </c>
      <c r="Q47">
        <f>RATES!G48</f>
        <v>0.29929213083059769</v>
      </c>
      <c r="R47" s="48">
        <f t="shared" si="5"/>
        <v>2.2308570787903159E-2</v>
      </c>
      <c r="S47">
        <f t="shared" si="6"/>
        <v>6.6767796868967624E-3</v>
      </c>
    </row>
    <row r="48" spans="1:19" x14ac:dyDescent="0.2">
      <c r="A48" s="5">
        <v>46</v>
      </c>
      <c r="B48">
        <f>B47*EXP(RATES!O49)*(1-DATA!$B$6)</f>
        <v>50574.756414198455</v>
      </c>
      <c r="C48">
        <f>C47*EXP(RATES!O49)*(1-DATA!$B$6)</f>
        <v>18593.660446396509</v>
      </c>
      <c r="D48">
        <f t="shared" si="1"/>
        <v>69168.416860594967</v>
      </c>
      <c r="E48">
        <f>E47*(1-'LIFE TABLE MALE'!D108/1000)</f>
        <v>8.0415959354706781E-5</v>
      </c>
      <c r="F48">
        <f t="shared" si="2"/>
        <v>5.665921887193857E-4</v>
      </c>
      <c r="G48">
        <f t="shared" si="0"/>
        <v>69148.416860594967</v>
      </c>
      <c r="H48">
        <f>MAX(D48,DATA!$B$3)</f>
        <v>100000</v>
      </c>
      <c r="I48">
        <f>G48*DATA!$B$7*F47*E48</f>
        <v>5.5599054359821226E-4</v>
      </c>
      <c r="J48">
        <f>H48*'LIFE TABLE MALE'!D109/1000*F48*E47</f>
        <v>7.6335829910173687E-3</v>
      </c>
      <c r="K48">
        <f>0</f>
        <v>0</v>
      </c>
      <c r="L48" s="43">
        <f>DATA!$B$8*((1+DATA!$B$9)^A48)*F48*E48</f>
        <v>5.6648802748776142E-6</v>
      </c>
      <c r="M48">
        <f>B47*EXP(RATES!O49)*(DATA!$B$12)</f>
        <v>723.9740181991599</v>
      </c>
      <c r="N48">
        <f>C47*EXP(RATES!O49)*(DATA!$B$12)</f>
        <v>266.16691845557375</v>
      </c>
      <c r="O48">
        <f t="shared" si="3"/>
        <v>990.14093665473365</v>
      </c>
      <c r="P48">
        <f t="shared" si="4"/>
        <v>1.3737259113336264E-4</v>
      </c>
      <c r="Q48">
        <f>RATES!G49</f>
        <v>0.28994370460990543</v>
      </c>
      <c r="R48" s="48">
        <f t="shared" si="5"/>
        <v>8.3326110060238205E-3</v>
      </c>
      <c r="S48">
        <f t="shared" si="6"/>
        <v>2.4159881041598175E-3</v>
      </c>
    </row>
    <row r="49" spans="1:21" x14ac:dyDescent="0.2">
      <c r="A49" s="5">
        <v>47</v>
      </c>
      <c r="B49">
        <f>B48*EXP(RATES!O50)*(1-DATA!$B$6)</f>
        <v>51067.788101603212</v>
      </c>
      <c r="C49">
        <f>C48*EXP(RATES!O50)*(1-DATA!$B$6)</f>
        <v>18774.92209617767</v>
      </c>
      <c r="D49">
        <f t="shared" si="1"/>
        <v>69842.710197780878</v>
      </c>
      <c r="E49">
        <f>E48*(1-'LIFE TABLE MALE'!D109/1000)</f>
        <v>2.836260995277507E-5</v>
      </c>
      <c r="F49">
        <f t="shared" si="2"/>
        <v>4.8160336041147783E-4</v>
      </c>
      <c r="G49">
        <f t="shared" si="0"/>
        <v>69822.710197780878</v>
      </c>
      <c r="H49">
        <f>MAX(D49,DATA!$B$3)</f>
        <v>100000</v>
      </c>
      <c r="I49">
        <f>G49*DATA!$B$7*F48*E49</f>
        <v>1.6830799118233209E-4</v>
      </c>
      <c r="J49">
        <f>H49*'LIFE TABLE MALE'!D110/1000*F49*E48</f>
        <v>2.6331887070614938E-3</v>
      </c>
      <c r="K49">
        <f>0</f>
        <v>0</v>
      </c>
      <c r="L49" s="43">
        <f>DATA!$B$8*((1+DATA!$B$9)^A49)*F49*E49</f>
        <v>1.7322627965620981E-6</v>
      </c>
      <c r="M49">
        <f>B48*EXP(RATES!O50)*(DATA!$B$12)</f>
        <v>731.03173151579244</v>
      </c>
      <c r="N49">
        <f>C48*EXP(RATES!O50)*(DATA!$B$12)</f>
        <v>268.7616659984534</v>
      </c>
      <c r="O49">
        <f t="shared" si="3"/>
        <v>999.79339751424584</v>
      </c>
      <c r="P49">
        <f t="shared" si="4"/>
        <v>4.5553640978451003E-5</v>
      </c>
      <c r="Q49">
        <f>RATES!G50</f>
        <v>0.28082727798558355</v>
      </c>
      <c r="R49" s="48">
        <f t="shared" si="5"/>
        <v>2.8487826020188386E-3</v>
      </c>
      <c r="S49">
        <f t="shared" si="6"/>
        <v>8.0001586369763842E-4</v>
      </c>
    </row>
    <row r="50" spans="1:21" x14ac:dyDescent="0.2">
      <c r="A50" s="5">
        <v>48</v>
      </c>
      <c r="B50">
        <f>B49*EXP(RATES!O51)*(1-DATA!$B$6)</f>
        <v>51576.641535499672</v>
      </c>
      <c r="C50">
        <f>C49*EXP(RATES!O51)*(1-DATA!$B$6)</f>
        <v>18962.000564521957</v>
      </c>
      <c r="D50">
        <f t="shared" si="1"/>
        <v>70538.642100021621</v>
      </c>
      <c r="E50">
        <f>E49*(1-'LIFE TABLE MALE'!D110/1000)</f>
        <v>9.0786411414904827E-6</v>
      </c>
      <c r="F50">
        <f t="shared" si="2"/>
        <v>4.0936285634975616E-4</v>
      </c>
      <c r="G50">
        <f t="shared" si="0"/>
        <v>70518.642100021621</v>
      </c>
      <c r="H50">
        <f>MAX(D50,DATA!$B$3)</f>
        <v>100000</v>
      </c>
      <c r="I50">
        <f>G50*DATA!$B$7*F49*E50</f>
        <v>4.6249342003603786E-5</v>
      </c>
      <c r="J50">
        <f>H50*'LIFE TABLE MALE'!D111/1000*F50*E49</f>
        <v>8.2572153642084033E-4</v>
      </c>
      <c r="K50">
        <f>0</f>
        <v>0</v>
      </c>
      <c r="L50" s="43">
        <f>DATA!$B$8*((1+DATA!$B$9)^A50)*F50*E50</f>
        <v>4.8073698226327215E-7</v>
      </c>
      <c r="M50">
        <f>B49*EXP(RATES!O51)*(DATA!$B$12)</f>
        <v>738.31593200101781</v>
      </c>
      <c r="N50">
        <f>C49*EXP(RATES!O51)*(DATA!$B$12)</f>
        <v>271.43968088272743</v>
      </c>
      <c r="O50">
        <f t="shared" si="3"/>
        <v>1009.7556128837452</v>
      </c>
      <c r="P50">
        <f t="shared" si="4"/>
        <v>1.3792785333207798E-5</v>
      </c>
      <c r="Q50">
        <f>RATES!G51</f>
        <v>0.27193939918145021</v>
      </c>
      <c r="R50" s="48">
        <f t="shared" si="5"/>
        <v>8.8624440073991522E-4</v>
      </c>
      <c r="S50">
        <f t="shared" si="6"/>
        <v>2.4100476986513693E-4</v>
      </c>
    </row>
    <row r="51" spans="1:21" x14ac:dyDescent="0.2">
      <c r="A51" s="5">
        <v>49</v>
      </c>
      <c r="B51">
        <f>B50*EXP(RATES!O52)*(1-DATA!$B$6)</f>
        <v>52076.85297969744</v>
      </c>
      <c r="C51">
        <f>C50*EXP(RATES!O52)*(1-DATA!$B$6)</f>
        <v>19145.901830771138</v>
      </c>
      <c r="D51">
        <f t="shared" si="1"/>
        <v>71222.754810468585</v>
      </c>
      <c r="E51">
        <f>E50*(1-'LIFE TABLE MALE'!D111/1000)</f>
        <v>2.622101305262309E-6</v>
      </c>
      <c r="F51">
        <f t="shared" si="2"/>
        <v>3.4795842789729273E-4</v>
      </c>
      <c r="G51">
        <f t="shared" si="0"/>
        <v>71202.754810468585</v>
      </c>
      <c r="H51">
        <f>MAX(D51,DATA!$B$3)</f>
        <v>100000</v>
      </c>
      <c r="I51">
        <f>G51*DATA!$B$7*F50*E51</f>
        <v>1.1464258146244185E-5</v>
      </c>
      <c r="J51">
        <f>H51*'LIFE TABLE MALE'!D112/1000*F51*E50</f>
        <v>2.3403722674180373E-4</v>
      </c>
      <c r="K51">
        <f>0</f>
        <v>0</v>
      </c>
      <c r="L51" s="43">
        <f>DATA!$B$8*((1+DATA!$B$9)^A51)*F51*E51</f>
        <v>1.2038025179244753E-7</v>
      </c>
      <c r="M51">
        <f>B50*EXP(RATES!O52)*(DATA!$B$12)</f>
        <v>745.47642302225381</v>
      </c>
      <c r="N51">
        <f>C50*EXP(RATES!O52)*(DATA!$B$12)</f>
        <v>274.07221434641713</v>
      </c>
      <c r="O51">
        <f t="shared" si="3"/>
        <v>1019.5486373686709</v>
      </c>
      <c r="P51">
        <f t="shared" si="4"/>
        <v>3.7891101683700555E-6</v>
      </c>
      <c r="Q51">
        <f>RATES!G52</f>
        <v>0.26340215020802832</v>
      </c>
      <c r="R51" s="48">
        <f t="shared" si="5"/>
        <v>2.4941097530821043E-4</v>
      </c>
      <c r="S51">
        <f t="shared" si="6"/>
        <v>6.569538718166409E-5</v>
      </c>
    </row>
    <row r="52" spans="1:21" x14ac:dyDescent="0.2">
      <c r="A52" s="6">
        <v>50</v>
      </c>
      <c r="B52">
        <f>B51*EXP(RATES!O53)*(1-DATA!$B$6)</f>
        <v>52617.719594063623</v>
      </c>
      <c r="C52">
        <f>C51*EXP(RATES!O53)*(1-DATA!$B$6)</f>
        <v>19344.749850758704</v>
      </c>
      <c r="D52">
        <f t="shared" si="1"/>
        <v>71962.469444822331</v>
      </c>
      <c r="E52">
        <f>E51*(1-'LIFE TABLE MALE'!D112/1000)</f>
        <v>6.794887101443695E-7</v>
      </c>
      <c r="F52">
        <f t="shared" si="2"/>
        <v>2.957646637126988E-4</v>
      </c>
      <c r="G52">
        <f t="shared" si="0"/>
        <v>71942.469444822331</v>
      </c>
      <c r="H52">
        <f>MAX(D52,DATA!$B$3)</f>
        <v>100000</v>
      </c>
      <c r="I52">
        <f>G52*DATA!$B$7*F51*E52</f>
        <v>2.55144496687451E-6</v>
      </c>
      <c r="J52">
        <f>H52*'LIFE TABLE MALE'!D113/1000*F52*E51</f>
        <v>5.9618077344707825E-5</v>
      </c>
      <c r="K52">
        <f>E52*D52*F52</f>
        <v>1.4462207520619271E-5</v>
      </c>
      <c r="L52" s="43">
        <f>DATA!$B$8*((1+DATA!$B$9)^A52)*F52*E52</f>
        <v>2.7046254066033733E-8</v>
      </c>
      <c r="M52">
        <f>B51*EXP(RATES!O53)*(DATA!$B$12)</f>
        <v>753.21888989457125</v>
      </c>
      <c r="N52">
        <f>C51*EXP(RATES!O53)*(DATA!$B$12)</f>
        <v>276.91870952006326</v>
      </c>
      <c r="O52">
        <f t="shared" si="3"/>
        <v>1030.1375994146345</v>
      </c>
      <c r="P52">
        <f t="shared" si="4"/>
        <v>9.3987925866875065E-7</v>
      </c>
      <c r="Q52">
        <f>RATES!G53</f>
        <v>0.25495931300893881</v>
      </c>
      <c r="R52" s="48">
        <f t="shared" si="5"/>
        <v>7.7598655344936397E-5</v>
      </c>
      <c r="S52">
        <f t="shared" si="6"/>
        <v>1.9784499857162401E-5</v>
      </c>
    </row>
    <row r="56" spans="1:21" x14ac:dyDescent="0.2">
      <c r="P56" s="54" t="s">
        <v>56</v>
      </c>
      <c r="Q56" s="49">
        <f>SUM(S3:S52)</f>
        <v>55870.25562512035</v>
      </c>
      <c r="T56" s="58" t="s">
        <v>59</v>
      </c>
    </row>
    <row r="57" spans="1:21" x14ac:dyDescent="0.2">
      <c r="P57" s="56" t="s">
        <v>57</v>
      </c>
      <c r="Q57" s="50">
        <f>B2+C2-Q56</f>
        <v>-70.255625120349578</v>
      </c>
      <c r="T57" s="54" t="s">
        <v>60</v>
      </c>
      <c r="U57" s="49">
        <f>SUM(J3:J52)</f>
        <v>7497.7394283028261</v>
      </c>
    </row>
    <row r="58" spans="1:21" x14ac:dyDescent="0.2">
      <c r="T58" s="55" t="s">
        <v>61</v>
      </c>
      <c r="U58" s="52">
        <f>SUM(I3:I52)</f>
        <v>52277.151260254956</v>
      </c>
    </row>
    <row r="59" spans="1:21" x14ac:dyDescent="0.2">
      <c r="P59" s="57" t="s">
        <v>58</v>
      </c>
      <c r="Q59" s="51">
        <f>SUMPRODUCT(R3:R52,A3:A52)/SUM(R3:R52)</f>
        <v>6.4117777884107356</v>
      </c>
      <c r="T59" s="55" t="s">
        <v>47</v>
      </c>
      <c r="U59" s="53">
        <f>SUM(L3:L52)</f>
        <v>294.48384979561177</v>
      </c>
    </row>
    <row r="60" spans="1:21" x14ac:dyDescent="0.2">
      <c r="T60" s="56" t="s">
        <v>48</v>
      </c>
      <c r="U60" s="50">
        <f>SUM(P3:P52)</f>
        <v>5055.793701630997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28F0-25A7-406F-B882-DD1336F70A82}">
  <dimension ref="A1:U60"/>
  <sheetViews>
    <sheetView zoomScale="86" zoomScaleNormal="100" workbookViewId="0">
      <selection activeCell="Q57" sqref="Q57"/>
    </sheetView>
  </sheetViews>
  <sheetFormatPr baseColWidth="10" defaultColWidth="8.83203125" defaultRowHeight="16" x14ac:dyDescent="0.2"/>
  <cols>
    <col min="2" max="2" width="12" bestFit="1" customWidth="1"/>
    <col min="4" max="4" width="12" bestFit="1" customWidth="1"/>
    <col min="5" max="5" width="14.1640625" bestFit="1" customWidth="1"/>
    <col min="6" max="6" width="14.5" bestFit="1" customWidth="1"/>
    <col min="7" max="11" width="12" bestFit="1" customWidth="1"/>
    <col min="12" max="12" width="9.33203125" bestFit="1" customWidth="1"/>
    <col min="13" max="13" width="15.83203125" bestFit="1" customWidth="1"/>
    <col min="14" max="14" width="16" bestFit="1" customWidth="1"/>
    <col min="15" max="15" width="16.83203125" bestFit="1" customWidth="1"/>
    <col min="16" max="16" width="17.1640625" bestFit="1" customWidth="1"/>
    <col min="17" max="17" width="12.6640625" bestFit="1" customWidth="1"/>
    <col min="18" max="18" width="10.5" bestFit="1" customWidth="1"/>
    <col min="19" max="19" width="12.5" bestFit="1" customWidth="1"/>
    <col min="20" max="20" width="16.83203125" bestFit="1" customWidth="1"/>
  </cols>
  <sheetData>
    <row r="1" spans="1:20" x14ac:dyDescent="0.2">
      <c r="B1" s="42" t="s">
        <v>37</v>
      </c>
      <c r="C1" s="42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45</v>
      </c>
      <c r="J1" s="9" t="s">
        <v>44</v>
      </c>
      <c r="K1" s="9" t="s">
        <v>46</v>
      </c>
      <c r="L1" s="9" t="s">
        <v>47</v>
      </c>
      <c r="M1" s="9" t="s">
        <v>49</v>
      </c>
      <c r="N1" s="9" t="s">
        <v>51</v>
      </c>
      <c r="O1" s="9" t="s">
        <v>52</v>
      </c>
      <c r="P1" s="9" t="s">
        <v>53</v>
      </c>
      <c r="Q1" s="9" t="s">
        <v>34</v>
      </c>
      <c r="R1" s="9" t="s">
        <v>54</v>
      </c>
      <c r="S1" s="9" t="s">
        <v>55</v>
      </c>
      <c r="T1" s="9" t="s">
        <v>62</v>
      </c>
    </row>
    <row r="2" spans="1:20" x14ac:dyDescent="0.2">
      <c r="A2" s="41">
        <v>0</v>
      </c>
      <c r="B2">
        <f>DATA!B2*0.8</f>
        <v>80000</v>
      </c>
      <c r="C2">
        <f>DATA!B2*0.2</f>
        <v>20000</v>
      </c>
      <c r="D2">
        <f>B2+C2</f>
        <v>100000</v>
      </c>
      <c r="E2">
        <f>1</f>
        <v>1</v>
      </c>
      <c r="F2">
        <f>1</f>
        <v>1</v>
      </c>
      <c r="G2">
        <f>D2-20</f>
        <v>99980</v>
      </c>
      <c r="H2">
        <f>MAX(D2,DATA!$B$3)</f>
        <v>100000</v>
      </c>
      <c r="M2">
        <f>B2</f>
        <v>80000</v>
      </c>
      <c r="N2">
        <f>C2</f>
        <v>20000</v>
      </c>
      <c r="Q2">
        <f>RATES!G3</f>
        <v>1</v>
      </c>
    </row>
    <row r="3" spans="1:20" x14ac:dyDescent="0.2">
      <c r="A3" s="5">
        <v>1</v>
      </c>
      <c r="B3">
        <f>B2*EXP(RATES!P4)*(1-DATA!$B$6)</f>
        <v>82914.0576</v>
      </c>
      <c r="C3">
        <f>C2*EXP(RATES!P4)*(1-DATA!$B$6)</f>
        <v>20728.5144</v>
      </c>
      <c r="D3">
        <f>B3+C3</f>
        <v>103642.572</v>
      </c>
      <c r="E3">
        <f>E2*(1-'LIFE TABLE MALE'!D63/1000)</f>
        <v>0.99353212999999996</v>
      </c>
      <c r="F3">
        <f>F2*(1-0.15)</f>
        <v>0.85</v>
      </c>
      <c r="G3">
        <f t="shared" ref="G3:G52" si="0">D3-20</f>
        <v>103622.572</v>
      </c>
      <c r="H3">
        <f>MAX(D3,DATA!$B$3)</f>
        <v>103642.572</v>
      </c>
      <c r="I3">
        <f>G3*DATA!$B$7*F2*E3</f>
        <v>15442.853201285754</v>
      </c>
      <c r="J3">
        <f>H3*'LIFE TABLE MALE'!D64/1000*F3*E2</f>
        <v>625.50582702841189</v>
      </c>
      <c r="K3">
        <f>0</f>
        <v>0</v>
      </c>
      <c r="L3" s="43">
        <f>DATA!$B$8*((1+DATA!$B$9)^A3)*F3*E3</f>
        <v>43.069617835499997</v>
      </c>
      <c r="M3">
        <f>B2*EXP(RATES!P4)*(DATA!$B$12)</f>
        <v>1186.9087999999999</v>
      </c>
      <c r="N3">
        <f>C2*EXP(RATES!P4)*(DATA!$B$12)</f>
        <v>296.72719999999998</v>
      </c>
      <c r="O3">
        <f>M3+N3</f>
        <v>1483.636</v>
      </c>
      <c r="P3">
        <f>O3*E2*F2</f>
        <v>1483.636</v>
      </c>
      <c r="Q3">
        <f>RATES!H4</f>
        <v>0.94362768226168692</v>
      </c>
      <c r="R3" s="43">
        <f>P3+L3+K3+J3+I3</f>
        <v>17595.064646149665</v>
      </c>
      <c r="S3">
        <f>R3*Q3</f>
        <v>16603.190071290755</v>
      </c>
    </row>
    <row r="4" spans="1:20" x14ac:dyDescent="0.2">
      <c r="A4" s="5">
        <v>2</v>
      </c>
      <c r="B4">
        <f>B3*EXP(RATES!P5)*(1-DATA!$B$6)</f>
        <v>84619.187587123233</v>
      </c>
      <c r="C4">
        <f>C3*EXP(RATES!P5)*(1-DATA!$B$6)</f>
        <v>21154.796896780808</v>
      </c>
      <c r="D4">
        <f t="shared" ref="D4:D52" si="1">B4+C4</f>
        <v>105773.98448390405</v>
      </c>
      <c r="E4">
        <f>E3*(1-'LIFE TABLE MALE'!D64/1000)</f>
        <v>0.98647779355864618</v>
      </c>
      <c r="F4">
        <f t="shared" ref="F4:F52" si="2">F3*(1-0.15)</f>
        <v>0.72249999999999992</v>
      </c>
      <c r="G4">
        <f t="shared" si="0"/>
        <v>105753.98448390405</v>
      </c>
      <c r="H4">
        <f>MAX(D4,DATA!$B$3)</f>
        <v>105773.98448390405</v>
      </c>
      <c r="I4">
        <f>G4*DATA!$B$7*F3*E4</f>
        <v>13301.304552398911</v>
      </c>
      <c r="J4">
        <f>H4*'LIFE TABLE MALE'!D65/1000*F4*E3</f>
        <v>593.38036553976031</v>
      </c>
      <c r="K4">
        <f>0</f>
        <v>0</v>
      </c>
      <c r="L4" s="43">
        <f>DATA!$B$8*((1+DATA!$B$9)^A4)*F4*E4</f>
        <v>37.076225308115248</v>
      </c>
      <c r="M4">
        <f>B3*EXP(RATES!P5)*(DATA!$B$12)</f>
        <v>1211.3176137216005</v>
      </c>
      <c r="N4">
        <f>C3*EXP(RATES!P5)*(DATA!$B$12)</f>
        <v>302.82940343040013</v>
      </c>
      <c r="O4">
        <f t="shared" ref="O4:O52" si="3">M4+N4</f>
        <v>1514.1470171520007</v>
      </c>
      <c r="P4">
        <f t="shared" ref="P4:P52" si="4">O4*E3*F3</f>
        <v>1278.7006544215476</v>
      </c>
      <c r="Q4">
        <f>RATES!H5</f>
        <v>0.90427150368486997</v>
      </c>
      <c r="R4" s="43">
        <f t="shared" ref="R4:R52" si="5">P4+L4+K4+J4+I4</f>
        <v>15210.461797668335</v>
      </c>
      <c r="S4">
        <f t="shared" ref="S4:S52" si="6">R4*Q4</f>
        <v>13754.387161518816</v>
      </c>
    </row>
    <row r="5" spans="1:20" x14ac:dyDescent="0.2">
      <c r="A5" s="5">
        <v>3</v>
      </c>
      <c r="B5">
        <f>B4*EXP(RATES!P6)*(1-DATA!$B$6)</f>
        <v>85556.521034060919</v>
      </c>
      <c r="C5">
        <f>C4*EXP(RATES!P6)*(1-DATA!$B$6)</f>
        <v>21389.13025851523</v>
      </c>
      <c r="D5">
        <f t="shared" si="1"/>
        <v>106945.65129257615</v>
      </c>
      <c r="E5">
        <f>E4*(1-'LIFE TABLE MALE'!D65/1000)</f>
        <v>0.97876837095420599</v>
      </c>
      <c r="F5">
        <f t="shared" si="2"/>
        <v>0.61412499999999992</v>
      </c>
      <c r="G5">
        <f t="shared" si="0"/>
        <v>106925.65129257615</v>
      </c>
      <c r="H5">
        <f>MAX(D5,DATA!$B$3)</f>
        <v>106945.65129257615</v>
      </c>
      <c r="I5">
        <f>G5*DATA!$B$7*F4*E5</f>
        <v>11342.03390918936</v>
      </c>
      <c r="J5">
        <f>H5*'LIFE TABLE MALE'!D66/1000*F5*E4</f>
        <v>561.39594514642636</v>
      </c>
      <c r="K5">
        <f>0</f>
        <v>0</v>
      </c>
      <c r="L5" s="43">
        <f>DATA!$B$8*((1+DATA!$B$9)^A5)*F5*E5</f>
        <v>31.893870270048396</v>
      </c>
      <c r="M5">
        <f>B4*EXP(RATES!P6)*(DATA!$B$12)</f>
        <v>1224.7354749252074</v>
      </c>
      <c r="N5">
        <f>C4*EXP(RATES!P6)*(DATA!$B$12)</f>
        <v>306.18386873130186</v>
      </c>
      <c r="O5">
        <f t="shared" si="3"/>
        <v>1530.9193436565092</v>
      </c>
      <c r="P5">
        <f t="shared" si="4"/>
        <v>1091.1324589381134</v>
      </c>
      <c r="Q5">
        <f>RATES!H6</f>
        <v>0.87468853636775745</v>
      </c>
      <c r="R5" s="43">
        <f t="shared" si="5"/>
        <v>13026.456183543949</v>
      </c>
      <c r="S5">
        <f t="shared" si="6"/>
        <v>11394.091893242781</v>
      </c>
    </row>
    <row r="6" spans="1:20" x14ac:dyDescent="0.2">
      <c r="A6" s="5">
        <v>4</v>
      </c>
      <c r="B6">
        <f>B5*EXP(RATES!P7)*(1-DATA!$B$6)</f>
        <v>86258.038293227524</v>
      </c>
      <c r="C6">
        <f>C5*EXP(RATES!P7)*(1-DATA!$B$6)</f>
        <v>21564.509573306881</v>
      </c>
      <c r="D6">
        <f t="shared" si="1"/>
        <v>107822.54786653441</v>
      </c>
      <c r="E6">
        <f>E5*(1-'LIFE TABLE MALE'!D66/1000)</f>
        <v>0.97028747025977602</v>
      </c>
      <c r="F6">
        <f t="shared" si="2"/>
        <v>0.52200624999999989</v>
      </c>
      <c r="G6">
        <f t="shared" si="0"/>
        <v>107802.54786653441</v>
      </c>
      <c r="H6">
        <f>MAX(D6,DATA!$B$3)</f>
        <v>107822.54786653441</v>
      </c>
      <c r="I6">
        <f>G6*DATA!$B$7*F5*E6</f>
        <v>9635.5716400899983</v>
      </c>
      <c r="J6">
        <f>H6*'LIFE TABLE MALE'!D67/1000*F6*E5</f>
        <v>531.75799510002923</v>
      </c>
      <c r="K6">
        <f>0</f>
        <v>0</v>
      </c>
      <c r="L6" s="43">
        <f>DATA!$B$8*((1+DATA!$B$9)^A6)*F6*E6</f>
        <v>27.412384664323476</v>
      </c>
      <c r="M6">
        <f>B5*EXP(RATES!P7)*(DATA!$B$12)</f>
        <v>1234.7776442793308</v>
      </c>
      <c r="N6">
        <f>C5*EXP(RATES!P7)*(DATA!$B$12)</f>
        <v>308.69441106983271</v>
      </c>
      <c r="O6">
        <f t="shared" si="3"/>
        <v>1543.4720553491636</v>
      </c>
      <c r="P6">
        <f t="shared" si="4"/>
        <v>927.759638049302</v>
      </c>
      <c r="Q6">
        <f>RATES!H7</f>
        <v>0.84848824328325068</v>
      </c>
      <c r="R6" s="43">
        <f t="shared" si="5"/>
        <v>11122.501657903653</v>
      </c>
      <c r="S6">
        <f t="shared" si="6"/>
        <v>9437.3118926297138</v>
      </c>
    </row>
    <row r="7" spans="1:20" x14ac:dyDescent="0.2">
      <c r="A7" s="6">
        <v>5</v>
      </c>
      <c r="B7">
        <f>B6*EXP(RATES!P8)*(1-DATA!$B$6)</f>
        <v>86881.561694898381</v>
      </c>
      <c r="C7">
        <f>C6*EXP(RATES!P8)*(1-DATA!$B$6)</f>
        <v>21720.390423724595</v>
      </c>
      <c r="D7">
        <f t="shared" si="1"/>
        <v>108601.95211862298</v>
      </c>
      <c r="E7">
        <f>E6*(1-'LIFE TABLE MALE'!D67/1000)</f>
        <v>0.9609215763955995</v>
      </c>
      <c r="F7">
        <f t="shared" si="2"/>
        <v>0.44370531249999989</v>
      </c>
      <c r="G7">
        <f t="shared" si="0"/>
        <v>108581.95211862298</v>
      </c>
      <c r="H7">
        <f>MAX(D7,DATA!$B$3)</f>
        <v>108601.95211862298</v>
      </c>
      <c r="I7">
        <f>G7*DATA!$B$7*F6*E7</f>
        <v>8169.8212063879082</v>
      </c>
      <c r="J7">
        <f>H7*'LIFE TABLE MALE'!D68/1000*F7*E6</f>
        <v>504.73822073675484</v>
      </c>
      <c r="K7">
        <f>0</f>
        <v>0</v>
      </c>
      <c r="L7" s="43">
        <f>DATA!$B$8*((1+DATA!$B$9)^A7)*F7*E7</f>
        <v>23.537126247403894</v>
      </c>
      <c r="M7">
        <f>B6*EXP(RATES!P8)*(DATA!$B$12)</f>
        <v>1243.7033371457846</v>
      </c>
      <c r="N7">
        <f>C6*EXP(RATES!P8)*(DATA!$B$12)</f>
        <v>310.92583428644616</v>
      </c>
      <c r="O7">
        <f t="shared" si="3"/>
        <v>1554.6291714322308</v>
      </c>
      <c r="P7">
        <f t="shared" si="4"/>
        <v>787.41364923375511</v>
      </c>
      <c r="Q7">
        <f>RATES!H8</f>
        <v>0.82386611720300695</v>
      </c>
      <c r="R7" s="43">
        <f t="shared" si="5"/>
        <v>9485.510202605823</v>
      </c>
      <c r="S7">
        <f t="shared" si="6"/>
        <v>7814.7904603103671</v>
      </c>
    </row>
    <row r="8" spans="1:20" x14ac:dyDescent="0.2">
      <c r="A8" s="5">
        <v>6</v>
      </c>
      <c r="B8">
        <f>B7*EXP(RATES!P9)*(1-DATA!$B$6)</f>
        <v>87575.48413935017</v>
      </c>
      <c r="C8">
        <f>C7*EXP(RATES!P9)*(1-DATA!$B$6)</f>
        <v>21893.871034837543</v>
      </c>
      <c r="D8">
        <f t="shared" si="1"/>
        <v>109469.35517418772</v>
      </c>
      <c r="E8">
        <f>E7*(1-'LIFE TABLE MALE'!D68/1000)</f>
        <v>0.95054816852958335</v>
      </c>
      <c r="F8">
        <f t="shared" si="2"/>
        <v>0.37714951562499988</v>
      </c>
      <c r="G8">
        <f t="shared" si="0"/>
        <v>109449.35517418772</v>
      </c>
      <c r="H8">
        <f>MAX(D8,DATA!$B$3)</f>
        <v>109469.35517418772</v>
      </c>
      <c r="I8">
        <f>G8*DATA!$B$7*F7*E8</f>
        <v>6924.2577261712104</v>
      </c>
      <c r="J8">
        <f>H8*'LIFE TABLE MALE'!D69/1000*F8*E7</f>
        <v>465.29420579677668</v>
      </c>
      <c r="K8">
        <f>0</f>
        <v>0</v>
      </c>
      <c r="L8" s="43">
        <f>DATA!$B$8*((1+DATA!$B$9)^A8)*F8*E8</f>
        <v>20.186392744805385</v>
      </c>
      <c r="M8">
        <f>B7*EXP(RATES!P9)*(DATA!$B$12)</f>
        <v>1253.6367872708613</v>
      </c>
      <c r="N8">
        <f>C7*EXP(RATES!P9)*(DATA!$B$12)</f>
        <v>313.40919681771533</v>
      </c>
      <c r="O8">
        <f t="shared" si="3"/>
        <v>1567.0459840885767</v>
      </c>
      <c r="P8">
        <f t="shared" si="4"/>
        <v>668.13514112515111</v>
      </c>
      <c r="Q8">
        <f>RATES!H9</f>
        <v>0.79935660682316689</v>
      </c>
      <c r="R8" s="43">
        <f t="shared" si="5"/>
        <v>8077.8734658379435</v>
      </c>
      <c r="S8">
        <f t="shared" si="6"/>
        <v>6457.1015239991139</v>
      </c>
    </row>
    <row r="9" spans="1:20" x14ac:dyDescent="0.2">
      <c r="A9" s="5">
        <v>7</v>
      </c>
      <c r="B9">
        <f>B8*EXP(RATES!P10)*(1-DATA!$B$6)</f>
        <v>88236.731100982026</v>
      </c>
      <c r="C9">
        <f>C8*EXP(RATES!P10)*(1-DATA!$B$6)</f>
        <v>22059.182775245506</v>
      </c>
      <c r="D9">
        <f t="shared" si="1"/>
        <v>110295.91387622754</v>
      </c>
      <c r="E9">
        <f>E8*(1-'LIFE TABLE MALE'!D69/1000)</f>
        <v>0.93939989246654454</v>
      </c>
      <c r="F9">
        <f t="shared" si="2"/>
        <v>0.32057708828124987</v>
      </c>
      <c r="G9">
        <f t="shared" si="0"/>
        <v>110275.91387622754</v>
      </c>
      <c r="H9">
        <f>MAX(D9,DATA!$B$3)</f>
        <v>110295.91387622754</v>
      </c>
      <c r="I9">
        <f>G9*DATA!$B$7*F8*E9</f>
        <v>5860.5177414658374</v>
      </c>
      <c r="J9">
        <f>H9*'LIFE TABLE MALE'!D70/1000*F9*E8</f>
        <v>430.13630753443192</v>
      </c>
      <c r="K9">
        <f>0</f>
        <v>0</v>
      </c>
      <c r="L9" s="43">
        <f>DATA!$B$8*((1+DATA!$B$9)^A9)*F9*E9</f>
        <v>17.296339165095308</v>
      </c>
      <c r="M9">
        <f>B8*EXP(RATES!P10)*(DATA!$B$12)</f>
        <v>1263.1024901981068</v>
      </c>
      <c r="N9">
        <f>C8*EXP(RATES!P10)*(DATA!$B$12)</f>
        <v>315.7756225495267</v>
      </c>
      <c r="O9">
        <f t="shared" si="3"/>
        <v>1578.8781127476336</v>
      </c>
      <c r="P9">
        <f t="shared" si="4"/>
        <v>566.02587930310438</v>
      </c>
      <c r="Q9">
        <f>RATES!H10</f>
        <v>0.77591216342362279</v>
      </c>
      <c r="R9" s="43">
        <f t="shared" si="5"/>
        <v>6873.9762674684689</v>
      </c>
      <c r="S9">
        <f t="shared" si="6"/>
        <v>5333.6017970140992</v>
      </c>
    </row>
    <row r="10" spans="1:20" x14ac:dyDescent="0.2">
      <c r="A10" s="5">
        <v>8</v>
      </c>
      <c r="B10">
        <f>B9*EXP(RATES!P11)*(1-DATA!$B$6)</f>
        <v>89026.06418186985</v>
      </c>
      <c r="C10">
        <f>C9*EXP(RATES!P11)*(1-DATA!$B$6)</f>
        <v>22256.516045467462</v>
      </c>
      <c r="D10">
        <f t="shared" si="1"/>
        <v>111282.58022733731</v>
      </c>
      <c r="E10">
        <f>E9*(1-'LIFE TABLE MALE'!D70/1000)</f>
        <v>0.9273775090067512</v>
      </c>
      <c r="F10">
        <f t="shared" si="2"/>
        <v>0.2724905250390624</v>
      </c>
      <c r="G10">
        <f t="shared" si="0"/>
        <v>111262.58022733731</v>
      </c>
      <c r="H10">
        <f>MAX(D10,DATA!$B$3)</f>
        <v>111282.58022733731</v>
      </c>
      <c r="I10">
        <f>G10*DATA!$B$7*F9*E10</f>
        <v>4961.6877001863941</v>
      </c>
      <c r="J10">
        <f>H10*'LIFE TABLE MALE'!D71/1000*F10*E9</f>
        <v>398.08939148409007</v>
      </c>
      <c r="K10">
        <f>0</f>
        <v>0</v>
      </c>
      <c r="L10" s="43">
        <f>DATA!$B$8*((1+DATA!$B$9)^A10)*F10*E10</f>
        <v>14.804009094226746</v>
      </c>
      <c r="M10">
        <f>B9*EXP(RATES!P11)*(DATA!$B$12)</f>
        <v>1274.4017367547833</v>
      </c>
      <c r="N10">
        <f>C9*EXP(RATES!P11)*(DATA!$B$12)</f>
        <v>318.60043418869583</v>
      </c>
      <c r="O10">
        <f t="shared" si="3"/>
        <v>1593.0021709434791</v>
      </c>
      <c r="P10">
        <f t="shared" si="4"/>
        <v>479.73273481782729</v>
      </c>
      <c r="Q10">
        <f>RATES!H11</f>
        <v>0.75211396317510737</v>
      </c>
      <c r="R10" s="43">
        <f t="shared" si="5"/>
        <v>5854.3138355825376</v>
      </c>
      <c r="S10">
        <f t="shared" si="6"/>
        <v>4403.1111805508463</v>
      </c>
    </row>
    <row r="11" spans="1:20" x14ac:dyDescent="0.2">
      <c r="A11" s="5">
        <v>9</v>
      </c>
      <c r="B11">
        <f>B10*EXP(RATES!P12)*(1-DATA!$B$6)</f>
        <v>89622.099886150347</v>
      </c>
      <c r="C11">
        <f>C10*EXP(RATES!P12)*(1-DATA!$B$6)</f>
        <v>22405.524971537587</v>
      </c>
      <c r="D11">
        <f t="shared" si="1"/>
        <v>112027.62485768793</v>
      </c>
      <c r="E11">
        <f>E10*(1-'LIFE TABLE MALE'!D71/1000)</f>
        <v>0.91441741759215689</v>
      </c>
      <c r="F11">
        <f t="shared" si="2"/>
        <v>0.23161694628320303</v>
      </c>
      <c r="G11">
        <f t="shared" si="0"/>
        <v>112007.62485768793</v>
      </c>
      <c r="H11">
        <f>MAX(D11,DATA!$B$3)</f>
        <v>112027.62485768793</v>
      </c>
      <c r="I11">
        <f>G11*DATA!$B$7*F10*E11</f>
        <v>4186.3423643350043</v>
      </c>
      <c r="J11">
        <f>H11*'LIFE TABLE MALE'!D72/1000*F11*E10</f>
        <v>376.82973357086479</v>
      </c>
      <c r="K11">
        <f>0</f>
        <v>0</v>
      </c>
      <c r="L11" s="43">
        <f>DATA!$B$8*((1+DATA!$B$9)^A11)*F11*E11</f>
        <v>12.655705827556739</v>
      </c>
      <c r="M11">
        <f>B10*EXP(RATES!P12)*(DATA!$B$12)</f>
        <v>1282.9339452005163</v>
      </c>
      <c r="N11">
        <f>C10*EXP(RATES!P12)*(DATA!$B$12)</f>
        <v>320.73348630012907</v>
      </c>
      <c r="O11">
        <f t="shared" si="3"/>
        <v>1603.6674315006453</v>
      </c>
      <c r="P11">
        <f t="shared" si="4"/>
        <v>405.24930069253458</v>
      </c>
      <c r="Q11">
        <f>RATES!H12</f>
        <v>0.73067553237231886</v>
      </c>
      <c r="R11" s="43">
        <f t="shared" si="5"/>
        <v>4981.07710442596</v>
      </c>
      <c r="S11">
        <f t="shared" si="6"/>
        <v>3639.5511650640069</v>
      </c>
    </row>
    <row r="12" spans="1:20" x14ac:dyDescent="0.2">
      <c r="A12" s="6">
        <v>10</v>
      </c>
      <c r="B12">
        <f>B11*EXP(RATES!P13)*(1-DATA!$B$6)</f>
        <v>90401.523307825599</v>
      </c>
      <c r="C12">
        <f>C11*EXP(RATES!P13)*(1-DATA!$B$6)</f>
        <v>22600.3808269564</v>
      </c>
      <c r="D12">
        <f t="shared" si="1"/>
        <v>113001.904134782</v>
      </c>
      <c r="E12">
        <f>E11*(1-'LIFE TABLE MALE'!D72/1000)</f>
        <v>0.90009759511179277</v>
      </c>
      <c r="F12">
        <f t="shared" si="2"/>
        <v>0.19687440434072256</v>
      </c>
      <c r="G12">
        <f t="shared" si="0"/>
        <v>112981.904134782</v>
      </c>
      <c r="H12">
        <f>MAX(D12,DATA!$B$3)</f>
        <v>113001.904134782</v>
      </c>
      <c r="I12">
        <f>G12*DATA!$B$7*F11*E12</f>
        <v>3533.1337768278081</v>
      </c>
      <c r="J12">
        <f>H12*'LIFE TABLE MALE'!D73/1000*F12*E11</f>
        <v>355.46872889503123</v>
      </c>
      <c r="K12">
        <f>0</f>
        <v>0</v>
      </c>
      <c r="L12" s="43">
        <f>DATA!$B$8*((1+DATA!$B$9)^A12)*F12*E12</f>
        <v>10.800667101590824</v>
      </c>
      <c r="M12">
        <f>B11*EXP(RATES!P13)*(DATA!$B$12)</f>
        <v>1294.0913356948452</v>
      </c>
      <c r="N12">
        <f>C11*EXP(RATES!P13)*(DATA!$B$12)</f>
        <v>323.52283392371129</v>
      </c>
      <c r="O12">
        <f t="shared" si="3"/>
        <v>1617.6141696185564</v>
      </c>
      <c r="P12">
        <f t="shared" si="4"/>
        <v>342.60189730373548</v>
      </c>
      <c r="Q12">
        <f>RATES!H13</f>
        <v>0.7084395300125218</v>
      </c>
      <c r="R12" s="43">
        <f t="shared" si="5"/>
        <v>4242.0050701281652</v>
      </c>
      <c r="S12">
        <f t="shared" si="6"/>
        <v>3005.204078192332</v>
      </c>
    </row>
    <row r="13" spans="1:20" x14ac:dyDescent="0.2">
      <c r="A13" s="5">
        <v>11</v>
      </c>
      <c r="B13">
        <f>B12*EXP(RATES!P14)*(1-DATA!$B$6)</f>
        <v>91319.002717374227</v>
      </c>
      <c r="C13">
        <f>C12*EXP(RATES!P14)*(1-DATA!$B$6)</f>
        <v>22829.750679343557</v>
      </c>
      <c r="D13">
        <f t="shared" si="1"/>
        <v>114148.75339671779</v>
      </c>
      <c r="E13">
        <f>E12*(1-'LIFE TABLE MALE'!D73/1000)</f>
        <v>0.88436966777579928</v>
      </c>
      <c r="F13">
        <f t="shared" si="2"/>
        <v>0.16734324368961417</v>
      </c>
      <c r="G13">
        <f t="shared" si="0"/>
        <v>114128.75339671779</v>
      </c>
      <c r="H13">
        <f>MAX(D13,DATA!$B$3)</f>
        <v>114148.75339671779</v>
      </c>
      <c r="I13">
        <f>G13*DATA!$B$7*F12*E13</f>
        <v>2980.6393349694736</v>
      </c>
      <c r="J13">
        <f>H13*'LIFE TABLE MALE'!D74/1000*F13*E12</f>
        <v>339.36000700271126</v>
      </c>
      <c r="K13">
        <f>0</f>
        <v>0</v>
      </c>
      <c r="L13" s="43">
        <f>DATA!$B$8*((1+DATA!$B$9)^A13)*F13*E13</f>
        <v>9.2005526570730787</v>
      </c>
      <c r="M13">
        <f>B12*EXP(RATES!P14)*(DATA!$B$12)</f>
        <v>1307.2249877742731</v>
      </c>
      <c r="N13">
        <f>C12*EXP(RATES!P14)*(DATA!$B$12)</f>
        <v>326.80624694356828</v>
      </c>
      <c r="O13">
        <f t="shared" si="3"/>
        <v>1634.0312347178415</v>
      </c>
      <c r="P13">
        <f t="shared" si="4"/>
        <v>289.5604296509369</v>
      </c>
      <c r="Q13">
        <f>RATES!H14</f>
        <v>0.68589277742554322</v>
      </c>
      <c r="R13" s="43">
        <f t="shared" si="5"/>
        <v>3618.7603242801947</v>
      </c>
      <c r="S13">
        <f t="shared" si="6"/>
        <v>2482.081569657902</v>
      </c>
    </row>
    <row r="14" spans="1:20" x14ac:dyDescent="0.2">
      <c r="A14" s="5">
        <v>12</v>
      </c>
      <c r="B14">
        <f>B13*EXP(RATES!P15)*(1-DATA!$B$6)</f>
        <v>92424.223822602216</v>
      </c>
      <c r="C14">
        <f>C13*EXP(RATES!P15)*(1-DATA!$B$6)</f>
        <v>23106.055955650554</v>
      </c>
      <c r="D14">
        <f t="shared" si="1"/>
        <v>115530.27977825276</v>
      </c>
      <c r="E14">
        <f>E13*(1-'LIFE TABLE MALE'!D74/1000)</f>
        <v>0.86691443914546784</v>
      </c>
      <c r="F14">
        <f t="shared" si="2"/>
        <v>0.14224175713617204</v>
      </c>
      <c r="G14">
        <f t="shared" si="0"/>
        <v>115510.27977825276</v>
      </c>
      <c r="H14">
        <f>MAX(D14,DATA!$B$3)</f>
        <v>115530.27977825276</v>
      </c>
      <c r="I14">
        <f>G14*DATA!$B$7*F13*E14</f>
        <v>2513.6008479674815</v>
      </c>
      <c r="J14">
        <f>H14*'LIFE TABLE MALE'!D75/1000*F14*E13</f>
        <v>315.68357284139637</v>
      </c>
      <c r="K14">
        <f>0</f>
        <v>0</v>
      </c>
      <c r="L14" s="43">
        <f>DATA!$B$8*((1+DATA!$B$9)^A14)*F14*E14</f>
        <v>7.8194356609241371</v>
      </c>
      <c r="M14">
        <f>B13*EXP(RATES!P15)*(DATA!$B$12)</f>
        <v>1323.0461487898069</v>
      </c>
      <c r="N14">
        <f>C13*EXP(RATES!P15)*(DATA!$B$12)</f>
        <v>330.76153719745173</v>
      </c>
      <c r="O14">
        <f t="shared" si="3"/>
        <v>1653.8076859872585</v>
      </c>
      <c r="P14">
        <f t="shared" si="4"/>
        <v>244.75243853548159</v>
      </c>
      <c r="Q14">
        <f>RATES!H15</f>
        <v>0.66278158360522899</v>
      </c>
      <c r="R14" s="46">
        <f t="shared" si="5"/>
        <v>3081.8562950052838</v>
      </c>
      <c r="S14">
        <f t="shared" si="6"/>
        <v>2042.5975956473458</v>
      </c>
    </row>
    <row r="15" spans="1:20" x14ac:dyDescent="0.2">
      <c r="A15" s="5">
        <v>13</v>
      </c>
      <c r="B15">
        <f>B14*EXP(RATES!P16)*(1-DATA!$B$6)</f>
        <v>93601.592378544912</v>
      </c>
      <c r="C15">
        <f>C14*EXP(RATES!P16)*(1-DATA!$B$6)</f>
        <v>23400.398094636228</v>
      </c>
      <c r="D15">
        <f t="shared" si="1"/>
        <v>117001.99047318114</v>
      </c>
      <c r="E15">
        <f>E14*(1-'LIFE TABLE MALE'!D75/1000)</f>
        <v>0.84808352308867097</v>
      </c>
      <c r="F15">
        <f t="shared" si="2"/>
        <v>0.12090549356574623</v>
      </c>
      <c r="G15">
        <f t="shared" si="0"/>
        <v>116981.99047318114</v>
      </c>
      <c r="H15">
        <f>MAX(D15,DATA!$B$3)</f>
        <v>117001.99047318114</v>
      </c>
      <c r="I15">
        <f>G15*DATA!$B$7*F14*E15</f>
        <v>2116.7813474759914</v>
      </c>
      <c r="J15">
        <f>H15*'LIFE TABLE MALE'!D76/1000*F15*E14</f>
        <v>293.35628467431098</v>
      </c>
      <c r="K15">
        <f>0</f>
        <v>0</v>
      </c>
      <c r="L15" s="43">
        <f>DATA!$B$8*((1+DATA!$B$9)^A15)*F15*E15</f>
        <v>6.6321890487980344</v>
      </c>
      <c r="M15">
        <f>B14*EXP(RATES!P16)*(DATA!$B$12)</f>
        <v>1339.9000953983934</v>
      </c>
      <c r="N15">
        <f>C14*EXP(RATES!P16)*(DATA!$B$12)</f>
        <v>334.97502384959836</v>
      </c>
      <c r="O15">
        <f t="shared" si="3"/>
        <v>1674.8751192479917</v>
      </c>
      <c r="P15">
        <f t="shared" si="4"/>
        <v>206.53125123604238</v>
      </c>
      <c r="Q15">
        <f>RATES!H16</f>
        <v>0.64004699376173069</v>
      </c>
      <c r="R15" s="46">
        <f t="shared" si="5"/>
        <v>2623.3010724351429</v>
      </c>
      <c r="S15">
        <f t="shared" si="6"/>
        <v>1679.0359651440374</v>
      </c>
    </row>
    <row r="16" spans="1:20" x14ac:dyDescent="0.2">
      <c r="A16" s="5">
        <v>14</v>
      </c>
      <c r="B16">
        <f>B15*EXP(RATES!P17)*(1-DATA!$B$6)</f>
        <v>94828.767427061175</v>
      </c>
      <c r="C16">
        <f>C15*EXP(RATES!P17)*(1-DATA!$B$6)</f>
        <v>23707.191856765294</v>
      </c>
      <c r="D16">
        <f t="shared" si="1"/>
        <v>118535.95928382647</v>
      </c>
      <c r="E16">
        <f>E15*(1-'LIFE TABLE MALE'!D76/1000)</f>
        <v>0.82779649169036118</v>
      </c>
      <c r="F16">
        <f t="shared" si="2"/>
        <v>0.10276966953088429</v>
      </c>
      <c r="G16">
        <f t="shared" si="0"/>
        <v>118515.95928382647</v>
      </c>
      <c r="H16">
        <f>MAX(D16,DATA!$B$3)</f>
        <v>118535.95928382647</v>
      </c>
      <c r="I16">
        <f>G16*DATA!$B$7*F15*E16</f>
        <v>1779.2530170132834</v>
      </c>
      <c r="J16">
        <f>H16*'LIFE TABLE MALE'!D77/1000*F16*E15</f>
        <v>268.39492236887952</v>
      </c>
      <c r="K16">
        <f>0</f>
        <v>0</v>
      </c>
      <c r="L16" s="43">
        <f>DATA!$B$8*((1+DATA!$B$9)^A16)*F16*E16</f>
        <v>5.6125594016017892</v>
      </c>
      <c r="M16">
        <f>B15*EXP(RATES!P17)*(DATA!$B$12)</f>
        <v>1357.4670183832889</v>
      </c>
      <c r="N16">
        <f>C15*EXP(RATES!P17)*(DATA!$B$12)</f>
        <v>339.36675459582221</v>
      </c>
      <c r="O16">
        <f t="shared" si="3"/>
        <v>1696.833772979111</v>
      </c>
      <c r="P16">
        <f t="shared" si="4"/>
        <v>173.98986835487869</v>
      </c>
      <c r="Q16">
        <f>RATES!H17</f>
        <v>0.61786536101900291</v>
      </c>
      <c r="R16" s="46">
        <f t="shared" si="5"/>
        <v>2227.2503671386435</v>
      </c>
      <c r="S16">
        <f t="shared" si="6"/>
        <v>1376.1408521718247</v>
      </c>
    </row>
    <row r="17" spans="1:19" x14ac:dyDescent="0.2">
      <c r="A17" s="6">
        <v>15</v>
      </c>
      <c r="B17">
        <f>B16*EXP(RATES!P18)*(1-DATA!$B$6)</f>
        <v>95973.685388002894</v>
      </c>
      <c r="C17">
        <f>C16*EXP(RATES!P18)*(1-DATA!$B$6)</f>
        <v>23993.421347000723</v>
      </c>
      <c r="D17">
        <f t="shared" si="1"/>
        <v>119967.10673500362</v>
      </c>
      <c r="E17">
        <f>E16*(1-'LIFE TABLE MALE'!D77/1000)</f>
        <v>0.80629125769035137</v>
      </c>
      <c r="F17">
        <f t="shared" si="2"/>
        <v>8.7354219101251643E-2</v>
      </c>
      <c r="G17">
        <f t="shared" si="0"/>
        <v>119947.10673500362</v>
      </c>
      <c r="H17">
        <f>MAX(D17,DATA!$B$3)</f>
        <v>119967.10673500362</v>
      </c>
      <c r="I17">
        <f>G17*DATA!$B$7*F16*E17</f>
        <v>1490.8637212440906</v>
      </c>
      <c r="J17">
        <f>H17*'LIFE TABLE MALE'!D78/1000*F17*E16</f>
        <v>253.50372450559135</v>
      </c>
      <c r="K17">
        <f>0</f>
        <v>0</v>
      </c>
      <c r="L17" s="43">
        <f>DATA!$B$8*((1+DATA!$B$9)^A17)*F17*E17</f>
        <v>4.7396734102966578</v>
      </c>
      <c r="M17">
        <f>B16*EXP(RATES!P18)*(DATA!$B$12)</f>
        <v>1373.8564370470763</v>
      </c>
      <c r="N17">
        <f>C16*EXP(RATES!P18)*(DATA!$B$12)</f>
        <v>343.46410926176907</v>
      </c>
      <c r="O17">
        <f t="shared" si="3"/>
        <v>1717.3205463088452</v>
      </c>
      <c r="P17">
        <f t="shared" si="4"/>
        <v>146.09653216965583</v>
      </c>
      <c r="Q17">
        <f>RATES!H18</f>
        <v>0.59706365714702947</v>
      </c>
      <c r="R17" s="46">
        <f t="shared" si="5"/>
        <v>1895.2036513296343</v>
      </c>
      <c r="S17">
        <f t="shared" si="6"/>
        <v>1131.5572231012752</v>
      </c>
    </row>
    <row r="18" spans="1:19" x14ac:dyDescent="0.2">
      <c r="A18" s="5">
        <v>16</v>
      </c>
      <c r="B18">
        <f>B17*EXP(RATES!P19)*(1-DATA!$B$6)</f>
        <v>96965.507394977118</v>
      </c>
      <c r="C18">
        <f>C17*EXP(RATES!P19)*(1-DATA!$B$6)</f>
        <v>24241.376848744279</v>
      </c>
      <c r="D18">
        <f t="shared" si="1"/>
        <v>121206.8842437214</v>
      </c>
      <c r="E18">
        <f>E17*(1-'LIFE TABLE MALE'!D78/1000)</f>
        <v>0.78272955654492149</v>
      </c>
      <c r="F18">
        <f t="shared" si="2"/>
        <v>7.4251086236063898E-2</v>
      </c>
      <c r="G18">
        <f t="shared" si="0"/>
        <v>121186.8842437214</v>
      </c>
      <c r="H18">
        <f>MAX(D18,DATA!$B$3)</f>
        <v>121206.8842437214</v>
      </c>
      <c r="I18">
        <f>G18*DATA!$B$7*F17*E18</f>
        <v>1242.9180585398822</v>
      </c>
      <c r="J18">
        <f>H18*'LIFE TABLE MALE'!D79/1000*F18*E17</f>
        <v>238.51419046930658</v>
      </c>
      <c r="K18">
        <f>0</f>
        <v>0</v>
      </c>
      <c r="L18" s="43">
        <f>DATA!$B$8*((1+DATA!$B$9)^A18)*F18*E18</f>
        <v>3.9892136592971492</v>
      </c>
      <c r="M18">
        <f>B17*EXP(RATES!P19)*(DATA!$B$12)</f>
        <v>1388.0542980876069</v>
      </c>
      <c r="N18">
        <f>C17*EXP(RATES!P19)*(DATA!$B$12)</f>
        <v>347.01357452190172</v>
      </c>
      <c r="O18">
        <f t="shared" si="3"/>
        <v>1735.0678726095086</v>
      </c>
      <c r="P18">
        <f t="shared" si="4"/>
        <v>122.20593689138038</v>
      </c>
      <c r="Q18">
        <f>RATES!H19</f>
        <v>0.57795548440160449</v>
      </c>
      <c r="R18" s="46">
        <f t="shared" si="5"/>
        <v>1607.6273995598663</v>
      </c>
      <c r="S18">
        <f t="shared" si="6"/>
        <v>929.13707244991429</v>
      </c>
    </row>
    <row r="19" spans="1:19" x14ac:dyDescent="0.2">
      <c r="A19" s="5">
        <v>17</v>
      </c>
      <c r="B19">
        <f>B18*EXP(RATES!P20)*(1-DATA!$B$6)</f>
        <v>97816.187356051509</v>
      </c>
      <c r="C19">
        <f>C18*EXP(RATES!P20)*(1-DATA!$B$6)</f>
        <v>24454.046839012877</v>
      </c>
      <c r="D19">
        <f t="shared" si="1"/>
        <v>122270.23419506439</v>
      </c>
      <c r="E19">
        <f>E18*(1-'LIFE TABLE MALE'!D79/1000)</f>
        <v>0.75700168217713715</v>
      </c>
      <c r="F19">
        <f t="shared" si="2"/>
        <v>6.3113423300654309E-2</v>
      </c>
      <c r="G19">
        <f t="shared" si="0"/>
        <v>122250.23419506439</v>
      </c>
      <c r="H19">
        <f>MAX(D19,DATA!$B$3)</f>
        <v>122270.23419506439</v>
      </c>
      <c r="I19">
        <f>G19*DATA!$B$7*F18*E19</f>
        <v>1030.7197904172554</v>
      </c>
      <c r="J19">
        <f>H19*'LIFE TABLE MALE'!D80/1000*F19*E18</f>
        <v>226.79719010945834</v>
      </c>
      <c r="K19">
        <f>0</f>
        <v>0</v>
      </c>
      <c r="L19" s="43">
        <f>DATA!$B$8*((1+DATA!$B$9)^A19)*F19*E19</f>
        <v>3.3449644463055161</v>
      </c>
      <c r="M19">
        <f>B18*EXP(RATES!P20)*(DATA!$B$12)</f>
        <v>1400.2317208432733</v>
      </c>
      <c r="N19">
        <f>C18*EXP(RATES!P20)*(DATA!$B$12)</f>
        <v>350.05793021081831</v>
      </c>
      <c r="O19">
        <f t="shared" si="3"/>
        <v>1750.2896510540916</v>
      </c>
      <c r="P19">
        <f t="shared" si="4"/>
        <v>101.72424374495583</v>
      </c>
      <c r="Q19">
        <f>RATES!H20</f>
        <v>0.56032472588283622</v>
      </c>
      <c r="R19" s="46">
        <f t="shared" si="5"/>
        <v>1362.5861887179749</v>
      </c>
      <c r="S19">
        <f t="shared" si="6"/>
        <v>763.4907326851378</v>
      </c>
    </row>
    <row r="20" spans="1:19" x14ac:dyDescent="0.2">
      <c r="A20" s="5">
        <v>18</v>
      </c>
      <c r="B20">
        <f>B19*EXP(RATES!P21)*(1-DATA!$B$6)</f>
        <v>98636.127526061508</v>
      </c>
      <c r="C20">
        <f>C19*EXP(RATES!P21)*(1-DATA!$B$6)</f>
        <v>24659.031881515377</v>
      </c>
      <c r="D20">
        <f t="shared" si="1"/>
        <v>123295.15940757688</v>
      </c>
      <c r="E20">
        <f>E19*(1-'LIFE TABLE MALE'!D80/1000)</f>
        <v>0.72857800254523786</v>
      </c>
      <c r="F20">
        <f t="shared" si="2"/>
        <v>5.3646409805556163E-2</v>
      </c>
      <c r="G20">
        <f t="shared" si="0"/>
        <v>123275.15940757688</v>
      </c>
      <c r="H20">
        <f>MAX(D20,DATA!$B$3)</f>
        <v>123295.15940757688</v>
      </c>
      <c r="I20">
        <f>G20*DATA!$B$7*F19*E20</f>
        <v>850.28520762344419</v>
      </c>
      <c r="J20">
        <f>H20*'LIFE TABLE MALE'!D81/1000*F20*E19</f>
        <v>207.79409428758916</v>
      </c>
      <c r="K20">
        <f>0</f>
        <v>0</v>
      </c>
      <c r="L20" s="43">
        <f>DATA!$B$8*((1+DATA!$B$9)^A20)*F20*E20</f>
        <v>2.791192655370387</v>
      </c>
      <c r="M20">
        <f>B19*EXP(RATES!P21)*(DATA!$B$12)</f>
        <v>1411.9691056900422</v>
      </c>
      <c r="N20">
        <f>C19*EXP(RATES!P21)*(DATA!$B$12)</f>
        <v>352.99227642251054</v>
      </c>
      <c r="O20">
        <f t="shared" si="3"/>
        <v>1764.9613821125527</v>
      </c>
      <c r="P20">
        <f t="shared" si="4"/>
        <v>84.324502780008501</v>
      </c>
      <c r="Q20">
        <f>RATES!H21</f>
        <v>0.54344220000874166</v>
      </c>
      <c r="R20" s="46">
        <f t="shared" si="5"/>
        <v>1145.1949973464123</v>
      </c>
      <c r="S20">
        <f t="shared" si="6"/>
        <v>622.34728879693932</v>
      </c>
    </row>
    <row r="21" spans="1:19" x14ac:dyDescent="0.2">
      <c r="A21" s="5">
        <v>19</v>
      </c>
      <c r="B21">
        <f>B20*EXP(RATES!P22)*(1-DATA!$B$6)</f>
        <v>99442.687974122411</v>
      </c>
      <c r="C21">
        <f>C20*EXP(RATES!P22)*(1-DATA!$B$6)</f>
        <v>24860.671993530603</v>
      </c>
      <c r="D21">
        <f t="shared" si="1"/>
        <v>124303.35996765301</v>
      </c>
      <c r="E21">
        <f>E20*(1-'LIFE TABLE MALE'!D81/1000)</f>
        <v>0.69834190615291014</v>
      </c>
      <c r="F21">
        <f t="shared" si="2"/>
        <v>4.5599448334722736E-2</v>
      </c>
      <c r="G21">
        <f t="shared" si="0"/>
        <v>124283.35996765301</v>
      </c>
      <c r="H21">
        <f>MAX(D21,DATA!$B$3)</f>
        <v>124303.35996765301</v>
      </c>
      <c r="I21">
        <f>G21*DATA!$B$7*F20*E21</f>
        <v>698.41412107867313</v>
      </c>
      <c r="J21">
        <f>H21*'LIFE TABLE MALE'!D82/1000*F21*E20</f>
        <v>194.27360437820693</v>
      </c>
      <c r="K21">
        <f>0</f>
        <v>0</v>
      </c>
      <c r="L21" s="43">
        <f>DATA!$B$8*((1+DATA!$B$9)^A21)*F21*E21</f>
        <v>2.3195351618749664</v>
      </c>
      <c r="M21">
        <f>B20*EXP(RATES!P22)*(DATA!$B$12)</f>
        <v>1423.5149607747585</v>
      </c>
      <c r="N21">
        <f>C20*EXP(RATES!P22)*(DATA!$B$12)</f>
        <v>355.87874019368962</v>
      </c>
      <c r="O21">
        <f t="shared" si="3"/>
        <v>1779.3937009684482</v>
      </c>
      <c r="P21">
        <f t="shared" si="4"/>
        <v>69.54865993989219</v>
      </c>
      <c r="Q21">
        <f>RATES!H22</f>
        <v>0.52717568742308507</v>
      </c>
      <c r="R21" s="46">
        <f t="shared" si="5"/>
        <v>964.55592055864724</v>
      </c>
      <c r="S21">
        <f t="shared" si="6"/>
        <v>508.49043047851148</v>
      </c>
    </row>
    <row r="22" spans="1:19" x14ac:dyDescent="0.2">
      <c r="A22" s="6">
        <v>20</v>
      </c>
      <c r="B22">
        <f>B21*EXP(RATES!P23)*(1-DATA!$B$6)</f>
        <v>100354.72115197116</v>
      </c>
      <c r="C22">
        <f>C21*EXP(RATES!P23)*(1-DATA!$B$6)</f>
        <v>25088.680287992789</v>
      </c>
      <c r="D22">
        <f t="shared" si="1"/>
        <v>125443.40143996394</v>
      </c>
      <c r="E22">
        <f>E21*(1-'LIFE TABLE MALE'!D82/1000)</f>
        <v>0.66548978691150162</v>
      </c>
      <c r="F22">
        <f t="shared" si="2"/>
        <v>3.8759531084514326E-2</v>
      </c>
      <c r="G22">
        <f t="shared" si="0"/>
        <v>125423.40143996394</v>
      </c>
      <c r="H22">
        <f>MAX(D22,DATA!$B$3)</f>
        <v>125443.40143996394</v>
      </c>
      <c r="I22">
        <f>G22*DATA!$B$7*F21*E22</f>
        <v>570.91416309530155</v>
      </c>
      <c r="J22">
        <f>H22*'LIFE TABLE MALE'!D83/1000*F22*E21</f>
        <v>179.178839252974</v>
      </c>
      <c r="K22">
        <f>0</f>
        <v>0</v>
      </c>
      <c r="L22" s="43">
        <f>DATA!$B$8*((1+DATA!$B$9)^A22)*F22*E22</f>
        <v>1.9164317121128738</v>
      </c>
      <c r="M22">
        <f>B21*EXP(RATES!P23)*(DATA!$B$12)</f>
        <v>1436.5706504372151</v>
      </c>
      <c r="N22">
        <f>C21*EXP(RATES!P23)*(DATA!$B$12)</f>
        <v>359.14266260930378</v>
      </c>
      <c r="O22">
        <f t="shared" si="3"/>
        <v>1795.713313046519</v>
      </c>
      <c r="P22">
        <f t="shared" si="4"/>
        <v>57.182704921614139</v>
      </c>
      <c r="Q22">
        <f>RATES!H23</f>
        <v>0.51089220238770217</v>
      </c>
      <c r="R22" s="46">
        <f t="shared" si="5"/>
        <v>809.19213898200258</v>
      </c>
      <c r="S22">
        <f t="shared" si="6"/>
        <v>413.4099540393309</v>
      </c>
    </row>
    <row r="23" spans="1:19" x14ac:dyDescent="0.2">
      <c r="A23" s="5">
        <v>21</v>
      </c>
      <c r="B23">
        <f>B22*EXP(RATES!P24)*(1-DATA!$B$6)</f>
        <v>101375.04111867421</v>
      </c>
      <c r="C23">
        <f>C22*EXP(RATES!P24)*(1-DATA!$B$6)</f>
        <v>25343.760279668553</v>
      </c>
      <c r="D23">
        <f t="shared" si="1"/>
        <v>126718.80139834277</v>
      </c>
      <c r="E23">
        <f>E22*(1-'LIFE TABLE MALE'!D83/1000)</f>
        <v>0.63037147159761586</v>
      </c>
      <c r="F23">
        <f t="shared" si="2"/>
        <v>3.2945601421837174E-2</v>
      </c>
      <c r="G23">
        <f t="shared" si="0"/>
        <v>126698.80139834277</v>
      </c>
      <c r="H23">
        <f>MAX(D23,DATA!$B$3)</f>
        <v>126718.80139834277</v>
      </c>
      <c r="I23">
        <f>G23*DATA!$B$7*F22*E23</f>
        <v>464.34292203099795</v>
      </c>
      <c r="J23">
        <f>H23*'LIFE TABLE MALE'!D84/1000*F23*E22</f>
        <v>163.78434711574283</v>
      </c>
      <c r="K23">
        <f>0</f>
        <v>0</v>
      </c>
      <c r="L23" s="43">
        <f>DATA!$B$8*((1+DATA!$B$9)^A23)*F23*E23</f>
        <v>1.5738654496721092</v>
      </c>
      <c r="M23">
        <f>B22*EXP(RATES!P24)*(DATA!$B$12)</f>
        <v>1451.1764577315328</v>
      </c>
      <c r="N23">
        <f>C22*EXP(RATES!P24)*(DATA!$B$12)</f>
        <v>362.79411443288319</v>
      </c>
      <c r="O23">
        <f t="shared" si="3"/>
        <v>1813.9705721644159</v>
      </c>
      <c r="P23">
        <f t="shared" si="4"/>
        <v>46.789687693440541</v>
      </c>
      <c r="Q23">
        <f>RATES!H24</f>
        <v>0.49462366847703498</v>
      </c>
      <c r="R23" s="46">
        <f t="shared" si="5"/>
        <v>676.49082228985344</v>
      </c>
      <c r="S23">
        <f t="shared" si="6"/>
        <v>334.60837221205327</v>
      </c>
    </row>
    <row r="24" spans="1:19" x14ac:dyDescent="0.2">
      <c r="A24" s="5">
        <v>22</v>
      </c>
      <c r="B24">
        <f>B23*EXP(RATES!P25)*(1-DATA!$B$6)</f>
        <v>102524.63611246079</v>
      </c>
      <c r="C24">
        <f>C23*EXP(RATES!P25)*(1-DATA!$B$6)</f>
        <v>25631.159028115198</v>
      </c>
      <c r="D24">
        <f t="shared" si="1"/>
        <v>128155.795140576</v>
      </c>
      <c r="E24">
        <f>E23*(1-'LIFE TABLE MALE'!D84/1000)</f>
        <v>0.59321032950859998</v>
      </c>
      <c r="F24">
        <f t="shared" si="2"/>
        <v>2.8003761208561597E-2</v>
      </c>
      <c r="G24">
        <f t="shared" si="0"/>
        <v>128135.795140576</v>
      </c>
      <c r="H24">
        <f>MAX(D24,DATA!$B$3)</f>
        <v>128155.795140576</v>
      </c>
      <c r="I24">
        <f>G24*DATA!$B$7*F23*E24</f>
        <v>375.63657498005125</v>
      </c>
      <c r="J24">
        <f>H24*'LIFE TABLE MALE'!D85/1000*F24*E23</f>
        <v>148.71583513372875</v>
      </c>
      <c r="K24">
        <f>0</f>
        <v>0</v>
      </c>
      <c r="L24" s="43">
        <f>DATA!$B$8*((1+DATA!$B$9)^A24)*F24*E24</f>
        <v>1.284100022427098</v>
      </c>
      <c r="M24">
        <f>B23*EXP(RATES!P25)*(DATA!$B$12)</f>
        <v>1467.6328277857374</v>
      </c>
      <c r="N24">
        <f>C23*EXP(RATES!P25)*(DATA!$B$12)</f>
        <v>366.90820694643435</v>
      </c>
      <c r="O24">
        <f t="shared" si="3"/>
        <v>1834.5410347321717</v>
      </c>
      <c r="P24">
        <f t="shared" si="4"/>
        <v>38.099688129845347</v>
      </c>
      <c r="Q24">
        <f>RATES!H25</f>
        <v>0.47831781419125513</v>
      </c>
      <c r="R24" s="46">
        <f t="shared" si="5"/>
        <v>563.7361982660525</v>
      </c>
      <c r="S24">
        <f t="shared" si="6"/>
        <v>269.64506613510628</v>
      </c>
    </row>
    <row r="25" spans="1:19" x14ac:dyDescent="0.2">
      <c r="A25" s="5">
        <v>23</v>
      </c>
      <c r="B25">
        <f>B24*EXP(RATES!P26)*(1-DATA!$B$6)</f>
        <v>103779.55436455461</v>
      </c>
      <c r="C25">
        <f>C24*EXP(RATES!P26)*(1-DATA!$B$6)</f>
        <v>25944.888591138653</v>
      </c>
      <c r="D25">
        <f t="shared" si="1"/>
        <v>129724.44295569326</v>
      </c>
      <c r="E25">
        <f>E24*(1-'LIFE TABLE MALE'!D85/1000)</f>
        <v>0.55421480613968421</v>
      </c>
      <c r="F25">
        <f t="shared" si="2"/>
        <v>2.3803197027277356E-2</v>
      </c>
      <c r="G25">
        <f t="shared" si="0"/>
        <v>129704.44295569326</v>
      </c>
      <c r="H25">
        <f>MAX(D25,DATA!$B$3)</f>
        <v>129724.44295569326</v>
      </c>
      <c r="I25">
        <f>G25*DATA!$B$7*F24*E25</f>
        <v>301.95387105087605</v>
      </c>
      <c r="J25">
        <f>H25*'LIFE TABLE MALE'!D86/1000*F25*E24</f>
        <v>132.22361946371069</v>
      </c>
      <c r="K25">
        <f>0</f>
        <v>0</v>
      </c>
      <c r="L25" s="43">
        <f>DATA!$B$8*((1+DATA!$B$9)^A25)*F25*E25</f>
        <v>1.0401293954547213</v>
      </c>
      <c r="M25">
        <f>B24*EXP(RATES!P26)*(DATA!$B$12)</f>
        <v>1485.5968927441356</v>
      </c>
      <c r="N25">
        <f>C24*EXP(RATES!P26)*(DATA!$B$12)</f>
        <v>371.39922318603391</v>
      </c>
      <c r="O25">
        <f t="shared" si="3"/>
        <v>1856.9961159301695</v>
      </c>
      <c r="P25">
        <f t="shared" si="4"/>
        <v>30.848643086182658</v>
      </c>
      <c r="Q25">
        <f>RATES!H26</f>
        <v>0.46213817570441679</v>
      </c>
      <c r="R25" s="46">
        <f t="shared" si="5"/>
        <v>466.06626299622411</v>
      </c>
      <c r="S25">
        <f t="shared" si="6"/>
        <v>215.38701253844994</v>
      </c>
    </row>
    <row r="26" spans="1:19" x14ac:dyDescent="0.2">
      <c r="A26" s="5">
        <v>24</v>
      </c>
      <c r="B26">
        <f>B25*EXP(RATES!P27)*(1-DATA!$B$6)</f>
        <v>105155.52300345972</v>
      </c>
      <c r="C26">
        <f>C25*EXP(RATES!P27)*(1-DATA!$B$6)</f>
        <v>26288.88075086493</v>
      </c>
      <c r="D26">
        <f t="shared" si="1"/>
        <v>131444.40375432465</v>
      </c>
      <c r="E26">
        <f>E25*(1-'LIFE TABLE MALE'!D86/1000)</f>
        <v>0.51420915397167088</v>
      </c>
      <c r="F26">
        <f t="shared" si="2"/>
        <v>2.0232717473185752E-2</v>
      </c>
      <c r="G26">
        <f t="shared" si="0"/>
        <v>131424.40375432465</v>
      </c>
      <c r="H26">
        <f>MAX(D26,DATA!$B$3)</f>
        <v>131444.40375432465</v>
      </c>
      <c r="I26">
        <f>G26*DATA!$B$7*F25*E26</f>
        <v>241.29169242147938</v>
      </c>
      <c r="J26">
        <f>H26*'LIFE TABLE MALE'!D87/1000*F26*E25</f>
        <v>119.76692050105065</v>
      </c>
      <c r="K26">
        <f>0</f>
        <v>0</v>
      </c>
      <c r="L26" s="43">
        <f>DATA!$B$8*((1+DATA!$B$9)^A26)*F26*E26</f>
        <v>0.836696876034149</v>
      </c>
      <c r="M26">
        <f>B25*EXP(RATES!P27)*(DATA!$B$12)</f>
        <v>1505.2937853255994</v>
      </c>
      <c r="N26">
        <f>C25*EXP(RATES!P27)*(DATA!$B$12)</f>
        <v>376.32344633139985</v>
      </c>
      <c r="O26">
        <f t="shared" si="3"/>
        <v>1881.6172316569991</v>
      </c>
      <c r="P26">
        <f t="shared" si="4"/>
        <v>24.822453001069238</v>
      </c>
      <c r="Q26">
        <f>RATES!H27</f>
        <v>0.44605705647492638</v>
      </c>
      <c r="R26" s="46">
        <f t="shared" si="5"/>
        <v>386.71776279963342</v>
      </c>
      <c r="S26">
        <f t="shared" si="6"/>
        <v>172.49818696097327</v>
      </c>
    </row>
    <row r="27" spans="1:19" x14ac:dyDescent="0.2">
      <c r="A27" s="6">
        <v>25</v>
      </c>
      <c r="B27">
        <f>B26*EXP(RATES!P28)*(1-DATA!$B$6)</f>
        <v>106617.73358536865</v>
      </c>
      <c r="C27">
        <f>C26*EXP(RATES!P28)*(1-DATA!$B$6)</f>
        <v>26654.433396342163</v>
      </c>
      <c r="D27">
        <f t="shared" si="1"/>
        <v>133272.16698171082</v>
      </c>
      <c r="E27">
        <f>E26*(1-'LIFE TABLE MALE'!D87/1000)</f>
        <v>0.47242590134255708</v>
      </c>
      <c r="F27">
        <f t="shared" si="2"/>
        <v>1.7197809852207889E-2</v>
      </c>
      <c r="G27">
        <f t="shared" si="0"/>
        <v>133252.16698171082</v>
      </c>
      <c r="H27">
        <f>MAX(D27,DATA!$B$3)</f>
        <v>133272.16698171082</v>
      </c>
      <c r="I27">
        <f>G27*DATA!$B$7*F26*E27</f>
        <v>191.05282198135257</v>
      </c>
      <c r="J27">
        <f>H27*'LIFE TABLE MALE'!D88/1000*F27*E26</f>
        <v>109.18148157512898</v>
      </c>
      <c r="K27">
        <f>0</f>
        <v>0</v>
      </c>
      <c r="L27" s="43">
        <f>DATA!$B$8*((1+DATA!$B$9)^A27)*F27*E27</f>
        <v>0.66647082316811657</v>
      </c>
      <c r="M27">
        <f>B26*EXP(RATES!P28)*(DATA!$B$12)</f>
        <v>1526.2252251484265</v>
      </c>
      <c r="N27">
        <f>C26*EXP(RATES!P28)*(DATA!$B$12)</f>
        <v>381.55630628710662</v>
      </c>
      <c r="O27">
        <f t="shared" si="3"/>
        <v>1907.781531435533</v>
      </c>
      <c r="P27">
        <f t="shared" si="4"/>
        <v>19.848270089847134</v>
      </c>
      <c r="Q27">
        <f>RATES!H28</f>
        <v>0.43026092876836247</v>
      </c>
      <c r="R27" s="46">
        <f t="shared" si="5"/>
        <v>320.74904446949677</v>
      </c>
      <c r="S27">
        <f t="shared" si="6"/>
        <v>138.00578177501046</v>
      </c>
    </row>
    <row r="28" spans="1:19" x14ac:dyDescent="0.2">
      <c r="A28" s="5">
        <v>26</v>
      </c>
      <c r="B28">
        <f>B27*EXP(RATES!P29)*(1-DATA!$B$6)</f>
        <v>108175.5220198626</v>
      </c>
      <c r="C28">
        <f>C27*EXP(RATES!P29)*(1-DATA!$B$6)</f>
        <v>27043.880504965651</v>
      </c>
      <c r="D28">
        <f t="shared" si="1"/>
        <v>135219.40252482827</v>
      </c>
      <c r="E28">
        <f>E27*(1-'LIFE TABLE MALE'!D88/1000)</f>
        <v>0.42866056426106119</v>
      </c>
      <c r="F28">
        <f t="shared" si="2"/>
        <v>1.4618138374376706E-2</v>
      </c>
      <c r="G28">
        <f t="shared" si="0"/>
        <v>135199.40252482827</v>
      </c>
      <c r="H28">
        <f>MAX(D28,DATA!$B$3)</f>
        <v>135219.40252482827</v>
      </c>
      <c r="I28">
        <f>G28*DATA!$B$7*F27*E28</f>
        <v>149.50396322102691</v>
      </c>
      <c r="J28">
        <f>H28*'LIFE TABLE MALE'!D89/1000*F28*E27</f>
        <v>99.920417860180123</v>
      </c>
      <c r="K28">
        <f>0</f>
        <v>0</v>
      </c>
      <c r="L28" s="43">
        <f>DATA!$B$8*((1+DATA!$B$9)^A28)*F28*E28</f>
        <v>0.5243002563059016</v>
      </c>
      <c r="M28">
        <f>B27*EXP(RATES!P29)*(DATA!$B$12)</f>
        <v>1548.5248550900578</v>
      </c>
      <c r="N28">
        <f>C27*EXP(RATES!P29)*(DATA!$B$12)</f>
        <v>387.13121377251446</v>
      </c>
      <c r="O28">
        <f t="shared" si="3"/>
        <v>1935.6560688625723</v>
      </c>
      <c r="P28">
        <f t="shared" si="4"/>
        <v>15.726607094424258</v>
      </c>
      <c r="Q28">
        <f>RATES!H29</f>
        <v>0.41473550065898657</v>
      </c>
      <c r="R28" s="46">
        <f t="shared" si="5"/>
        <v>265.67528843193719</v>
      </c>
      <c r="S28">
        <f t="shared" si="6"/>
        <v>110.18497376054013</v>
      </c>
    </row>
    <row r="29" spans="1:19" x14ac:dyDescent="0.2">
      <c r="A29" s="5">
        <v>27</v>
      </c>
      <c r="B29">
        <f>B28*EXP(RATES!P30)*(1-DATA!$B$6)</f>
        <v>109838.81712533059</v>
      </c>
      <c r="C29">
        <f>C28*EXP(RATES!P30)*(1-DATA!$B$6)</f>
        <v>27459.704281332648</v>
      </c>
      <c r="D29">
        <f t="shared" si="1"/>
        <v>137298.52140666323</v>
      </c>
      <c r="E29">
        <f>E28*(1-'LIFE TABLE MALE'!D89/1000)</f>
        <v>0.38279328376033767</v>
      </c>
      <c r="F29">
        <f t="shared" si="2"/>
        <v>1.24254176182202E-2</v>
      </c>
      <c r="G29">
        <f t="shared" si="0"/>
        <v>137278.52140666323</v>
      </c>
      <c r="H29">
        <f>MAX(D29,DATA!$B$3)</f>
        <v>137298.52140666323</v>
      </c>
      <c r="I29">
        <f>G29*DATA!$B$7*F28*E29</f>
        <v>115.22593205846412</v>
      </c>
      <c r="J29">
        <f>H29*'LIFE TABLE MALE'!D90/1000*F29*E28</f>
        <v>89.411077851866693</v>
      </c>
      <c r="K29">
        <f>0</f>
        <v>0</v>
      </c>
      <c r="L29" s="43">
        <f>DATA!$B$8*((1+DATA!$B$9)^A29)*F29*E29</f>
        <v>0.40592887534432326</v>
      </c>
      <c r="M29">
        <f>B28*EXP(RATES!P30)*(DATA!$B$12)</f>
        <v>1572.3348054750802</v>
      </c>
      <c r="N29">
        <f>C28*EXP(RATES!P30)*(DATA!$B$12)</f>
        <v>393.08370136877005</v>
      </c>
      <c r="O29">
        <f t="shared" si="3"/>
        <v>1965.4185068438503</v>
      </c>
      <c r="P29">
        <f t="shared" si="4"/>
        <v>12.315743663195335</v>
      </c>
      <c r="Q29">
        <f>RATES!H30</f>
        <v>0.39946912565201997</v>
      </c>
      <c r="R29" s="46">
        <f t="shared" si="5"/>
        <v>217.35868244887047</v>
      </c>
      <c r="S29">
        <f t="shared" si="6"/>
        <v>86.82808283072535</v>
      </c>
    </row>
    <row r="30" spans="1:19" x14ac:dyDescent="0.2">
      <c r="A30" s="5">
        <v>28</v>
      </c>
      <c r="B30">
        <f>B29*EXP(RATES!P31)*(1-DATA!$B$6)</f>
        <v>111588.01237700092</v>
      </c>
      <c r="C30">
        <f>C29*EXP(RATES!P31)*(1-DATA!$B$6)</f>
        <v>27897.003094250231</v>
      </c>
      <c r="D30">
        <f t="shared" si="1"/>
        <v>139485.01547125116</v>
      </c>
      <c r="E30">
        <f>E29*(1-'LIFE TABLE MALE'!D90/1000)</f>
        <v>0.33599119307109643</v>
      </c>
      <c r="F30">
        <f t="shared" si="2"/>
        <v>1.0561604975487169E-2</v>
      </c>
      <c r="G30">
        <f t="shared" si="0"/>
        <v>139465.01547125116</v>
      </c>
      <c r="H30">
        <f>MAX(D30,DATA!$B$3)</f>
        <v>139485.01547125116</v>
      </c>
      <c r="I30">
        <f>G30*DATA!$B$7*F29*E30</f>
        <v>87.336428198560853</v>
      </c>
      <c r="J30">
        <f>H30*'LIFE TABLE MALE'!D91/1000*F30*E29</f>
        <v>78.881564205522949</v>
      </c>
      <c r="K30">
        <f>0</f>
        <v>0</v>
      </c>
      <c r="L30" s="43">
        <f>DATA!$B$8*((1+DATA!$B$9)^A30)*F30*E30</f>
        <v>0.30891046953381696</v>
      </c>
      <c r="M30">
        <f>B29*EXP(RATES!P31)*(DATA!$B$12)</f>
        <v>1597.3744103047168</v>
      </c>
      <c r="N30">
        <f>C29*EXP(RATES!P31)*(DATA!$B$12)</f>
        <v>399.34360257617919</v>
      </c>
      <c r="O30">
        <f t="shared" si="3"/>
        <v>1996.7180128808959</v>
      </c>
      <c r="P30">
        <f t="shared" si="4"/>
        <v>9.4971224910456407</v>
      </c>
      <c r="Q30">
        <f>RATES!H31</f>
        <v>0.38455669716076785</v>
      </c>
      <c r="R30" s="46">
        <f t="shared" si="5"/>
        <v>176.02402536466326</v>
      </c>
      <c r="S30">
        <f t="shared" si="6"/>
        <v>67.691217815178121</v>
      </c>
    </row>
    <row r="31" spans="1:19" x14ac:dyDescent="0.2">
      <c r="A31" s="5">
        <v>29</v>
      </c>
      <c r="B31">
        <f>B30*EXP(RATES!P32)*(1-DATA!$B$6)</f>
        <v>113397.87012502472</v>
      </c>
      <c r="C31">
        <f>C30*EXP(RATES!P32)*(1-DATA!$B$6)</f>
        <v>28349.467531256181</v>
      </c>
      <c r="D31">
        <f t="shared" si="1"/>
        <v>141747.3376562809</v>
      </c>
      <c r="E31">
        <f>E30*(1-'LIFE TABLE MALE'!D91/1000)</f>
        <v>0.28899294993893926</v>
      </c>
      <c r="F31">
        <f t="shared" si="2"/>
        <v>8.9773642291640938E-3</v>
      </c>
      <c r="G31">
        <f t="shared" si="0"/>
        <v>141727.3376562809</v>
      </c>
      <c r="H31">
        <f>MAX(D31,DATA!$B$3)</f>
        <v>141747.3376562809</v>
      </c>
      <c r="I31">
        <f>G31*DATA!$B$7*F30*E31</f>
        <v>64.887651548094595</v>
      </c>
      <c r="J31">
        <f>H31*'LIFE TABLE MALE'!D92/1000*F31*E30</f>
        <v>68.422902872111294</v>
      </c>
      <c r="K31">
        <f>0</f>
        <v>0</v>
      </c>
      <c r="L31" s="43">
        <f>DATA!$B$8*((1+DATA!$B$9)^A31)*F31*E31</f>
        <v>0.23036212671253492</v>
      </c>
      <c r="M31">
        <f>B30*EXP(RATES!P32)*(DATA!$B$12)</f>
        <v>1623.2823944277568</v>
      </c>
      <c r="N31">
        <f>C30*EXP(RATES!P32)*(DATA!$B$12)</f>
        <v>405.8205986069392</v>
      </c>
      <c r="O31">
        <f t="shared" si="3"/>
        <v>2029.1029930346961</v>
      </c>
      <c r="P31">
        <f t="shared" si="4"/>
        <v>7.2004875760837459</v>
      </c>
      <c r="Q31">
        <f>RATES!H32</f>
        <v>0.37009385847855797</v>
      </c>
      <c r="R31" s="47">
        <f t="shared" si="5"/>
        <v>140.74140412300216</v>
      </c>
      <c r="S31">
        <f t="shared" si="6"/>
        <v>52.087529299571898</v>
      </c>
    </row>
    <row r="32" spans="1:19" x14ac:dyDescent="0.2">
      <c r="A32" s="6">
        <v>30</v>
      </c>
      <c r="B32">
        <f>B31*EXP(RATES!P33)*(1-DATA!$B$6)</f>
        <v>115270.4230077034</v>
      </c>
      <c r="C32">
        <f>C31*EXP(RATES!P33)*(1-DATA!$B$6)</f>
        <v>28817.60575192585</v>
      </c>
      <c r="D32">
        <f t="shared" si="1"/>
        <v>144088.02875962926</v>
      </c>
      <c r="E32">
        <f>E31*(1-'LIFE TABLE MALE'!D92/1000)</f>
        <v>0.24274450939213651</v>
      </c>
      <c r="F32">
        <f t="shared" si="2"/>
        <v>7.6307595947894798E-3</v>
      </c>
      <c r="G32">
        <f t="shared" si="0"/>
        <v>144068.02875962926</v>
      </c>
      <c r="H32">
        <f>MAX(D32,DATA!$B$3)</f>
        <v>144088.02875962926</v>
      </c>
      <c r="I32">
        <f>G32*DATA!$B$7*F31*E32</f>
        <v>47.09308421047028</v>
      </c>
      <c r="J32">
        <f>H32*'LIFE TABLE MALE'!D93/1000*F32*E31</f>
        <v>57.435721461386329</v>
      </c>
      <c r="K32">
        <f>0</f>
        <v>0</v>
      </c>
      <c r="L32" s="43">
        <f>DATA!$B$8*((1+DATA!$B$9)^A32)*F32*E32</f>
        <v>0.16776151678176157</v>
      </c>
      <c r="M32">
        <f>B31*EXP(RATES!P33)*(DATA!$B$12)</f>
        <v>1650.0878549159997</v>
      </c>
      <c r="N32">
        <f>C31*EXP(RATES!P33)*(DATA!$B$12)</f>
        <v>412.52196372899994</v>
      </c>
      <c r="O32">
        <f t="shared" si="3"/>
        <v>2062.6098186449999</v>
      </c>
      <c r="P32">
        <f t="shared" si="4"/>
        <v>5.3512245411691266</v>
      </c>
      <c r="Q32">
        <f>RATES!H33</f>
        <v>0.35607193424219302</v>
      </c>
      <c r="R32" s="47">
        <f t="shared" si="5"/>
        <v>110.0477917298075</v>
      </c>
      <c r="S32">
        <f t="shared" si="6"/>
        <v>39.184930060314571</v>
      </c>
    </row>
    <row r="33" spans="1:19" x14ac:dyDescent="0.2">
      <c r="A33" s="5">
        <v>31</v>
      </c>
      <c r="B33">
        <f>B32*EXP(RATES!P34)*(1-DATA!$B$6)</f>
        <v>117242.89648452768</v>
      </c>
      <c r="C33">
        <f>C32*EXP(RATES!P34)*(1-DATA!$B$6)</f>
        <v>29310.72412113192</v>
      </c>
      <c r="D33">
        <f t="shared" si="1"/>
        <v>146553.62060565961</v>
      </c>
      <c r="E33">
        <f>E32*(1-'LIFE TABLE MALE'!D93/1000)</f>
        <v>0.1988663322971663</v>
      </c>
      <c r="F33">
        <f t="shared" si="2"/>
        <v>6.486145655571058E-3</v>
      </c>
      <c r="G33">
        <f t="shared" si="0"/>
        <v>146533.62060565961</v>
      </c>
      <c r="H33">
        <f>MAX(D33,DATA!$B$3)</f>
        <v>146553.62060565961</v>
      </c>
      <c r="I33">
        <f>G33*DATA!$B$7*F32*E33</f>
        <v>33.354741178606965</v>
      </c>
      <c r="J33">
        <f>H33*'LIFE TABLE MALE'!D94/1000*F33*E32</f>
        <v>46.193722659560663</v>
      </c>
      <c r="K33">
        <f>0</f>
        <v>0</v>
      </c>
      <c r="L33" s="43">
        <f>DATA!$B$8*((1+DATA!$B$9)^A33)*F33*E33</f>
        <v>0.11915802331517795</v>
      </c>
      <c r="M33">
        <f>B32*EXP(RATES!P34)*(DATA!$B$12)</f>
        <v>1678.3236715576559</v>
      </c>
      <c r="N33">
        <f>C32*EXP(RATES!P34)*(DATA!$B$12)</f>
        <v>419.58091788941397</v>
      </c>
      <c r="O33">
        <f t="shared" si="3"/>
        <v>2097.9045894470701</v>
      </c>
      <c r="P33">
        <f t="shared" si="4"/>
        <v>3.8860011063255242</v>
      </c>
      <c r="Q33">
        <f>RATES!H34</f>
        <v>0.3423796520753668</v>
      </c>
      <c r="R33" s="47">
        <f t="shared" si="5"/>
        <v>83.553622967808337</v>
      </c>
      <c r="S33">
        <f t="shared" si="6"/>
        <v>28.607060361354595</v>
      </c>
    </row>
    <row r="34" spans="1:19" x14ac:dyDescent="0.2">
      <c r="A34" s="5">
        <v>32</v>
      </c>
      <c r="B34">
        <f>B33*EXP(RATES!P35)*(1-DATA!$B$6)</f>
        <v>119285.90258672184</v>
      </c>
      <c r="C34">
        <f>C33*EXP(RATES!P35)*(1-DATA!$B$6)</f>
        <v>29821.475646680461</v>
      </c>
      <c r="D34">
        <f t="shared" si="1"/>
        <v>149107.3782334023</v>
      </c>
      <c r="E34">
        <f>E33*(1-'LIFE TABLE MALE'!D94/1000)</f>
        <v>0.1590545553724837</v>
      </c>
      <c r="F34">
        <f t="shared" si="2"/>
        <v>5.5132238072353994E-3</v>
      </c>
      <c r="G34">
        <f t="shared" si="0"/>
        <v>149087.3782334023</v>
      </c>
      <c r="H34">
        <f>MAX(D34,DATA!$B$3)</f>
        <v>149107.3782334023</v>
      </c>
      <c r="I34">
        <f>G34*DATA!$B$7*F33*E34</f>
        <v>23.070921724336124</v>
      </c>
      <c r="J34">
        <f>H34*'LIFE TABLE MALE'!D95/1000*F34*E33</f>
        <v>36.733333169078847</v>
      </c>
      <c r="K34">
        <f>0</f>
        <v>0</v>
      </c>
      <c r="L34" s="43">
        <f>DATA!$B$8*((1+DATA!$B$9)^A34)*F34*E34</f>
        <v>8.2627998988704057E-2</v>
      </c>
      <c r="M34">
        <f>B33*EXP(RATES!P35)*(DATA!$B$12)</f>
        <v>1707.569157683135</v>
      </c>
      <c r="N34">
        <f>C33*EXP(RATES!P35)*(DATA!$B$12)</f>
        <v>426.89228942078375</v>
      </c>
      <c r="O34">
        <f t="shared" si="3"/>
        <v>2134.4614471039185</v>
      </c>
      <c r="P34">
        <f t="shared" si="4"/>
        <v>2.7531905877145793</v>
      </c>
      <c r="Q34">
        <f>RATES!H35</f>
        <v>0.32911237999639242</v>
      </c>
      <c r="R34" s="47">
        <f t="shared" si="5"/>
        <v>62.640073480118254</v>
      </c>
      <c r="S34">
        <f t="shared" si="6"/>
        <v>20.615623666190622</v>
      </c>
    </row>
    <row r="35" spans="1:19" x14ac:dyDescent="0.2">
      <c r="A35" s="5">
        <v>33</v>
      </c>
      <c r="B35">
        <f>B34*EXP(RATES!P36)*(1-DATA!$B$6)</f>
        <v>121401.93294042083</v>
      </c>
      <c r="C35">
        <f>C34*EXP(RATES!P36)*(1-DATA!$B$6)</f>
        <v>30350.483235105206</v>
      </c>
      <c r="D35">
        <f t="shared" si="1"/>
        <v>151752.41617552604</v>
      </c>
      <c r="E35">
        <f>E34*(1-'LIFE TABLE MALE'!D95/1000)</f>
        <v>0.12331571729742245</v>
      </c>
      <c r="F35">
        <f t="shared" si="2"/>
        <v>4.6862402361500894E-3</v>
      </c>
      <c r="G35">
        <f t="shared" si="0"/>
        <v>151732.41617552604</v>
      </c>
      <c r="H35">
        <f>MAX(D35,DATA!$B$3)</f>
        <v>151752.41617552604</v>
      </c>
      <c r="I35">
        <f>G35*DATA!$B$7*F34*E35</f>
        <v>15.473682766002598</v>
      </c>
      <c r="J35">
        <f>H35*'LIFE TABLE MALE'!D96/1000*F35*E34</f>
        <v>27.825335610452615</v>
      </c>
      <c r="K35">
        <f>0</f>
        <v>0</v>
      </c>
      <c r="L35" s="43">
        <f>DATA!$B$8*((1+DATA!$B$9)^A35)*F35*E35</f>
        <v>5.5541634285314251E-2</v>
      </c>
      <c r="M35">
        <f>B34*EXP(RATES!P36)*(DATA!$B$12)</f>
        <v>1737.8599807422204</v>
      </c>
      <c r="N35">
        <f>C34*EXP(RATES!P36)*(DATA!$B$12)</f>
        <v>434.4649951855551</v>
      </c>
      <c r="O35">
        <f t="shared" si="3"/>
        <v>2172.3249759277755</v>
      </c>
      <c r="P35">
        <f t="shared" si="4"/>
        <v>1.9049190732896104</v>
      </c>
      <c r="Q35">
        <f>RATES!H36</f>
        <v>0.3162616944375104</v>
      </c>
      <c r="R35" s="47">
        <f t="shared" si="5"/>
        <v>45.25947908403014</v>
      </c>
      <c r="S35">
        <f t="shared" si="6"/>
        <v>14.313839544474433</v>
      </c>
    </row>
    <row r="36" spans="1:19" x14ac:dyDescent="0.2">
      <c r="A36" s="5">
        <v>34</v>
      </c>
      <c r="B36">
        <f>B35*EXP(RATES!P37)*(1-DATA!$B$6)</f>
        <v>123593.59068485699</v>
      </c>
      <c r="C36">
        <f>C35*EXP(RATES!P37)*(1-DATA!$B$6)</f>
        <v>30898.397671214247</v>
      </c>
      <c r="D36">
        <f t="shared" si="1"/>
        <v>154491.98835607123</v>
      </c>
      <c r="E36">
        <f>E35*(1-'LIFE TABLE MALE'!D96/1000)</f>
        <v>9.2980118665901043E-2</v>
      </c>
      <c r="F36">
        <f t="shared" si="2"/>
        <v>3.9833042007275761E-3</v>
      </c>
      <c r="G36">
        <f t="shared" si="0"/>
        <v>154471.98835607123</v>
      </c>
      <c r="H36">
        <f>MAX(D36,DATA!$B$3)</f>
        <v>154491.98835607123</v>
      </c>
      <c r="I36">
        <f>G36*DATA!$B$7*F35*E36</f>
        <v>10.09614642500096</v>
      </c>
      <c r="J36">
        <f>H36*'LIFE TABLE MALE'!D97/1000*F36*E35</f>
        <v>20.915837466020029</v>
      </c>
      <c r="K36">
        <f>0</f>
        <v>0</v>
      </c>
      <c r="L36" s="43">
        <f>DATA!$B$8*((1+DATA!$B$9)^A36)*F36*E36</f>
        <v>3.6308592566755366E-2</v>
      </c>
      <c r="M36">
        <f>B35*EXP(RATES!P37)*(DATA!$B$12)</f>
        <v>1769.2334044867052</v>
      </c>
      <c r="N36">
        <f>C35*EXP(RATES!P37)*(DATA!$B$12)</f>
        <v>442.30835112167631</v>
      </c>
      <c r="O36">
        <f t="shared" si="3"/>
        <v>2211.5417556083817</v>
      </c>
      <c r="P36">
        <f t="shared" si="4"/>
        <v>1.278021398929712</v>
      </c>
      <c r="Q36">
        <f>RATES!H37</f>
        <v>0.30381911901110625</v>
      </c>
      <c r="R36" s="47">
        <f t="shared" si="5"/>
        <v>32.326313882517454</v>
      </c>
      <c r="S36">
        <f t="shared" si="6"/>
        <v>9.8213522046629471</v>
      </c>
    </row>
    <row r="37" spans="1:19" x14ac:dyDescent="0.2">
      <c r="A37" s="6">
        <v>35</v>
      </c>
      <c r="B37">
        <f>B36*EXP(RATES!P38)*(1-DATA!$B$6)</f>
        <v>125821.07376286369</v>
      </c>
      <c r="C37">
        <f>C36*EXP(RATES!P38)*(1-DATA!$B$6)</f>
        <v>31455.268440715921</v>
      </c>
      <c r="D37">
        <f t="shared" si="1"/>
        <v>157276.34220357961</v>
      </c>
      <c r="E37">
        <f>E36*(1-'LIFE TABLE MALE'!D97/1000)</f>
        <v>6.7353135477056972E-2</v>
      </c>
      <c r="F37">
        <f t="shared" si="2"/>
        <v>3.3858085706184394E-3</v>
      </c>
      <c r="G37">
        <f t="shared" si="0"/>
        <v>157256.34220357961</v>
      </c>
      <c r="H37">
        <f>MAX(D37,DATA!$B$3)</f>
        <v>157276.34220357961</v>
      </c>
      <c r="I37">
        <f>G37*DATA!$B$7*F36*E37</f>
        <v>6.328499078729017</v>
      </c>
      <c r="J37">
        <f>H37*'LIFE TABLE MALE'!D98/1000*F37*E36</f>
        <v>15.129097545094215</v>
      </c>
      <c r="K37">
        <f>0</f>
        <v>0</v>
      </c>
      <c r="L37" s="43">
        <f>DATA!$B$8*((1+DATA!$B$9)^A37)*F37*E37</f>
        <v>2.2803222988445403E-2</v>
      </c>
      <c r="M37">
        <f>B36*EXP(RATES!P38)*(DATA!$B$12)</f>
        <v>1801.1196653170673</v>
      </c>
      <c r="N37">
        <f>C36*EXP(RATES!P38)*(DATA!$B$12)</f>
        <v>450.27991632926683</v>
      </c>
      <c r="O37">
        <f t="shared" si="3"/>
        <v>2251.3995816463339</v>
      </c>
      <c r="P37">
        <f t="shared" si="4"/>
        <v>0.83384657923989347</v>
      </c>
      <c r="Q37">
        <f>RATES!H38</f>
        <v>0.29187474427444626</v>
      </c>
      <c r="R37" s="47">
        <f t="shared" si="5"/>
        <v>22.314246426051572</v>
      </c>
      <c r="S37">
        <f t="shared" si="6"/>
        <v>6.5129649692807785</v>
      </c>
    </row>
    <row r="38" spans="1:19" x14ac:dyDescent="0.2">
      <c r="A38" s="5">
        <v>36</v>
      </c>
      <c r="B38">
        <f>B37*EXP(RATES!P39)*(1-DATA!$B$6)</f>
        <v>128125.71142837626</v>
      </c>
      <c r="C38">
        <f>C37*EXP(RATES!P39)*(1-DATA!$B$6)</f>
        <v>32031.427857094066</v>
      </c>
      <c r="D38">
        <f t="shared" si="1"/>
        <v>160157.13928547033</v>
      </c>
      <c r="E38">
        <f>E37*(1-'LIFE TABLE MALE'!D98/1000)</f>
        <v>4.6772681765307828E-2</v>
      </c>
      <c r="F38">
        <f t="shared" si="2"/>
        <v>2.8779372850256733E-3</v>
      </c>
      <c r="G38">
        <f t="shared" si="0"/>
        <v>160137.13928547033</v>
      </c>
      <c r="H38">
        <f>MAX(D38,DATA!$B$3)</f>
        <v>160157.13928547033</v>
      </c>
      <c r="I38">
        <f>G38*DATA!$B$7*F37*E38</f>
        <v>3.8039779984364706</v>
      </c>
      <c r="J38">
        <f>H38*'LIFE TABLE MALE'!D99/1000*F38*E37</f>
        <v>10.324702359456097</v>
      </c>
      <c r="K38">
        <f>0</f>
        <v>0</v>
      </c>
      <c r="L38" s="43">
        <f>DATA!$B$8*((1+DATA!$B$9)^A38)*F38*E38</f>
        <v>1.3729343940233743E-2</v>
      </c>
      <c r="M38">
        <f>B37*EXP(RATES!P39)*(DATA!$B$12)</f>
        <v>1834.1103885452635</v>
      </c>
      <c r="N38">
        <f>C37*EXP(RATES!P39)*(DATA!$B$12)</f>
        <v>458.52759713631588</v>
      </c>
      <c r="O38">
        <f t="shared" si="3"/>
        <v>2292.6379856815793</v>
      </c>
      <c r="P38">
        <f t="shared" si="4"/>
        <v>0.52282422446457166</v>
      </c>
      <c r="Q38">
        <f>RATES!H39</f>
        <v>0.28031895758030101</v>
      </c>
      <c r="R38" s="48">
        <f t="shared" si="5"/>
        <v>14.665233926297374</v>
      </c>
      <c r="S38">
        <f t="shared" si="6"/>
        <v>4.1109430868909449</v>
      </c>
    </row>
    <row r="39" spans="1:19" x14ac:dyDescent="0.2">
      <c r="A39" s="5">
        <v>37</v>
      </c>
      <c r="B39">
        <f>B38*EXP(RATES!P40)*(1-DATA!$B$6)</f>
        <v>130510.25270722402</v>
      </c>
      <c r="C39">
        <f>C38*EXP(RATES!P40)*(1-DATA!$B$6)</f>
        <v>32627.563176806005</v>
      </c>
      <c r="D39">
        <f t="shared" si="1"/>
        <v>163137.81588403002</v>
      </c>
      <c r="E39">
        <f>E38*(1-'LIFE TABLE MALE'!D99/1000)</f>
        <v>3.1217167791388403E-2</v>
      </c>
      <c r="F39">
        <f t="shared" si="2"/>
        <v>2.4462466922718223E-3</v>
      </c>
      <c r="G39">
        <f t="shared" si="0"/>
        <v>163117.81588403002</v>
      </c>
      <c r="H39">
        <f>MAX(D39,DATA!$B$3)</f>
        <v>163137.81588403002</v>
      </c>
      <c r="I39">
        <f>G39*DATA!$B$7*F38*E39</f>
        <v>2.1982014053066026</v>
      </c>
      <c r="J39">
        <f>H39*'LIFE TABLE MALE'!D100/1000*F39*E38</f>
        <v>6.6558160286607357</v>
      </c>
      <c r="K39">
        <f>0</f>
        <v>0</v>
      </c>
      <c r="L39" s="43">
        <f>DATA!$B$8*((1+DATA!$B$9)^A39)*F39*E39</f>
        <v>7.9445647624805261E-3</v>
      </c>
      <c r="M39">
        <f>B38*EXP(RATES!P40)*(DATA!$B$12)</f>
        <v>1868.2449262792804</v>
      </c>
      <c r="N39">
        <f>C38*EXP(RATES!P40)*(DATA!$B$12)</f>
        <v>467.06123156982011</v>
      </c>
      <c r="O39">
        <f t="shared" si="3"/>
        <v>2335.3061578491006</v>
      </c>
      <c r="P39">
        <f t="shared" si="4"/>
        <v>0.31435286409938695</v>
      </c>
      <c r="Q39">
        <f>RATES!H40</f>
        <v>0.26914293466709527</v>
      </c>
      <c r="R39" s="48">
        <f t="shared" si="5"/>
        <v>9.1763148628292051</v>
      </c>
      <c r="S39">
        <f t="shared" si="6"/>
        <v>2.4697403116111358</v>
      </c>
    </row>
    <row r="40" spans="1:19" x14ac:dyDescent="0.2">
      <c r="A40" s="5">
        <v>38</v>
      </c>
      <c r="B40">
        <f>B39*EXP(RATES!P41)*(1-DATA!$B$6)</f>
        <v>132977.56682972156</v>
      </c>
      <c r="C40">
        <f>C39*EXP(RATES!P41)*(1-DATA!$B$6)</f>
        <v>33244.39170743039</v>
      </c>
      <c r="D40">
        <f t="shared" si="1"/>
        <v>166221.95853715195</v>
      </c>
      <c r="E40">
        <f>E39*(1-'LIFE TABLE MALE'!D100/1000)</f>
        <v>2.0085822836336076E-2</v>
      </c>
      <c r="F40">
        <f t="shared" si="2"/>
        <v>2.0793096884310488E-3</v>
      </c>
      <c r="G40">
        <f t="shared" si="0"/>
        <v>166201.95853715195</v>
      </c>
      <c r="H40">
        <f>MAX(D40,DATA!$B$3)</f>
        <v>166221.95853715195</v>
      </c>
      <c r="I40">
        <f>G40*DATA!$B$7*F39*E40</f>
        <v>1.2249469353088853</v>
      </c>
      <c r="J40">
        <f>H40*'LIFE TABLE MALE'!D101/1000*F40*E39</f>
        <v>4.0901127185338479</v>
      </c>
      <c r="K40">
        <f>0</f>
        <v>0</v>
      </c>
      <c r="L40" s="43">
        <f>DATA!$B$8*((1+DATA!$B$9)^A40)*F40*E40</f>
        <v>4.4318528910597373E-3</v>
      </c>
      <c r="M40">
        <f>B39*EXP(RATES!P41)*(DATA!$B$12)</f>
        <v>1903.5643513457076</v>
      </c>
      <c r="N40">
        <f>C39*EXP(RATES!P41)*(DATA!$B$12)</f>
        <v>475.89108783642689</v>
      </c>
      <c r="O40">
        <f t="shared" si="3"/>
        <v>2379.4554391821343</v>
      </c>
      <c r="P40">
        <f t="shared" si="4"/>
        <v>0.18170686108639814</v>
      </c>
      <c r="Q40">
        <f>RATES!H41</f>
        <v>0.2583378773095239</v>
      </c>
      <c r="R40" s="48">
        <f t="shared" si="5"/>
        <v>5.5011983678201917</v>
      </c>
      <c r="S40">
        <f t="shared" si="6"/>
        <v>1.4211679090012859</v>
      </c>
    </row>
    <row r="41" spans="1:19" x14ac:dyDescent="0.2">
      <c r="A41" s="5">
        <v>39</v>
      </c>
      <c r="B41">
        <f>B40*EXP(RATES!P42)*(1-DATA!$B$6)</f>
        <v>135479.6580903327</v>
      </c>
      <c r="C41">
        <f>C40*EXP(RATES!P42)*(1-DATA!$B$6)</f>
        <v>33869.914522583174</v>
      </c>
      <c r="D41">
        <f t="shared" si="1"/>
        <v>169349.57261291589</v>
      </c>
      <c r="E41">
        <f>E40*(1-'LIFE TABLE MALE'!D101/1000)</f>
        <v>1.2471630665793342E-2</v>
      </c>
      <c r="F41">
        <f t="shared" si="2"/>
        <v>1.7674132351663914E-3</v>
      </c>
      <c r="G41">
        <f t="shared" si="0"/>
        <v>169329.57261291589</v>
      </c>
      <c r="H41">
        <f>MAX(D41,DATA!$B$3)</f>
        <v>169349.57261291589</v>
      </c>
      <c r="I41">
        <f>G41*DATA!$B$7*F40*E41</f>
        <v>0.65866788617147742</v>
      </c>
      <c r="J41">
        <f>H41*'LIFE TABLE MALE'!D102/1000*F41*E40</f>
        <v>2.4198793339150551</v>
      </c>
      <c r="K41">
        <f>0</f>
        <v>0</v>
      </c>
      <c r="L41" s="43">
        <f>DATA!$B$8*((1+DATA!$B$9)^A41)*F41*E41</f>
        <v>2.3858220447683862E-3</v>
      </c>
      <c r="M41">
        <f>B40*EXP(RATES!P42)*(DATA!$B$12)</f>
        <v>1939.3816086550694</v>
      </c>
      <c r="N41">
        <f>C40*EXP(RATES!P42)*(DATA!$B$12)</f>
        <v>484.84540216376735</v>
      </c>
      <c r="O41">
        <f t="shared" si="3"/>
        <v>2424.2270108188368</v>
      </c>
      <c r="P41">
        <f t="shared" si="4"/>
        <v>0.10124698298794885</v>
      </c>
      <c r="Q41">
        <f>RATES!H42</f>
        <v>0.24798832301889565</v>
      </c>
      <c r="R41" s="48">
        <f t="shared" si="5"/>
        <v>3.1821800251192496</v>
      </c>
      <c r="S41">
        <f t="shared" si="6"/>
        <v>0.78914348797354994</v>
      </c>
    </row>
    <row r="42" spans="1:19" x14ac:dyDescent="0.2">
      <c r="A42" s="6">
        <v>40</v>
      </c>
      <c r="B42">
        <f>B41*EXP(RATES!P43)*(1-DATA!$B$6)</f>
        <v>138066.02589893818</v>
      </c>
      <c r="C42">
        <f>C41*EXP(RATES!P43)*(1-DATA!$B$6)</f>
        <v>34516.506474734546</v>
      </c>
      <c r="D42">
        <f t="shared" si="1"/>
        <v>172582.53237367273</v>
      </c>
      <c r="E42">
        <f>E41*(1-'LIFE TABLE MALE'!D102/1000)</f>
        <v>7.4516144932450555E-3</v>
      </c>
      <c r="F42">
        <f t="shared" si="2"/>
        <v>1.5023012498914326E-3</v>
      </c>
      <c r="G42">
        <f t="shared" si="0"/>
        <v>172562.53237367273</v>
      </c>
      <c r="H42">
        <f>MAX(D42,DATA!$B$3)</f>
        <v>172582.53237367273</v>
      </c>
      <c r="I42">
        <f>G42*DATA!$B$7*F41*E42</f>
        <v>0.34089940726093154</v>
      </c>
      <c r="J42">
        <f>H42*'LIFE TABLE MALE'!D103/1000*F42*E41</f>
        <v>1.4039913613383286</v>
      </c>
      <c r="K42">
        <f>0</f>
        <v>0</v>
      </c>
      <c r="L42" s="43">
        <f>DATA!$B$8*((1+DATA!$B$9)^A42)*F42*E42</f>
        <v>1.2359027031221754E-3</v>
      </c>
      <c r="M42">
        <f>B41*EXP(RATES!P43)*(DATA!$B$12)</f>
        <v>1976.4052787169069</v>
      </c>
      <c r="N42">
        <f>C41*EXP(RATES!P43)*(DATA!$B$12)</f>
        <v>494.10131967922672</v>
      </c>
      <c r="O42">
        <f t="shared" si="3"/>
        <v>2470.5065983961335</v>
      </c>
      <c r="P42">
        <f t="shared" si="4"/>
        <v>5.4456203711854383E-2</v>
      </c>
      <c r="Q42">
        <f>RATES!H43</f>
        <v>0.23798925759158665</v>
      </c>
      <c r="R42" s="48">
        <f t="shared" si="5"/>
        <v>1.8005828750142365</v>
      </c>
      <c r="S42">
        <f t="shared" si="6"/>
        <v>0.42851938165676279</v>
      </c>
    </row>
    <row r="43" spans="1:19" x14ac:dyDescent="0.2">
      <c r="A43" s="5">
        <v>41</v>
      </c>
      <c r="B43">
        <f>B42*EXP(RATES!P44)*(1-DATA!$B$6)</f>
        <v>140684.02790301217</v>
      </c>
      <c r="C43">
        <f>C42*EXP(RATES!P44)*(1-DATA!$B$6)</f>
        <v>35171.006975753044</v>
      </c>
      <c r="D43">
        <f t="shared" si="1"/>
        <v>175855.03487876523</v>
      </c>
      <c r="E43">
        <f>E42*(1-'LIFE TABLE MALE'!D103/1000)</f>
        <v>4.2161420347981409E-3</v>
      </c>
      <c r="F43">
        <f t="shared" si="2"/>
        <v>1.2769560624077175E-3</v>
      </c>
      <c r="G43">
        <f t="shared" si="0"/>
        <v>175835.03487876523</v>
      </c>
      <c r="H43">
        <f>MAX(D43,DATA!$B$3)</f>
        <v>175855.03487876523</v>
      </c>
      <c r="I43">
        <f>G43*DATA!$B$7*F42*E43</f>
        <v>0.16705863657348194</v>
      </c>
      <c r="J43">
        <f>H43*'LIFE TABLE MALE'!D104/1000*F43*E42</f>
        <v>0.79465536432274264</v>
      </c>
      <c r="K43">
        <f>0</f>
        <v>0</v>
      </c>
      <c r="L43" s="43">
        <f>DATA!$B$8*((1+DATA!$B$9)^A43)*F43*E43</f>
        <v>6.0627300885663141E-4</v>
      </c>
      <c r="M43">
        <f>B42*EXP(RATES!P44)*(DATA!$B$12)</f>
        <v>2013.8817900226693</v>
      </c>
      <c r="N43">
        <f>C42*EXP(RATES!P44)*(DATA!$B$12)</f>
        <v>503.47044750566732</v>
      </c>
      <c r="O43">
        <f t="shared" si="3"/>
        <v>2517.3522375283364</v>
      </c>
      <c r="P43">
        <f t="shared" si="4"/>
        <v>2.8180675250900879E-2</v>
      </c>
      <c r="Q43">
        <f>RATES!H44</f>
        <v>0.22842216276614175</v>
      </c>
      <c r="R43" s="48">
        <f t="shared" si="5"/>
        <v>0.99050094915598208</v>
      </c>
      <c r="S43">
        <f t="shared" si="6"/>
        <v>0.22625236902812562</v>
      </c>
    </row>
    <row r="44" spans="1:19" x14ac:dyDescent="0.2">
      <c r="A44" s="5">
        <v>42</v>
      </c>
      <c r="B44">
        <f>B43*EXP(RATES!P45)*(1-DATA!$B$6)</f>
        <v>143387.53744503914</v>
      </c>
      <c r="C44">
        <f>C43*EXP(RATES!P45)*(1-DATA!$B$6)</f>
        <v>35846.884361259785</v>
      </c>
      <c r="D44">
        <f t="shared" si="1"/>
        <v>179234.42180629892</v>
      </c>
      <c r="E44">
        <f>E43*(1-'LIFE TABLE MALE'!D104/1000)</f>
        <v>2.2139168837298946E-3</v>
      </c>
      <c r="F44">
        <f t="shared" si="2"/>
        <v>1.08541265304656E-3</v>
      </c>
      <c r="G44">
        <f t="shared" si="0"/>
        <v>179214.42180629892</v>
      </c>
      <c r="H44">
        <f>MAX(D44,DATA!$B$3)</f>
        <v>179234.42180629892</v>
      </c>
      <c r="I44">
        <f>G44*DATA!$B$7*F43*E44</f>
        <v>7.5997880609283711E-2</v>
      </c>
      <c r="J44">
        <f>H44*'LIFE TABLE MALE'!D105/1000*F44*E43</f>
        <v>0.41793638465467225</v>
      </c>
      <c r="K44">
        <f>0</f>
        <v>0</v>
      </c>
      <c r="L44" s="43">
        <f>DATA!$B$8*((1+DATA!$B$9)^A44)*F44*E44</f>
        <v>2.7601546156219559E-4</v>
      </c>
      <c r="M44">
        <f>B43*EXP(RATES!P45)*(DATA!$B$12)</f>
        <v>2052.5823356140572</v>
      </c>
      <c r="N44">
        <f>C43*EXP(RATES!P45)*(DATA!$B$12)</f>
        <v>513.14558390351431</v>
      </c>
      <c r="O44">
        <f t="shared" si="3"/>
        <v>2565.7279195175715</v>
      </c>
      <c r="P44">
        <f t="shared" si="4"/>
        <v>1.3813438150379756E-2</v>
      </c>
      <c r="Q44">
        <f>RATES!H45</f>
        <v>0.21918482444165821</v>
      </c>
      <c r="R44" s="48">
        <f t="shared" si="5"/>
        <v>0.50802371887589792</v>
      </c>
      <c r="S44">
        <f t="shared" si="6"/>
        <v>0.11135108963401201</v>
      </c>
    </row>
    <row r="45" spans="1:19" x14ac:dyDescent="0.2">
      <c r="A45" s="5">
        <v>43</v>
      </c>
      <c r="B45">
        <f>B44*EXP(RATES!P46)*(1-DATA!$B$6)</f>
        <v>146179.55662057488</v>
      </c>
      <c r="C45">
        <f>C44*EXP(RATES!P46)*(1-DATA!$B$6)</f>
        <v>36544.889155143719</v>
      </c>
      <c r="D45">
        <f t="shared" si="1"/>
        <v>182724.4457757186</v>
      </c>
      <c r="E45">
        <f>E44*(1-'LIFE TABLE MALE'!D105/1000)</f>
        <v>1.0858367228099039E-3</v>
      </c>
      <c r="F45">
        <f t="shared" si="2"/>
        <v>9.2260075508957592E-4</v>
      </c>
      <c r="G45">
        <f t="shared" si="0"/>
        <v>182704.4457757186</v>
      </c>
      <c r="H45">
        <f>MAX(D45,DATA!$B$3)</f>
        <v>182724.4457757186</v>
      </c>
      <c r="I45">
        <f>G45*DATA!$B$7*F44*E45</f>
        <v>3.2299796015959753E-2</v>
      </c>
      <c r="J45">
        <f>H45*'LIFE TABLE MALE'!D106/1000*F45*E44</f>
        <v>0.20319552477580649</v>
      </c>
      <c r="K45">
        <f>0</f>
        <v>0</v>
      </c>
      <c r="L45" s="43">
        <f>DATA!$B$8*((1+DATA!$B$9)^A45)*F45*E45</f>
        <v>1.173696261205235E-4</v>
      </c>
      <c r="M45">
        <f>B44*EXP(RATES!P46)*(DATA!$B$12)</f>
        <v>2092.5498902740778</v>
      </c>
      <c r="N45">
        <f>C44*EXP(RATES!P46)*(DATA!$B$12)</f>
        <v>523.13747256851946</v>
      </c>
      <c r="O45">
        <f t="shared" si="3"/>
        <v>2615.6873628425974</v>
      </c>
      <c r="P45">
        <f t="shared" si="4"/>
        <v>6.285531778920204E-3</v>
      </c>
      <c r="Q45">
        <f>RATES!H46</f>
        <v>0.21026844480661172</v>
      </c>
      <c r="R45" s="48">
        <f t="shared" si="5"/>
        <v>0.24189822219680698</v>
      </c>
      <c r="S45">
        <f t="shared" si="6"/>
        <v>5.0863562982806809E-2</v>
      </c>
    </row>
    <row r="46" spans="1:19" x14ac:dyDescent="0.2">
      <c r="A46" s="5">
        <v>44</v>
      </c>
      <c r="B46">
        <f>B45*EXP(RATES!P47)*(1-DATA!$B$6)</f>
        <v>148999.98139398068</v>
      </c>
      <c r="C46">
        <f>C45*EXP(RATES!P47)*(1-DATA!$B$6)</f>
        <v>37249.995348495169</v>
      </c>
      <c r="D46">
        <f t="shared" si="1"/>
        <v>186249.97674247585</v>
      </c>
      <c r="E46">
        <f>E45*(1-'LIFE TABLE MALE'!D106/1000)</f>
        <v>4.9467420147581884E-4</v>
      </c>
      <c r="F46">
        <f t="shared" si="2"/>
        <v>7.8421064182613946E-4</v>
      </c>
      <c r="G46">
        <f t="shared" si="0"/>
        <v>186229.97674247585</v>
      </c>
      <c r="H46">
        <f>MAX(D46,DATA!$B$3)</f>
        <v>186249.97674247585</v>
      </c>
      <c r="I46">
        <f>G46*DATA!$B$7*F45*E46</f>
        <v>1.274893524351061E-2</v>
      </c>
      <c r="J46">
        <f>H46*'LIFE TABLE MALE'!D107/1000*F46*E45</f>
        <v>9.1865764445144549E-2</v>
      </c>
      <c r="K46">
        <f>0</f>
        <v>0</v>
      </c>
      <c r="L46" s="43">
        <f>DATA!$B$8*((1+DATA!$B$9)^A46)*F46*E46</f>
        <v>4.635851915190089E-5</v>
      </c>
      <c r="M46">
        <f>B45*EXP(RATES!P47)*(DATA!$B$12)</f>
        <v>2132.9240690344882</v>
      </c>
      <c r="N46">
        <f>C45*EXP(RATES!P47)*(DATA!$B$12)</f>
        <v>533.23101725862205</v>
      </c>
      <c r="O46">
        <f t="shared" si="3"/>
        <v>2666.1550862931103</v>
      </c>
      <c r="P46">
        <f t="shared" si="4"/>
        <v>2.6709375829460334E-3</v>
      </c>
      <c r="Q46">
        <f>RATES!H47</f>
        <v>0.2017499257057887</v>
      </c>
      <c r="R46" s="48">
        <f t="shared" si="5"/>
        <v>0.10733199579075309</v>
      </c>
      <c r="S46">
        <f t="shared" si="6"/>
        <v>2.1654222176638462E-2</v>
      </c>
    </row>
    <row r="47" spans="1:19" x14ac:dyDescent="0.2">
      <c r="A47" s="6">
        <v>45</v>
      </c>
      <c r="B47">
        <f>B46*EXP(RATES!P48)*(1-DATA!$B$6)</f>
        <v>151909.88645152887</v>
      </c>
      <c r="C47">
        <f>C46*EXP(RATES!P48)*(1-DATA!$B$6)</f>
        <v>37977.471612882218</v>
      </c>
      <c r="D47">
        <f t="shared" si="1"/>
        <v>189887.35806441109</v>
      </c>
      <c r="E47">
        <f>E46*(1-'LIFE TABLE MALE'!D107/1000)</f>
        <v>2.0813801883623825E-4</v>
      </c>
      <c r="F47">
        <f t="shared" si="2"/>
        <v>6.6657904555221851E-4</v>
      </c>
      <c r="G47">
        <f t="shared" si="0"/>
        <v>189867.35806441109</v>
      </c>
      <c r="H47">
        <f>MAX(D47,DATA!$B$3)</f>
        <v>189887.35806441109</v>
      </c>
      <c r="I47">
        <f>G47*DATA!$B$7*F46*E47</f>
        <v>4.6486378531137764E-3</v>
      </c>
      <c r="J47">
        <f>H47*'LIFE TABLE MALE'!D108/1000*F47*E46</f>
        <v>3.8422132649752527E-2</v>
      </c>
      <c r="K47">
        <f>0</f>
        <v>0</v>
      </c>
      <c r="L47" s="43">
        <f>DATA!$B$8*((1+DATA!$B$9)^A47)*F47*E47</f>
        <v>1.6911448491316603E-5</v>
      </c>
      <c r="M47">
        <f>B46*EXP(RATES!P48)*(DATA!$B$12)</f>
        <v>2174.5791516578779</v>
      </c>
      <c r="N47">
        <f>C46*EXP(RATES!P48)*(DATA!$B$12)</f>
        <v>543.64478791446948</v>
      </c>
      <c r="O47">
        <f t="shared" si="3"/>
        <v>2718.2239395723473</v>
      </c>
      <c r="P47">
        <f t="shared" si="4"/>
        <v>1.0544772777104491E-3</v>
      </c>
      <c r="Q47">
        <f>RATES!H48</f>
        <v>0.19353183449254577</v>
      </c>
      <c r="R47" s="48">
        <f t="shared" si="5"/>
        <v>4.414215922906807E-2</v>
      </c>
      <c r="S47">
        <f t="shared" si="6"/>
        <v>8.5429130540636035E-3</v>
      </c>
    </row>
    <row r="48" spans="1:19" x14ac:dyDescent="0.2">
      <c r="A48" s="5">
        <v>46</v>
      </c>
      <c r="B48">
        <f>B47*EXP(RATES!P49)*(1-DATA!$B$6)</f>
        <v>154843.6867590443</v>
      </c>
      <c r="C48">
        <f>C47*EXP(RATES!P49)*(1-DATA!$B$6)</f>
        <v>38710.921689761075</v>
      </c>
      <c r="D48">
        <f t="shared" si="1"/>
        <v>193554.60844880537</v>
      </c>
      <c r="E48">
        <f>E47*(1-'LIFE TABLE MALE'!D108/1000)</f>
        <v>8.0415959354706781E-5</v>
      </c>
      <c r="F48">
        <f t="shared" si="2"/>
        <v>5.665921887193857E-4</v>
      </c>
      <c r="G48">
        <f t="shared" si="0"/>
        <v>193534.60844880537</v>
      </c>
      <c r="H48">
        <f>MAX(D48,DATA!$B$3)</f>
        <v>193554.60844880537</v>
      </c>
      <c r="I48">
        <f>G48*DATA!$B$7*F47*E48</f>
        <v>1.5561225699996834E-3</v>
      </c>
      <c r="J48">
        <f>H48*'LIFE TABLE MALE'!D109/1000*F48*E47</f>
        <v>1.4775151668878276E-2</v>
      </c>
      <c r="K48">
        <f>0</f>
        <v>0</v>
      </c>
      <c r="L48" s="43">
        <f>DATA!$B$8*((1+DATA!$B$9)^A48)*F48*E48</f>
        <v>5.6648802748776142E-6</v>
      </c>
      <c r="M48">
        <f>B47*EXP(RATES!P49)*(DATA!$B$12)</f>
        <v>2216.576293074254</v>
      </c>
      <c r="N48">
        <f>C47*EXP(RATES!P49)*(DATA!$B$12)</f>
        <v>554.14407326856349</v>
      </c>
      <c r="O48">
        <f t="shared" si="3"/>
        <v>2770.7203663428172</v>
      </c>
      <c r="P48">
        <f t="shared" si="4"/>
        <v>3.8441096811576097E-4</v>
      </c>
      <c r="Q48">
        <f>RATES!H49</f>
        <v>0.18568798525965011</v>
      </c>
      <c r="R48" s="48">
        <f t="shared" si="5"/>
        <v>1.6721350087268598E-2</v>
      </c>
      <c r="S48">
        <f t="shared" si="6"/>
        <v>3.1049538085261806E-3</v>
      </c>
    </row>
    <row r="49" spans="1:21" x14ac:dyDescent="0.2">
      <c r="A49" s="5">
        <v>47</v>
      </c>
      <c r="B49">
        <f>B48*EXP(RATES!P50)*(1-DATA!$B$6)</f>
        <v>157867.54429742033</v>
      </c>
      <c r="C49">
        <f>C48*EXP(RATES!P50)*(1-DATA!$B$6)</f>
        <v>39466.886074355083</v>
      </c>
      <c r="D49">
        <f t="shared" si="1"/>
        <v>197334.43037177541</v>
      </c>
      <c r="E49">
        <f>E48*(1-'LIFE TABLE MALE'!D109/1000)</f>
        <v>2.836260995277507E-5</v>
      </c>
      <c r="F49">
        <f t="shared" si="2"/>
        <v>4.8160336041147783E-4</v>
      </c>
      <c r="G49">
        <f t="shared" si="0"/>
        <v>197314.43037177541</v>
      </c>
      <c r="H49">
        <f>MAX(D49,DATA!$B$3)</f>
        <v>197334.43037177541</v>
      </c>
      <c r="I49">
        <f>G49*DATA!$B$7*F48*E49</f>
        <v>4.7562741854462041E-4</v>
      </c>
      <c r="J49">
        <f>H49*'LIFE TABLE MALE'!D110/1000*F49*E48</f>
        <v>5.1961879356937166E-3</v>
      </c>
      <c r="K49">
        <f>0</f>
        <v>0</v>
      </c>
      <c r="L49" s="43">
        <f>DATA!$B$8*((1+DATA!$B$9)^A49)*F49*E49</f>
        <v>1.7322627965620981E-6</v>
      </c>
      <c r="M49">
        <f>B48*EXP(RATES!P50)*(DATA!$B$12)</f>
        <v>2259.8625973045855</v>
      </c>
      <c r="N49">
        <f>C48*EXP(RATES!P50)*(DATA!$B$12)</f>
        <v>564.96564932614638</v>
      </c>
      <c r="O49">
        <f t="shared" si="3"/>
        <v>2824.8282466307319</v>
      </c>
      <c r="P49">
        <f t="shared" si="4"/>
        <v>1.2870780312486518E-4</v>
      </c>
      <c r="Q49">
        <f>RATES!H50</f>
        <v>0.17812435659699183</v>
      </c>
      <c r="R49" s="48">
        <f t="shared" si="5"/>
        <v>5.8022554201597638E-3</v>
      </c>
      <c r="S49">
        <f t="shared" si="6"/>
        <v>1.0335230135273665E-3</v>
      </c>
    </row>
    <row r="50" spans="1:21" x14ac:dyDescent="0.2">
      <c r="A50" s="5">
        <v>48</v>
      </c>
      <c r="B50">
        <f>B49*EXP(RATES!P51)*(1-DATA!$B$6)</f>
        <v>160984.50451319339</v>
      </c>
      <c r="C50">
        <f>C49*EXP(RATES!P51)*(1-DATA!$B$6)</f>
        <v>40246.126128298347</v>
      </c>
      <c r="D50">
        <f t="shared" si="1"/>
        <v>201230.63064149173</v>
      </c>
      <c r="E50">
        <f>E49*(1-'LIFE TABLE MALE'!D110/1000)</f>
        <v>9.0786411414904827E-6</v>
      </c>
      <c r="F50">
        <f t="shared" si="2"/>
        <v>4.0936285634975616E-4</v>
      </c>
      <c r="G50">
        <f t="shared" si="0"/>
        <v>201210.63064149173</v>
      </c>
      <c r="H50">
        <f>MAX(D50,DATA!$B$3)</f>
        <v>201230.63064149173</v>
      </c>
      <c r="I50">
        <f>G50*DATA!$B$7*F49*E50</f>
        <v>1.3196310924563727E-4</v>
      </c>
      <c r="J50">
        <f>H50*'LIFE TABLE MALE'!D111/1000*F50*E49</f>
        <v>1.6616046550822718E-3</v>
      </c>
      <c r="K50">
        <f>0</f>
        <v>0</v>
      </c>
      <c r="L50" s="43">
        <f>DATA!$B$8*((1+DATA!$B$9)^A50)*F50*E50</f>
        <v>4.8073698226327215E-7</v>
      </c>
      <c r="M50">
        <f>B49*EXP(RATES!P51)*(DATA!$B$12)</f>
        <v>2304.481659698065</v>
      </c>
      <c r="N50">
        <f>C49*EXP(RATES!P51)*(DATA!$B$12)</f>
        <v>576.12041492451624</v>
      </c>
      <c r="O50">
        <f t="shared" si="3"/>
        <v>2880.6020746225813</v>
      </c>
      <c r="P50">
        <f t="shared" si="4"/>
        <v>3.9347665453617687E-5</v>
      </c>
      <c r="Q50">
        <f>RATES!H51</f>
        <v>0.17083267507059779</v>
      </c>
      <c r="R50" s="48">
        <f t="shared" si="5"/>
        <v>1.83339616676379E-3</v>
      </c>
      <c r="S50">
        <f t="shared" si="6"/>
        <v>3.1320397163243804E-4</v>
      </c>
    </row>
    <row r="51" spans="1:21" x14ac:dyDescent="0.2">
      <c r="A51" s="5">
        <v>49</v>
      </c>
      <c r="B51">
        <f>B50*EXP(RATES!P52)*(1-DATA!$B$6)</f>
        <v>164120.20936243565</v>
      </c>
      <c r="C51">
        <f>C50*EXP(RATES!P52)*(1-DATA!$B$6)</f>
        <v>41030.052340608912</v>
      </c>
      <c r="D51">
        <f t="shared" si="1"/>
        <v>205150.26170304455</v>
      </c>
      <c r="E51">
        <f>E50*(1-'LIFE TABLE MALE'!D111/1000)</f>
        <v>2.622101305262309E-6</v>
      </c>
      <c r="F51">
        <f t="shared" si="2"/>
        <v>3.4795842789729273E-4</v>
      </c>
      <c r="G51">
        <f t="shared" si="0"/>
        <v>205130.26170304455</v>
      </c>
      <c r="H51">
        <f>MAX(D51,DATA!$B$3)</f>
        <v>205150.26170304455</v>
      </c>
      <c r="I51">
        <f>G51*DATA!$B$7*F50*E51</f>
        <v>3.3027742817396962E-5</v>
      </c>
      <c r="J51">
        <f>H51*'LIFE TABLE MALE'!D112/1000*F51*E50</f>
        <v>4.8012798314335813E-4</v>
      </c>
      <c r="K51">
        <f>0</f>
        <v>0</v>
      </c>
      <c r="L51" s="43">
        <f>DATA!$B$8*((1+DATA!$B$9)^A51)*F51*E51</f>
        <v>1.2038025179244753E-7</v>
      </c>
      <c r="M51">
        <f>B50*EXP(RATES!P52)*(DATA!$B$12)</f>
        <v>2349.3690501780156</v>
      </c>
      <c r="N51">
        <f>C50*EXP(RATES!P52)*(DATA!$B$12)</f>
        <v>587.34226254450391</v>
      </c>
      <c r="O51">
        <f t="shared" si="3"/>
        <v>2936.7113127225193</v>
      </c>
      <c r="P51">
        <f t="shared" si="4"/>
        <v>1.0914165630511785E-5</v>
      </c>
      <c r="Q51">
        <f>RATES!H52</f>
        <v>0.16388220900563755</v>
      </c>
      <c r="R51" s="48">
        <f t="shared" si="5"/>
        <v>5.2419027184305925E-4</v>
      </c>
      <c r="S51">
        <f t="shared" si="6"/>
        <v>8.5905459688906201E-5</v>
      </c>
    </row>
    <row r="52" spans="1:21" x14ac:dyDescent="0.2">
      <c r="A52" s="6">
        <v>50</v>
      </c>
      <c r="B52">
        <f>B51*EXP(RATES!P53)*(1-DATA!$B$6)</f>
        <v>167429.82383018101</v>
      </c>
      <c r="C52">
        <f>C51*EXP(RATES!P53)*(1-DATA!$B$6)</f>
        <v>41857.455957545251</v>
      </c>
      <c r="D52">
        <f t="shared" si="1"/>
        <v>209287.27978772626</v>
      </c>
      <c r="E52">
        <f>E51*(1-'LIFE TABLE MALE'!D112/1000)</f>
        <v>6.794887101443695E-7</v>
      </c>
      <c r="F52">
        <f t="shared" si="2"/>
        <v>2.957646637126988E-4</v>
      </c>
      <c r="G52">
        <f t="shared" si="0"/>
        <v>209267.27978772626</v>
      </c>
      <c r="H52">
        <f>MAX(D52,DATA!$B$3)</f>
        <v>209287.27978772626</v>
      </c>
      <c r="I52">
        <f>G52*DATA!$B$7*F51*E52</f>
        <v>7.4216794595218195E-6</v>
      </c>
      <c r="J52">
        <f>H52*'LIFE TABLE MALE'!D113/1000*F52*E51</f>
        <v>1.247730523364817E-4</v>
      </c>
      <c r="K52">
        <f>E52*D52*F52</f>
        <v>4.2060202978954026E-5</v>
      </c>
      <c r="L52" s="43">
        <f>DATA!$B$8*((1+DATA!$B$9)^A52)*F52*E52</f>
        <v>2.7046254066033733E-8</v>
      </c>
      <c r="M52">
        <f>B51*EXP(RATES!P53)*(DATA!$B$12)</f>
        <v>2396.7459443993193</v>
      </c>
      <c r="N52">
        <f>C51*EXP(RATES!P53)*(DATA!$B$12)</f>
        <v>599.18648609982984</v>
      </c>
      <c r="O52">
        <f t="shared" si="3"/>
        <v>2995.9324304991492</v>
      </c>
      <c r="P52">
        <f t="shared" si="4"/>
        <v>2.7334355656945908E-6</v>
      </c>
      <c r="Q52">
        <f>RATES!H53</f>
        <v>0.1571085809987022</v>
      </c>
      <c r="R52" s="48">
        <f t="shared" si="5"/>
        <v>1.7701541659471818E-4</v>
      </c>
      <c r="S52">
        <f t="shared" si="6"/>
        <v>2.7810640916090294E-5</v>
      </c>
    </row>
    <row r="56" spans="1:21" x14ac:dyDescent="0.2">
      <c r="P56" s="54" t="s">
        <v>56</v>
      </c>
      <c r="Q56" s="49">
        <f>SUM(S3:S52)</f>
        <v>95366.264645849893</v>
      </c>
      <c r="T56" s="58" t="s">
        <v>59</v>
      </c>
    </row>
    <row r="57" spans="1:21" x14ac:dyDescent="0.2">
      <c r="P57" s="56" t="s">
        <v>57</v>
      </c>
      <c r="Q57" s="50">
        <f>DATA!B2-Q56</f>
        <v>4633.735354150107</v>
      </c>
      <c r="T57" s="54" t="s">
        <v>60</v>
      </c>
      <c r="U57" s="49">
        <f>SUM(J3:J52)</f>
        <v>8600.4571800316826</v>
      </c>
    </row>
    <row r="58" spans="1:21" x14ac:dyDescent="0.2">
      <c r="T58" s="55" t="s">
        <v>61</v>
      </c>
      <c r="U58" s="52">
        <f>SUM(I3:I52)</f>
        <v>100767.08401231846</v>
      </c>
    </row>
    <row r="59" spans="1:21" x14ac:dyDescent="0.2">
      <c r="P59" s="57" t="s">
        <v>58</v>
      </c>
      <c r="Q59" s="51">
        <f>SUMPRODUCT(R3:R52,A3:A52)/SUM(R3:R52)</f>
        <v>6.4753845054125456</v>
      </c>
      <c r="T59" s="55" t="s">
        <v>47</v>
      </c>
      <c r="U59" s="53">
        <f>SUM(L3:L52)</f>
        <v>294.48384979561177</v>
      </c>
    </row>
    <row r="60" spans="1:21" x14ac:dyDescent="0.2">
      <c r="T60" s="56" t="s">
        <v>48</v>
      </c>
      <c r="U60" s="50">
        <f>SUM(P3:P52)</f>
        <v>9748.686986532146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RATES</vt:lpstr>
      <vt:lpstr>LIFE TABLE MALE FEMALE</vt:lpstr>
      <vt:lpstr>LIFE TABLE MALE</vt:lpstr>
      <vt:lpstr>DATA</vt:lpstr>
      <vt:lpstr>BASE</vt:lpstr>
      <vt:lpstr>EQ STRESS 1</vt:lpstr>
      <vt:lpstr>EQ STRESS 2</vt:lpstr>
      <vt:lpstr>PROPERTY STRESS</vt:lpstr>
      <vt:lpstr>IR UP </vt:lpstr>
      <vt:lpstr>IR DOWN </vt:lpstr>
      <vt:lpstr>EXPENSE STRESS</vt:lpstr>
      <vt:lpstr>MORTALITY</vt:lpstr>
      <vt:lpstr>LIFE CAT</vt:lpstr>
      <vt:lpstr>LAPSE STRESS UP </vt:lpstr>
      <vt:lpstr>LAPSE STRESS DOWN</vt:lpstr>
      <vt:lpstr>LAPSE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Gaspari</dc:creator>
  <cp:lastModifiedBy>Cecilia Gaspari</cp:lastModifiedBy>
  <dcterms:created xsi:type="dcterms:W3CDTF">2024-05-03T09:02:43Z</dcterms:created>
  <dcterms:modified xsi:type="dcterms:W3CDTF">2024-05-11T18:24:23Z</dcterms:modified>
</cp:coreProperties>
</file>