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defaultThemeVersion="124226"/>
  <xr:revisionPtr revIDLastSave="57" documentId="8_{7FAFC7E7-15B1-4FA6-BE23-D6FE103BED6C}" xr6:coauthVersionLast="46" xr6:coauthVersionMax="46" xr10:uidLastSave="{D7E2FB2B-CFCF-4DF9-AC32-48B1D661DBA7}"/>
  <bookViews>
    <workbookView xWindow="-98" yWindow="-98" windowWidth="28996" windowHeight="15796" tabRatio="587" xr2:uid="{00000000-000D-0000-FFFF-FFFF00000000}"/>
  </bookViews>
  <sheets>
    <sheet name="Allocations" sheetId="1" r:id="rId1"/>
    <sheet name="Comparison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6" i="1" l="1"/>
  <c r="J35" i="1"/>
  <c r="J31" i="1"/>
  <c r="J30" i="1"/>
  <c r="J29" i="1"/>
  <c r="J28" i="1"/>
  <c r="J27" i="1"/>
  <c r="J26" i="1"/>
  <c r="J25" i="1"/>
  <c r="J24" i="1"/>
  <c r="J23" i="1"/>
  <c r="J21" i="1"/>
  <c r="J20" i="1"/>
  <c r="J19" i="1"/>
  <c r="J18" i="1"/>
  <c r="J17" i="1"/>
  <c r="J16" i="1"/>
  <c r="J14" i="1"/>
  <c r="J13" i="1"/>
  <c r="J12" i="1"/>
  <c r="J10" i="1"/>
  <c r="J9" i="1"/>
  <c r="J8" i="1"/>
  <c r="J7" i="1"/>
  <c r="J5" i="1"/>
  <c r="J4" i="1"/>
  <c r="J2" i="1"/>
  <c r="K39" i="1"/>
  <c r="J6" i="1" l="1"/>
  <c r="H39" i="1" l="1"/>
  <c r="J33" i="1" l="1"/>
  <c r="J15" i="1"/>
  <c r="J11" i="1"/>
  <c r="J3" i="1"/>
  <c r="J39" i="1" s="1"/>
  <c r="G17" i="2" l="1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8" i="2"/>
  <c r="G39" i="2"/>
  <c r="G40" i="2"/>
  <c r="G41" i="2"/>
  <c r="G4" i="2"/>
  <c r="G6" i="2"/>
  <c r="G7" i="2"/>
  <c r="G8" i="2"/>
  <c r="G9" i="2"/>
  <c r="G10" i="2"/>
  <c r="G11" i="2"/>
  <c r="G12" i="2"/>
  <c r="G13" i="2"/>
  <c r="G15" i="2"/>
  <c r="G16" i="2"/>
  <c r="G3" i="2"/>
  <c r="R5" i="2" l="1"/>
  <c r="Q5" i="2"/>
  <c r="N5" i="2"/>
  <c r="M5" i="2"/>
  <c r="L5" i="2"/>
  <c r="I36" i="2"/>
  <c r="I38" i="2"/>
  <c r="H4" i="2"/>
  <c r="H6" i="2"/>
  <c r="H7" i="2"/>
  <c r="I7" i="2" s="1"/>
  <c r="H8" i="2"/>
  <c r="H9" i="2"/>
  <c r="H10" i="2"/>
  <c r="I10" i="2" s="1"/>
  <c r="H11" i="2"/>
  <c r="I11" i="2" s="1"/>
  <c r="H12" i="2"/>
  <c r="I12" i="2" s="1"/>
  <c r="H13" i="2"/>
  <c r="H15" i="2"/>
  <c r="I15" i="2" s="1"/>
  <c r="H16" i="2"/>
  <c r="I16" i="2" s="1"/>
  <c r="H19" i="2"/>
  <c r="H20" i="2"/>
  <c r="I20" i="2" s="1"/>
  <c r="H21" i="2"/>
  <c r="H22" i="2"/>
  <c r="I22" i="2" s="1"/>
  <c r="H23" i="2"/>
  <c r="I23" i="2" s="1"/>
  <c r="H24" i="2"/>
  <c r="I24" i="2" s="1"/>
  <c r="H25" i="2"/>
  <c r="I25" i="2" s="1"/>
  <c r="H27" i="2"/>
  <c r="H28" i="2"/>
  <c r="H29" i="2"/>
  <c r="I29" i="2" s="1"/>
  <c r="H30" i="2"/>
  <c r="H31" i="2"/>
  <c r="H32" i="2"/>
  <c r="I32" i="2" s="1"/>
  <c r="H33" i="2"/>
  <c r="I33" i="2" s="1"/>
  <c r="H34" i="2"/>
  <c r="H35" i="2"/>
  <c r="H39" i="2"/>
  <c r="H40" i="2"/>
  <c r="H41" i="2"/>
  <c r="I41" i="2" s="1"/>
  <c r="H3" i="2"/>
  <c r="I3" i="2" s="1"/>
  <c r="H5" i="2" l="1"/>
  <c r="G5" i="2"/>
  <c r="K3" i="2"/>
  <c r="K4" i="2"/>
  <c r="K5" i="2"/>
  <c r="K6" i="2"/>
  <c r="K7" i="2"/>
  <c r="K8" i="2"/>
  <c r="K9" i="2"/>
  <c r="K10" i="2"/>
  <c r="K11" i="2"/>
  <c r="K12" i="2"/>
  <c r="K13" i="2"/>
  <c r="K15" i="2"/>
  <c r="K16" i="2"/>
  <c r="K17" i="2"/>
  <c r="K18" i="2"/>
  <c r="K19" i="2"/>
  <c r="K20" i="2"/>
  <c r="K21" i="2"/>
  <c r="K22" i="2"/>
  <c r="K23" i="2"/>
  <c r="K24" i="2"/>
  <c r="K25" i="2"/>
  <c r="K27" i="2"/>
  <c r="K28" i="2"/>
  <c r="K29" i="2"/>
  <c r="K30" i="2"/>
  <c r="K31" i="2"/>
  <c r="K32" i="2"/>
  <c r="K33" i="2"/>
  <c r="K34" i="2"/>
  <c r="K35" i="2"/>
  <c r="K39" i="2"/>
  <c r="K40" i="2"/>
  <c r="K41" i="2"/>
  <c r="L18" i="2"/>
  <c r="G18" i="2" s="1"/>
  <c r="L37" i="2" l="1"/>
  <c r="G37" i="2" s="1"/>
  <c r="L14" i="2"/>
  <c r="G14" i="2" s="1"/>
  <c r="N44" i="2"/>
  <c r="O44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9" i="2"/>
  <c r="P20" i="2"/>
  <c r="P21" i="2"/>
  <c r="P22" i="2"/>
  <c r="P23" i="2"/>
  <c r="P24" i="2"/>
  <c r="P25" i="2"/>
  <c r="P27" i="2"/>
  <c r="P28" i="2"/>
  <c r="P29" i="2"/>
  <c r="P30" i="2"/>
  <c r="P31" i="2"/>
  <c r="P32" i="2"/>
  <c r="P33" i="2"/>
  <c r="P34" i="2"/>
  <c r="P35" i="2"/>
  <c r="P37" i="2"/>
  <c r="P39" i="2"/>
  <c r="P40" i="2"/>
  <c r="P41" i="2"/>
  <c r="P3" i="2"/>
  <c r="H14" i="2" l="1"/>
  <c r="K14" i="2" s="1"/>
  <c r="H37" i="2"/>
  <c r="I37" i="2" s="1"/>
  <c r="K37" i="2" s="1"/>
  <c r="P44" i="2"/>
  <c r="I44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9" i="2"/>
  <c r="T20" i="2"/>
  <c r="T21" i="2"/>
  <c r="T22" i="2"/>
  <c r="T23" i="2"/>
  <c r="T24" i="2"/>
  <c r="T25" i="2"/>
  <c r="T27" i="2"/>
  <c r="T28" i="2"/>
  <c r="T29" i="2"/>
  <c r="T30" i="2"/>
  <c r="T31" i="2"/>
  <c r="T32" i="2"/>
  <c r="T33" i="2"/>
  <c r="T34" i="2"/>
  <c r="T35" i="2"/>
  <c r="T37" i="2"/>
  <c r="T39" i="2"/>
  <c r="T40" i="2"/>
  <c r="T41" i="2"/>
  <c r="T3" i="2"/>
  <c r="S44" i="2"/>
  <c r="R44" i="2"/>
  <c r="J44" i="2"/>
  <c r="T44" i="2" l="1"/>
  <c r="K44" i="2"/>
</calcChain>
</file>

<file path=xl/sharedStrings.xml><?xml version="1.0" encoding="utf-8"?>
<sst xmlns="http://schemas.openxmlformats.org/spreadsheetml/2006/main" count="168" uniqueCount="122">
  <si>
    <t>#</t>
  </si>
  <si>
    <t>Instructor</t>
  </si>
  <si>
    <t xml:space="preserve">Course </t>
  </si>
  <si>
    <t>labs sec</t>
  </si>
  <si>
    <t>lab hours</t>
  </si>
  <si>
    <t>tut sec</t>
  </si>
  <si>
    <t>enrollment</t>
  </si>
  <si>
    <t>BME</t>
  </si>
  <si>
    <t>Hrs Est</t>
  </si>
  <si>
    <t>Hrs 2021</t>
  </si>
  <si>
    <t>TA#1</t>
  </si>
  <si>
    <t>TA#2</t>
  </si>
  <si>
    <t>TA#3</t>
  </si>
  <si>
    <t>TA#4</t>
  </si>
  <si>
    <t>TA#5</t>
  </si>
  <si>
    <t>TA#6</t>
  </si>
  <si>
    <t>TA#7</t>
  </si>
  <si>
    <t>TA#8</t>
  </si>
  <si>
    <t>TA#9</t>
  </si>
  <si>
    <t>TA#10</t>
  </si>
  <si>
    <t>TA#11</t>
  </si>
  <si>
    <t>TA#12</t>
  </si>
  <si>
    <t>ECE 2231B</t>
  </si>
  <si>
    <t>Rahman</t>
  </si>
  <si>
    <t>ECE 2233B/MSE 2233B</t>
  </si>
  <si>
    <t xml:space="preserve">Ajaei </t>
  </si>
  <si>
    <t>ECE 2236B</t>
  </si>
  <si>
    <t>Rao</t>
  </si>
  <si>
    <t>ECE 2238B</t>
  </si>
  <si>
    <t>Marinov</t>
  </si>
  <si>
    <t>ECE 2242B</t>
  </si>
  <si>
    <t>Polouchine</t>
  </si>
  <si>
    <t>ECE 3331B</t>
  </si>
  <si>
    <t>Varma</t>
  </si>
  <si>
    <t>ECE 3333B</t>
  </si>
  <si>
    <t>Primak</t>
  </si>
  <si>
    <t>ECE 3336B</t>
  </si>
  <si>
    <t>ECE 3370B</t>
  </si>
  <si>
    <t>ECE 3375B</t>
  </si>
  <si>
    <t>Dounavis</t>
  </si>
  <si>
    <t>ECE 3380B</t>
  </si>
  <si>
    <t>Eagleson</t>
  </si>
  <si>
    <t>ECE 3390B</t>
  </si>
  <si>
    <t>Brown</t>
  </si>
  <si>
    <t>ECE 3399</t>
  </si>
  <si>
    <t>Sabarinathan</t>
  </si>
  <si>
    <t>ECE 4416/ECE 4415</t>
  </si>
  <si>
    <t>ECE 4433B</t>
  </si>
  <si>
    <t>ECE 4438B</t>
  </si>
  <si>
    <t>Jiang</t>
  </si>
  <si>
    <t>ECE 4439B</t>
  </si>
  <si>
    <t>Ajaei</t>
  </si>
  <si>
    <t>ECE 4456B/ECE 9042</t>
  </si>
  <si>
    <t>Kermani</t>
  </si>
  <si>
    <t>ECE 4460B</t>
  </si>
  <si>
    <t>ECE 4469B</t>
  </si>
  <si>
    <t>Ouda</t>
  </si>
  <si>
    <t>SE 2203B</t>
  </si>
  <si>
    <t>SE 2250B</t>
  </si>
  <si>
    <t>SE 3310B</t>
  </si>
  <si>
    <t>SE 3314B</t>
  </si>
  <si>
    <t>SE 3350B</t>
  </si>
  <si>
    <t>Ghenniwa</t>
  </si>
  <si>
    <t>SE 3351B</t>
  </si>
  <si>
    <t>SE 3353B</t>
  </si>
  <si>
    <t>SE 4450</t>
  </si>
  <si>
    <t>SE 4455</t>
  </si>
  <si>
    <t>ES 1036B</t>
  </si>
  <si>
    <t>MSE 3302B</t>
  </si>
  <si>
    <t>Samani</t>
  </si>
  <si>
    <t>MSE 4499</t>
  </si>
  <si>
    <t>ECE available</t>
  </si>
  <si>
    <t>Total UG-hours</t>
  </si>
  <si>
    <t>Essex</t>
  </si>
  <si>
    <t>ACTION ITEMS:</t>
  </si>
  <si>
    <t>Response:</t>
  </si>
  <si>
    <t>E-mailed:</t>
  </si>
  <si>
    <t>YES</t>
  </si>
  <si>
    <t>TA Allocation  Winter 2019</t>
  </si>
  <si>
    <t>Posted Allocation v1</t>
  </si>
  <si>
    <t>Winter 2019</t>
  </si>
  <si>
    <t>Winter 2018</t>
  </si>
  <si>
    <t>ECE</t>
  </si>
  <si>
    <t>Total</t>
  </si>
  <si>
    <t>Win 2017</t>
  </si>
  <si>
    <t>Lab hours</t>
  </si>
  <si>
    <t>labs sections</t>
  </si>
  <si>
    <t>tutorial sections</t>
  </si>
  <si>
    <t>Calculations-lab</t>
  </si>
  <si>
    <t>Calculations</t>
  </si>
  <si>
    <t>allocated</t>
  </si>
  <si>
    <t>Enrollment</t>
  </si>
  <si>
    <t>Menkad</t>
  </si>
  <si>
    <t>ECE 2208B</t>
  </si>
  <si>
    <t>Attaran</t>
  </si>
  <si>
    <t>Srikantha</t>
  </si>
  <si>
    <t>ECE/MSE 2233B</t>
  </si>
  <si>
    <t>Ladak</t>
  </si>
  <si>
    <t>ECE 2241B</t>
  </si>
  <si>
    <t>ECE 2274B</t>
  </si>
  <si>
    <t>Primak (lab removed)</t>
  </si>
  <si>
    <t>Menkad/Reyhani</t>
  </si>
  <si>
    <t>ECE 3399B</t>
  </si>
  <si>
    <t>ECE 4416/4415</t>
  </si>
  <si>
    <t>Chen</t>
  </si>
  <si>
    <t>Lacefield</t>
  </si>
  <si>
    <t>ECE 4455B</t>
  </si>
  <si>
    <t>ECE 4456B</t>
  </si>
  <si>
    <t>SE 2205B</t>
  </si>
  <si>
    <t>Grolinger</t>
  </si>
  <si>
    <t>Capretz, L.</t>
  </si>
  <si>
    <t>Badawy</t>
  </si>
  <si>
    <t>Naish</t>
  </si>
  <si>
    <t>MSE 2202B</t>
  </si>
  <si>
    <t>Trejos</t>
  </si>
  <si>
    <t>1-Need to confirm with xxx if two separate 5h TAships are ok.</t>
  </si>
  <si>
    <t>2- Need to confirm with yyy if two separate 5 TAships are ok.</t>
  </si>
  <si>
    <t>3- Zzz requested how many hours allocated to MSE 1234 - asked if 3x5h or 1x10h +1x5h</t>
  </si>
  <si>
    <t>Course</t>
  </si>
  <si>
    <t>Enrol2020</t>
  </si>
  <si>
    <t>Hrs2020</t>
  </si>
  <si>
    <t>Enrol2021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</si>
</sst>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rgb="FFFF0000"/>
      <name val="Arial"/>
      <family val="2"/>
    </font>
    <font>
      <b/>
      <i/>
      <sz val="10"/>
      <color rgb="FF7030A0"/>
      <name val="Arial"/>
      <family val="2"/>
    </font>
    <font>
      <i/>
      <sz val="10"/>
      <color rgb="FF7030A0"/>
      <name val="Arial"/>
      <family val="2"/>
    </font>
    <font>
      <b/>
      <i/>
      <sz val="10"/>
      <color rgb="FF00B050"/>
      <name val="Arial"/>
      <family val="2"/>
    </font>
    <font>
      <i/>
      <sz val="10"/>
      <color rgb="FF00B050"/>
      <name val="Arial"/>
      <family val="2"/>
    </font>
    <font>
      <sz val="10"/>
      <color rgb="FF7030A0"/>
      <name val="Arial"/>
      <family val="2"/>
    </font>
    <font>
      <b/>
      <sz val="10"/>
      <color rgb="FF7030A0"/>
      <name val="Arial"/>
      <family val="2"/>
    </font>
    <font>
      <b/>
      <sz val="10"/>
      <color indexed="8"/>
      <name val="Arial"/>
      <family val="2"/>
    </font>
    <font>
      <sz val="10"/>
      <color rgb="FF000000"/>
      <name val="Arial"/>
      <family val="2"/>
    </font>
    <font>
      <strike/>
      <sz val="10"/>
      <name val="Arial"/>
      <family val="2"/>
    </font>
    <font>
      <sz val="11"/>
      <color rgb="FF333333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</font>
    <font>
      <b/>
      <sz val="10"/>
      <color rgb="FFED7D31"/>
      <name val="Arial"/>
      <family val="2"/>
    </font>
    <font>
      <sz val="10"/>
      <color rgb="FFED7D31"/>
      <name val="Arial"/>
      <family val="2"/>
    </font>
    <font>
      <sz val="10"/>
      <color rgb="FF4472C4"/>
      <name val="Arial"/>
      <family val="2"/>
    </font>
    <font>
      <sz val="10"/>
      <color rgb="FF7030A0"/>
      <name val="Arial"/>
    </font>
    <font>
      <sz val="10"/>
      <color rgb="FF4472C4"/>
      <name val="Arial"/>
    </font>
    <font>
      <sz val="10"/>
      <color rgb="FF000000"/>
      <name val="Arial"/>
      <charset val="1"/>
    </font>
    <font>
      <strike/>
      <sz val="10"/>
      <name val="Arial"/>
    </font>
    <font>
      <strike/>
      <sz val="10"/>
      <color rgb="FF000000"/>
      <name val="Arial"/>
      <charset val="1"/>
    </font>
    <font>
      <sz val="10"/>
      <color rgb="FFED7D31"/>
      <name val="Arial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485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2" fillId="0" borderId="0"/>
    <xf numFmtId="0" fontId="2" fillId="0" borderId="0"/>
  </cellStyleXfs>
  <cellXfs count="242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Border="1"/>
    <xf numFmtId="0" fontId="0" fillId="0" borderId="1" xfId="0" applyBorder="1"/>
    <xf numFmtId="0" fontId="3" fillId="0" borderId="1" xfId="0" applyFont="1" applyBorder="1"/>
    <xf numFmtId="0" fontId="0" fillId="0" borderId="2" xfId="0" applyBorder="1"/>
    <xf numFmtId="0" fontId="3" fillId="0" borderId="2" xfId="0" applyFont="1" applyBorder="1"/>
    <xf numFmtId="0" fontId="3" fillId="0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3" fillId="0" borderId="0" xfId="0" applyFont="1" applyFill="1" applyBorder="1"/>
    <xf numFmtId="0" fontId="1" fillId="0" borderId="0" xfId="0" applyFont="1" applyFill="1" applyBorder="1"/>
    <xf numFmtId="0" fontId="1" fillId="0" borderId="1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1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3" xfId="0" applyFont="1" applyBorder="1"/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15" xfId="0" applyFont="1" applyBorder="1"/>
    <xf numFmtId="0" fontId="3" fillId="0" borderId="16" xfId="0" applyFont="1" applyBorder="1" applyAlignment="1">
      <alignment horizontal="center"/>
    </xf>
    <xf numFmtId="0" fontId="3" fillId="0" borderId="3" xfId="0" applyFont="1" applyFill="1" applyBorder="1"/>
    <xf numFmtId="0" fontId="1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0" xfId="0" applyFont="1" applyBorder="1" applyAlignment="1">
      <alignment horizontal="left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19" xfId="0" applyBorder="1"/>
    <xf numFmtId="0" fontId="4" fillId="0" borderId="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0" xfId="0" applyFont="1" applyBorder="1"/>
    <xf numFmtId="0" fontId="0" fillId="0" borderId="0" xfId="0" applyBorder="1"/>
    <xf numFmtId="0" fontId="4" fillId="0" borderId="1" xfId="0" applyFont="1" applyBorder="1"/>
    <xf numFmtId="0" fontId="2" fillId="0" borderId="32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/>
    <xf numFmtId="0" fontId="1" fillId="0" borderId="0" xfId="0" applyFont="1"/>
    <xf numFmtId="0" fontId="1" fillId="0" borderId="3" xfId="0" applyFont="1" applyBorder="1"/>
    <xf numFmtId="0" fontId="0" fillId="0" borderId="32" xfId="0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5" fillId="0" borderId="26" xfId="0" applyFont="1" applyBorder="1"/>
    <xf numFmtId="0" fontId="5" fillId="0" borderId="17" xfId="0" applyFont="1" applyBorder="1"/>
    <xf numFmtId="0" fontId="1" fillId="0" borderId="0" xfId="0" applyFont="1" applyBorder="1" applyAlignment="1">
      <alignment horizontal="center"/>
    </xf>
    <xf numFmtId="0" fontId="2" fillId="0" borderId="24" xfId="0" applyFont="1" applyBorder="1"/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7" fillId="0" borderId="6" xfId="0" applyFont="1" applyBorder="1"/>
    <xf numFmtId="0" fontId="7" fillId="0" borderId="26" xfId="0" applyFont="1" applyBorder="1"/>
    <xf numFmtId="0" fontId="7" fillId="0" borderId="17" xfId="0" applyFont="1" applyBorder="1"/>
    <xf numFmtId="0" fontId="7" fillId="0" borderId="27" xfId="0" applyFont="1" applyBorder="1"/>
    <xf numFmtId="0" fontId="7" fillId="0" borderId="19" xfId="0" applyFont="1" applyBorder="1"/>
    <xf numFmtId="0" fontId="7" fillId="0" borderId="28" xfId="0" applyFont="1" applyBorder="1"/>
    <xf numFmtId="0" fontId="8" fillId="0" borderId="21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7" fillId="0" borderId="22" xfId="0" applyFont="1" applyBorder="1"/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7" fillId="0" borderId="12" xfId="0" applyFont="1" applyBorder="1"/>
    <xf numFmtId="0" fontId="8" fillId="0" borderId="3" xfId="0" applyFont="1" applyBorder="1"/>
    <xf numFmtId="0" fontId="8" fillId="0" borderId="0" xfId="0" applyFont="1" applyBorder="1"/>
    <xf numFmtId="0" fontId="9" fillId="0" borderId="11" xfId="0" applyFont="1" applyBorder="1" applyAlignment="1">
      <alignment horizontal="center"/>
    </xf>
    <xf numFmtId="0" fontId="5" fillId="0" borderId="30" xfId="0" applyFont="1" applyBorder="1"/>
    <xf numFmtId="0" fontId="1" fillId="0" borderId="30" xfId="0" applyFont="1" applyBorder="1" applyAlignment="1">
      <alignment horizontal="center"/>
    </xf>
    <xf numFmtId="0" fontId="9" fillId="0" borderId="1" xfId="0" applyFont="1" applyBorder="1"/>
    <xf numFmtId="0" fontId="1" fillId="0" borderId="2" xfId="0" applyFont="1" applyBorder="1"/>
    <xf numFmtId="0" fontId="1" fillId="0" borderId="37" xfId="0" applyFont="1" applyBorder="1"/>
    <xf numFmtId="0" fontId="3" fillId="0" borderId="3" xfId="0" applyFont="1" applyFill="1" applyBorder="1" applyAlignment="1">
      <alignment horizontal="center"/>
    </xf>
    <xf numFmtId="2" fontId="1" fillId="0" borderId="7" xfId="0" applyNumberFormat="1" applyFont="1" applyBorder="1"/>
    <xf numFmtId="2" fontId="1" fillId="0" borderId="39" xfId="0" applyNumberFormat="1" applyFont="1" applyBorder="1"/>
    <xf numFmtId="2" fontId="3" fillId="0" borderId="40" xfId="0" applyNumberFormat="1" applyFont="1" applyBorder="1" applyAlignment="1">
      <alignment horizontal="center"/>
    </xf>
    <xf numFmtId="2" fontId="1" fillId="0" borderId="0" xfId="0" applyNumberFormat="1" applyFont="1"/>
    <xf numFmtId="2" fontId="1" fillId="0" borderId="3" xfId="0" applyNumberFormat="1" applyFont="1" applyBorder="1"/>
    <xf numFmtId="2" fontId="0" fillId="0" borderId="0" xfId="0" applyNumberFormat="1" applyBorder="1"/>
    <xf numFmtId="2" fontId="0" fillId="0" borderId="0" xfId="0" applyNumberFormat="1"/>
    <xf numFmtId="0" fontId="3" fillId="0" borderId="16" xfId="0" applyFont="1" applyBorder="1"/>
    <xf numFmtId="0" fontId="4" fillId="0" borderId="3" xfId="0" applyFont="1" applyBorder="1"/>
    <xf numFmtId="0" fontId="11" fillId="0" borderId="33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1" fillId="0" borderId="38" xfId="0" applyFont="1" applyFill="1" applyBorder="1" applyAlignment="1">
      <alignment horizontal="center"/>
    </xf>
    <xf numFmtId="0" fontId="8" fillId="0" borderId="41" xfId="0" applyFont="1" applyBorder="1" applyAlignment="1">
      <alignment horizontal="center" wrapText="1"/>
    </xf>
    <xf numFmtId="0" fontId="8" fillId="0" borderId="4" xfId="0" applyFont="1" applyBorder="1" applyAlignment="1">
      <alignment horizontal="center"/>
    </xf>
    <xf numFmtId="0" fontId="5" fillId="0" borderId="42" xfId="0" applyFont="1" applyBorder="1"/>
    <xf numFmtId="0" fontId="5" fillId="0" borderId="43" xfId="0" applyFont="1" applyBorder="1"/>
    <xf numFmtId="0" fontId="5" fillId="0" borderId="37" xfId="0" applyFont="1" applyBorder="1"/>
    <xf numFmtId="0" fontId="5" fillId="0" borderId="18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0" fillId="0" borderId="1" xfId="0" applyFont="1" applyBorder="1"/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2" fillId="0" borderId="1" xfId="0" applyFont="1" applyFill="1" applyBorder="1"/>
    <xf numFmtId="0" fontId="2" fillId="0" borderId="0" xfId="2"/>
    <xf numFmtId="0" fontId="3" fillId="0" borderId="3" xfId="2" applyFont="1" applyBorder="1"/>
    <xf numFmtId="0" fontId="3" fillId="0" borderId="3" xfId="2" applyFont="1" applyBorder="1" applyAlignment="1">
      <alignment horizontal="center"/>
    </xf>
    <xf numFmtId="0" fontId="3" fillId="0" borderId="0" xfId="2" applyFont="1" applyAlignment="1">
      <alignment horizontal="center"/>
    </xf>
    <xf numFmtId="0" fontId="3" fillId="0" borderId="3" xfId="2" applyFont="1" applyFill="1" applyBorder="1" applyAlignment="1">
      <alignment horizontal="center"/>
    </xf>
    <xf numFmtId="0" fontId="2" fillId="0" borderId="3" xfId="2" applyFont="1" applyFill="1" applyBorder="1" applyAlignment="1">
      <alignment horizontal="center"/>
    </xf>
    <xf numFmtId="0" fontId="2" fillId="0" borderId="3" xfId="2" applyFont="1" applyBorder="1" applyAlignment="1">
      <alignment horizontal="center"/>
    </xf>
    <xf numFmtId="0" fontId="2" fillId="0" borderId="3" xfId="2" applyFont="1" applyBorder="1"/>
    <xf numFmtId="0" fontId="2" fillId="0" borderId="3" xfId="2" applyFont="1" applyFill="1" applyBorder="1"/>
    <xf numFmtId="0" fontId="2" fillId="0" borderId="0" xfId="0" applyFont="1" applyFill="1"/>
    <xf numFmtId="0" fontId="0" fillId="0" borderId="0" xfId="0" applyFill="1"/>
    <xf numFmtId="0" fontId="2" fillId="0" borderId="3" xfId="2" applyBorder="1"/>
    <xf numFmtId="0" fontId="3" fillId="0" borderId="44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0" fillId="0" borderId="32" xfId="0" applyBorder="1"/>
    <xf numFmtId="0" fontId="2" fillId="0" borderId="31" xfId="0" applyFont="1" applyFill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0" fillId="0" borderId="0" xfId="0" applyFill="1" applyBorder="1"/>
    <xf numFmtId="0" fontId="1" fillId="0" borderId="0" xfId="0" applyFont="1" applyFill="1"/>
    <xf numFmtId="0" fontId="1" fillId="0" borderId="3" xfId="0" applyFont="1" applyFill="1" applyBorder="1"/>
    <xf numFmtId="0" fontId="12" fillId="0" borderId="0" xfId="0" applyFont="1"/>
    <xf numFmtId="0" fontId="12" fillId="0" borderId="3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45" xfId="0" applyFont="1" applyFill="1" applyBorder="1" applyAlignment="1">
      <alignment horizontal="center"/>
    </xf>
    <xf numFmtId="0" fontId="12" fillId="0" borderId="0" xfId="0" applyFont="1" applyFill="1" applyBorder="1"/>
    <xf numFmtId="0" fontId="12" fillId="0" borderId="3" xfId="0" applyFont="1" applyFill="1" applyBorder="1"/>
    <xf numFmtId="0" fontId="15" fillId="0" borderId="3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2" fillId="3" borderId="1" xfId="0" applyFont="1" applyFill="1" applyBorder="1"/>
    <xf numFmtId="0" fontId="0" fillId="3" borderId="1" xfId="0" applyFill="1" applyBorder="1"/>
    <xf numFmtId="0" fontId="14" fillId="3" borderId="0" xfId="0" applyFont="1" applyFill="1"/>
    <xf numFmtId="0" fontId="2" fillId="3" borderId="0" xfId="0" applyFont="1" applyFill="1"/>
    <xf numFmtId="0" fontId="0" fillId="0" borderId="46" xfId="0" applyFill="1" applyBorder="1"/>
    <xf numFmtId="0" fontId="2" fillId="0" borderId="46" xfId="0" applyFont="1" applyFill="1" applyBorder="1"/>
    <xf numFmtId="0" fontId="0" fillId="0" borderId="46" xfId="0" applyBorder="1"/>
    <xf numFmtId="0" fontId="12" fillId="0" borderId="46" xfId="0" applyFont="1" applyFill="1" applyBorder="1" applyAlignment="1">
      <alignment horizontal="center"/>
    </xf>
    <xf numFmtId="0" fontId="13" fillId="0" borderId="46" xfId="0" applyFont="1" applyFill="1" applyBorder="1"/>
    <xf numFmtId="0" fontId="12" fillId="0" borderId="46" xfId="0" applyFont="1" applyFill="1" applyBorder="1"/>
    <xf numFmtId="0" fontId="15" fillId="0" borderId="46" xfId="0" applyFont="1" applyFill="1" applyBorder="1"/>
    <xf numFmtId="0" fontId="1" fillId="0" borderId="46" xfId="0" applyFont="1" applyFill="1" applyBorder="1"/>
    <xf numFmtId="0" fontId="15" fillId="0" borderId="15" xfId="0" applyFont="1" applyFill="1" applyBorder="1"/>
    <xf numFmtId="0" fontId="3" fillId="0" borderId="16" xfId="2" applyFont="1" applyFill="1" applyBorder="1" applyAlignment="1">
      <alignment horizontal="center"/>
    </xf>
    <xf numFmtId="0" fontId="3" fillId="0" borderId="16" xfId="2" applyFont="1" applyBorder="1" applyAlignment="1">
      <alignment horizontal="center"/>
    </xf>
    <xf numFmtId="0" fontId="12" fillId="0" borderId="54" xfId="0" applyFont="1" applyFill="1" applyBorder="1" applyAlignment="1">
      <alignment horizontal="center"/>
    </xf>
    <xf numFmtId="0" fontId="2" fillId="0" borderId="54" xfId="0" applyFont="1" applyFill="1" applyBorder="1"/>
    <xf numFmtId="0" fontId="0" fillId="0" borderId="54" xfId="0" applyFill="1" applyBorder="1"/>
    <xf numFmtId="0" fontId="1" fillId="4" borderId="47" xfId="0" applyFont="1" applyFill="1" applyBorder="1" applyAlignment="1">
      <alignment wrapText="1"/>
    </xf>
    <xf numFmtId="0" fontId="1" fillId="4" borderId="48" xfId="0" applyFont="1" applyFill="1" applyBorder="1" applyAlignment="1">
      <alignment wrapText="1"/>
    </xf>
    <xf numFmtId="0" fontId="1" fillId="4" borderId="49" xfId="0" applyFont="1" applyFill="1" applyBorder="1" applyAlignment="1">
      <alignment wrapText="1"/>
    </xf>
    <xf numFmtId="0" fontId="1" fillId="4" borderId="50" xfId="0" applyFont="1" applyFill="1" applyBorder="1" applyAlignment="1">
      <alignment wrapText="1"/>
    </xf>
    <xf numFmtId="0" fontId="1" fillId="4" borderId="51" xfId="0" applyFont="1" applyFill="1" applyBorder="1" applyAlignment="1">
      <alignment wrapText="1"/>
    </xf>
    <xf numFmtId="0" fontId="1" fillId="4" borderId="50" xfId="0" applyFont="1" applyFill="1" applyBorder="1" applyAlignment="1">
      <alignment horizontal="center" wrapText="1"/>
    </xf>
    <xf numFmtId="0" fontId="1" fillId="4" borderId="52" xfId="0" applyFont="1" applyFill="1" applyBorder="1" applyAlignment="1">
      <alignment horizontal="center" wrapText="1"/>
    </xf>
    <xf numFmtId="0" fontId="1" fillId="4" borderId="53" xfId="0" applyFont="1" applyFill="1" applyBorder="1" applyAlignment="1">
      <alignment wrapText="1"/>
    </xf>
    <xf numFmtId="0" fontId="1" fillId="4" borderId="0" xfId="0" applyFont="1" applyFill="1" applyBorder="1" applyAlignment="1">
      <alignment wrapText="1"/>
    </xf>
    <xf numFmtId="0" fontId="0" fillId="0" borderId="55" xfId="0" applyFill="1" applyBorder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2" fillId="0" borderId="57" xfId="0" applyFont="1" applyFill="1" applyBorder="1" applyAlignment="1">
      <alignment horizontal="center"/>
    </xf>
    <xf numFmtId="0" fontId="12" fillId="0" borderId="60" xfId="0" applyFont="1" applyFill="1" applyBorder="1" applyAlignment="1">
      <alignment horizontal="center"/>
    </xf>
    <xf numFmtId="0" fontId="0" fillId="0" borderId="62" xfId="0" applyFill="1" applyBorder="1"/>
    <xf numFmtId="0" fontId="1" fillId="4" borderId="63" xfId="0" applyFont="1" applyFill="1" applyBorder="1" applyAlignment="1">
      <alignment horizontal="center" wrapText="1"/>
    </xf>
    <xf numFmtId="0" fontId="0" fillId="0" borderId="64" xfId="0" applyFill="1" applyBorder="1"/>
    <xf numFmtId="0" fontId="0" fillId="0" borderId="65" xfId="0" applyFill="1" applyBorder="1"/>
    <xf numFmtId="0" fontId="0" fillId="0" borderId="66" xfId="0" applyFill="1" applyBorder="1"/>
    <xf numFmtId="0" fontId="0" fillId="0" borderId="61" xfId="0" applyFill="1" applyBorder="1"/>
    <xf numFmtId="0" fontId="3" fillId="5" borderId="1" xfId="0" applyFont="1" applyFill="1" applyBorder="1"/>
    <xf numFmtId="0" fontId="2" fillId="5" borderId="1" xfId="0" applyFont="1" applyFill="1" applyBorder="1"/>
    <xf numFmtId="0" fontId="20" fillId="0" borderId="46" xfId="0" applyFont="1" applyFill="1" applyBorder="1"/>
    <xf numFmtId="0" fontId="23" fillId="0" borderId="0" xfId="0" applyFont="1"/>
    <xf numFmtId="0" fontId="24" fillId="0" borderId="0" xfId="0" applyFont="1"/>
    <xf numFmtId="15" fontId="0" fillId="0" borderId="0" xfId="0" applyNumberFormat="1" applyAlignment="1">
      <alignment horizontal="center"/>
    </xf>
    <xf numFmtId="0" fontId="12" fillId="2" borderId="57" xfId="0" applyFont="1" applyFill="1" applyBorder="1" applyAlignment="1">
      <alignment horizontal="center"/>
    </xf>
    <xf numFmtId="16" fontId="0" fillId="0" borderId="0" xfId="0" applyNumberFormat="1" applyAlignment="1">
      <alignment horizontal="center"/>
    </xf>
    <xf numFmtId="0" fontId="2" fillId="6" borderId="61" xfId="0" applyFont="1" applyFill="1" applyBorder="1"/>
    <xf numFmtId="0" fontId="0" fillId="6" borderId="62" xfId="0" applyFill="1" applyBorder="1"/>
    <xf numFmtId="0" fontId="0" fillId="6" borderId="0" xfId="0" applyFill="1"/>
    <xf numFmtId="0" fontId="20" fillId="6" borderId="46" xfId="0" applyFont="1" applyFill="1" applyBorder="1"/>
    <xf numFmtId="0" fontId="9" fillId="6" borderId="62" xfId="0" applyFont="1" applyFill="1" applyBorder="1"/>
    <xf numFmtId="0" fontId="2" fillId="6" borderId="62" xfId="0" applyFont="1" applyFill="1" applyBorder="1"/>
    <xf numFmtId="0" fontId="2" fillId="6" borderId="55" xfId="0" applyFont="1" applyFill="1" applyBorder="1"/>
    <xf numFmtId="0" fontId="2" fillId="6" borderId="46" xfId="0" applyFont="1" applyFill="1" applyBorder="1"/>
    <xf numFmtId="0" fontId="20" fillId="6" borderId="64" xfId="0" applyFont="1" applyFill="1" applyBorder="1"/>
    <xf numFmtId="0" fontId="12" fillId="6" borderId="0" xfId="0" applyFont="1" applyFill="1"/>
    <xf numFmtId="0" fontId="17" fillId="6" borderId="46" xfId="0" applyFont="1" applyFill="1" applyBorder="1"/>
    <xf numFmtId="0" fontId="17" fillId="6" borderId="0" xfId="0" applyFont="1" applyFill="1"/>
    <xf numFmtId="0" fontId="12" fillId="6" borderId="56" xfId="0" applyFont="1" applyFill="1" applyBorder="1" applyAlignment="1">
      <alignment horizontal="center"/>
    </xf>
    <xf numFmtId="0" fontId="12" fillId="6" borderId="57" xfId="0" applyFont="1" applyFill="1" applyBorder="1" applyAlignment="1">
      <alignment horizontal="center"/>
    </xf>
    <xf numFmtId="0" fontId="12" fillId="6" borderId="58" xfId="0" applyFont="1" applyFill="1" applyBorder="1" applyAlignment="1">
      <alignment horizontal="center"/>
    </xf>
    <xf numFmtId="0" fontId="18" fillId="6" borderId="0" xfId="0" applyFont="1" applyFill="1"/>
    <xf numFmtId="0" fontId="19" fillId="6" borderId="62" xfId="0" applyFont="1" applyFill="1" applyBorder="1"/>
    <xf numFmtId="0" fontId="22" fillId="6" borderId="0" xfId="0" applyFont="1" applyFill="1"/>
    <xf numFmtId="49" fontId="9" fillId="6" borderId="62" xfId="0" applyNumberFormat="1" applyFont="1" applyFill="1" applyBorder="1"/>
    <xf numFmtId="0" fontId="25" fillId="6" borderId="62" xfId="0" applyFont="1" applyFill="1" applyBorder="1"/>
    <xf numFmtId="0" fontId="0" fillId="6" borderId="46" xfId="0" applyFill="1" applyBorder="1"/>
    <xf numFmtId="0" fontId="9" fillId="6" borderId="46" xfId="0" applyFont="1" applyFill="1" applyBorder="1"/>
    <xf numFmtId="0" fontId="21" fillId="6" borderId="62" xfId="0" applyFont="1" applyFill="1" applyBorder="1"/>
    <xf numFmtId="0" fontId="12" fillId="6" borderId="62" xfId="0" applyFont="1" applyFill="1" applyBorder="1"/>
    <xf numFmtId="0" fontId="19" fillId="6" borderId="46" xfId="0" applyFont="1" applyFill="1" applyBorder="1"/>
    <xf numFmtId="0" fontId="2" fillId="6" borderId="62" xfId="2" applyFont="1" applyFill="1" applyBorder="1"/>
    <xf numFmtId="0" fontId="16" fillId="6" borderId="0" xfId="0" applyFont="1" applyFill="1"/>
    <xf numFmtId="0" fontId="2" fillId="6" borderId="64" xfId="0" applyFont="1" applyFill="1" applyBorder="1"/>
    <xf numFmtId="0" fontId="20" fillId="6" borderId="62" xfId="0" applyFont="1" applyFill="1" applyBorder="1"/>
    <xf numFmtId="0" fontId="19" fillId="0" borderId="62" xfId="0" applyFont="1" applyFill="1" applyBorder="1"/>
    <xf numFmtId="0" fontId="2" fillId="0" borderId="62" xfId="0" applyFont="1" applyFill="1" applyBorder="1"/>
    <xf numFmtId="0" fontId="18" fillId="6" borderId="62" xfId="0" applyFont="1" applyFill="1" applyBorder="1"/>
    <xf numFmtId="0" fontId="10" fillId="0" borderId="46" xfId="0" applyFont="1" applyFill="1" applyBorder="1"/>
    <xf numFmtId="0" fontId="12" fillId="0" borderId="59" xfId="0" applyFont="1" applyFill="1" applyBorder="1" applyAlignment="1">
      <alignment horizontal="center"/>
    </xf>
    <xf numFmtId="0" fontId="1" fillId="0" borderId="54" xfId="0" applyFont="1" applyBorder="1"/>
    <xf numFmtId="0" fontId="0" fillId="0" borderId="60" xfId="0" applyFill="1" applyBorder="1"/>
    <xf numFmtId="0" fontId="2" fillId="0" borderId="64" xfId="0" applyFont="1" applyFill="1" applyBorder="1"/>
    <xf numFmtId="0" fontId="20" fillId="0" borderId="64" xfId="0" applyFont="1" applyFill="1" applyBorder="1"/>
    <xf numFmtId="0" fontId="0" fillId="6" borderId="64" xfId="0" applyFill="1" applyBorder="1"/>
    <xf numFmtId="0" fontId="1" fillId="0" borderId="64" xfId="0" applyFont="1" applyFill="1" applyBorder="1"/>
    <xf numFmtId="0" fontId="2" fillId="0" borderId="46" xfId="0" applyFont="1" applyBorder="1"/>
    <xf numFmtId="0" fontId="2" fillId="2" borderId="46" xfId="0" applyFont="1" applyFill="1" applyBorder="1"/>
    <xf numFmtId="0" fontId="12" fillId="0" borderId="67" xfId="0" applyFont="1" applyFill="1" applyBorder="1" applyAlignment="1">
      <alignment horizontal="center"/>
    </xf>
    <xf numFmtId="0" fontId="2" fillId="6" borderId="66" xfId="0" applyFont="1" applyFill="1" applyBorder="1"/>
    <xf numFmtId="0" fontId="2" fillId="3" borderId="2" xfId="0" applyFont="1" applyFill="1" applyBorder="1"/>
    <xf numFmtId="0" fontId="26" fillId="0" borderId="46" xfId="0" applyFont="1" applyFill="1" applyBorder="1"/>
    <xf numFmtId="0" fontId="2" fillId="7" borderId="1" xfId="0" applyFont="1" applyFill="1" applyBorder="1"/>
    <xf numFmtId="0" fontId="13" fillId="0" borderId="0" xfId="0" applyFont="1"/>
    <xf numFmtId="0" fontId="13" fillId="0" borderId="0" xfId="0" applyFont="1" applyFill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8"/>
  <sheetViews>
    <sheetView tabSelected="1" zoomScaleNormal="100" workbookViewId="0">
      <pane xSplit="1" topLeftCell="B1" activePane="topRight" state="frozen"/>
      <selection pane="topRight" activeCell="L15" sqref="L15"/>
    </sheetView>
  </sheetViews>
  <sheetFormatPr defaultRowHeight="12.75" x14ac:dyDescent="0.35"/>
  <cols>
    <col min="1" max="1" width="3.1328125" bestFit="1" customWidth="1"/>
    <col min="2" max="2" width="19.1328125" customWidth="1"/>
    <col min="3" max="3" width="21.73046875" bestFit="1" customWidth="1"/>
    <col min="4" max="4" width="6.73046875" customWidth="1"/>
    <col min="5" max="5" width="6.53125" style="51" customWidth="1"/>
    <col min="6" max="6" width="5.53125" customWidth="1"/>
    <col min="7" max="7" width="7" style="51" customWidth="1"/>
    <col min="8" max="8" width="7.1328125" customWidth="1"/>
    <col min="9" max="10" width="7.1328125" style="51" customWidth="1"/>
    <col min="11" max="11" width="8.86328125" style="175" customWidth="1"/>
    <col min="12" max="12" width="33.73046875" bestFit="1" customWidth="1"/>
    <col min="13" max="13" width="39.53125" customWidth="1"/>
    <col min="14" max="14" width="35.53125" bestFit="1" customWidth="1"/>
    <col min="15" max="15" width="30.53125" customWidth="1"/>
    <col min="16" max="17" width="24" customWidth="1"/>
    <col min="18" max="18" width="29.73046875" customWidth="1"/>
    <col min="19" max="23" width="24" customWidth="1"/>
  </cols>
  <sheetData>
    <row r="1" spans="1:24" s="172" customFormat="1" ht="26.65" thickBot="1" x14ac:dyDescent="0.45">
      <c r="A1" s="164" t="s">
        <v>0</v>
      </c>
      <c r="B1" s="165" t="s">
        <v>1</v>
      </c>
      <c r="C1" s="165" t="s">
        <v>118</v>
      </c>
      <c r="D1" s="166" t="s">
        <v>3</v>
      </c>
      <c r="E1" s="166" t="s">
        <v>4</v>
      </c>
      <c r="F1" s="166" t="s">
        <v>5</v>
      </c>
      <c r="G1" s="167" t="s">
        <v>119</v>
      </c>
      <c r="H1" s="169" t="s">
        <v>120</v>
      </c>
      <c r="I1" s="170" t="s">
        <v>121</v>
      </c>
      <c r="J1" s="170" t="s">
        <v>8</v>
      </c>
      <c r="K1" s="180" t="s">
        <v>9</v>
      </c>
      <c r="L1" s="168" t="s">
        <v>10</v>
      </c>
      <c r="M1" s="165" t="s">
        <v>11</v>
      </c>
      <c r="N1" s="165" t="s">
        <v>12</v>
      </c>
      <c r="O1" s="165" t="s">
        <v>13</v>
      </c>
      <c r="P1" s="165" t="s">
        <v>14</v>
      </c>
      <c r="Q1" s="165" t="s">
        <v>15</v>
      </c>
      <c r="R1" s="165" t="s">
        <v>16</v>
      </c>
      <c r="S1" s="165" t="s">
        <v>17</v>
      </c>
      <c r="T1" s="165" t="s">
        <v>18</v>
      </c>
      <c r="U1" s="171" t="s">
        <v>19</v>
      </c>
      <c r="V1" s="166" t="s">
        <v>20</v>
      </c>
      <c r="W1" s="166" t="s">
        <v>21</v>
      </c>
    </row>
    <row r="2" spans="1:24" x14ac:dyDescent="0.35">
      <c r="A2" s="6">
        <v>2</v>
      </c>
      <c r="B2" s="237"/>
      <c r="C2" s="7" t="s">
        <v>22</v>
      </c>
      <c r="D2" s="159">
        <v>3</v>
      </c>
      <c r="E2" s="159">
        <v>1</v>
      </c>
      <c r="F2" s="160">
        <v>1</v>
      </c>
      <c r="G2" s="129">
        <v>50</v>
      </c>
      <c r="H2" s="139">
        <v>10</v>
      </c>
      <c r="I2" s="161">
        <v>65</v>
      </c>
      <c r="J2" s="178">
        <f>ROUND(H2*I2/G2,1)</f>
        <v>13</v>
      </c>
      <c r="K2" s="205">
        <v>10</v>
      </c>
      <c r="L2" s="193"/>
      <c r="M2" s="162"/>
      <c r="N2" s="182"/>
      <c r="O2" s="163"/>
      <c r="P2" s="163"/>
      <c r="Q2" s="163"/>
      <c r="R2" s="163"/>
      <c r="S2" s="163"/>
      <c r="T2" s="163"/>
      <c r="U2" s="163"/>
      <c r="V2" s="228"/>
      <c r="W2" s="152"/>
      <c r="X2" s="51"/>
    </row>
    <row r="3" spans="1:24" x14ac:dyDescent="0.35">
      <c r="A3" s="4">
        <v>3</v>
      </c>
      <c r="B3" s="146"/>
      <c r="C3" s="5" t="s">
        <v>24</v>
      </c>
      <c r="D3" s="121">
        <v>3</v>
      </c>
      <c r="E3" s="121">
        <v>1</v>
      </c>
      <c r="F3" s="119">
        <v>1</v>
      </c>
      <c r="G3" s="130">
        <v>100</v>
      </c>
      <c r="H3" s="138">
        <v>20</v>
      </c>
      <c r="I3" s="153">
        <v>120</v>
      </c>
      <c r="J3" s="178">
        <f t="shared" ref="J3:J36" si="0">ROUND(H3*I3/G3,1)</f>
        <v>24</v>
      </c>
      <c r="K3" s="206">
        <v>25</v>
      </c>
      <c r="L3" s="194"/>
      <c r="M3" s="195"/>
      <c r="N3" s="196"/>
      <c r="O3" s="51"/>
      <c r="P3" s="150"/>
      <c r="Q3" s="151"/>
      <c r="R3" s="150"/>
      <c r="S3" s="150"/>
      <c r="T3" s="150"/>
      <c r="U3" s="150"/>
      <c r="V3" s="181"/>
      <c r="W3" s="152"/>
      <c r="X3" s="51"/>
    </row>
    <row r="4" spans="1:24" x14ac:dyDescent="0.35">
      <c r="A4" s="4">
        <v>4</v>
      </c>
      <c r="B4" s="147"/>
      <c r="C4" s="185" t="s">
        <v>26</v>
      </c>
      <c r="D4" s="121">
        <v>4</v>
      </c>
      <c r="E4" s="121">
        <v>3</v>
      </c>
      <c r="F4" s="119">
        <v>1</v>
      </c>
      <c r="G4" s="130"/>
      <c r="H4" s="138"/>
      <c r="I4" s="153"/>
      <c r="J4" s="178" t="e">
        <f t="shared" si="0"/>
        <v>#DIV/0!</v>
      </c>
      <c r="K4" s="207"/>
      <c r="L4" s="198"/>
      <c r="M4" s="199"/>
      <c r="N4" s="51"/>
      <c r="O4" s="150"/>
      <c r="P4" s="150"/>
      <c r="Q4" s="150"/>
      <c r="R4" s="150"/>
      <c r="S4" s="150"/>
      <c r="T4" s="150"/>
      <c r="U4" s="150"/>
      <c r="V4" s="181"/>
      <c r="W4" s="152"/>
      <c r="X4" s="51"/>
    </row>
    <row r="5" spans="1:24" s="115" customFormat="1" ht="13.15" x14ac:dyDescent="0.4">
      <c r="A5" s="114">
        <v>5</v>
      </c>
      <c r="B5" s="146"/>
      <c r="C5" s="186" t="s">
        <v>28</v>
      </c>
      <c r="D5" s="122">
        <v>3</v>
      </c>
      <c r="E5" s="122">
        <v>1</v>
      </c>
      <c r="F5" s="123">
        <v>1</v>
      </c>
      <c r="G5" s="48"/>
      <c r="H5" s="138"/>
      <c r="I5" s="153"/>
      <c r="J5" s="178" t="e">
        <f t="shared" si="0"/>
        <v>#DIV/0!</v>
      </c>
      <c r="K5" s="206"/>
      <c r="L5" s="201"/>
      <c r="M5" s="198"/>
      <c r="N5" s="198"/>
      <c r="O5" s="203"/>
      <c r="P5" s="195"/>
      <c r="Q5" s="151"/>
      <c r="R5" s="151"/>
      <c r="S5" s="151"/>
      <c r="T5" s="151"/>
      <c r="U5" s="151"/>
      <c r="V5" s="229"/>
      <c r="W5" s="233"/>
    </row>
    <row r="6" spans="1:24" s="115" customFormat="1" ht="13.15" x14ac:dyDescent="0.4">
      <c r="A6" s="114">
        <v>6</v>
      </c>
      <c r="B6" s="145"/>
      <c r="C6" s="186" t="s">
        <v>30</v>
      </c>
      <c r="D6" s="123">
        <v>2</v>
      </c>
      <c r="E6" s="123">
        <v>3</v>
      </c>
      <c r="F6" s="122">
        <v>0</v>
      </c>
      <c r="G6" s="48"/>
      <c r="H6" s="138"/>
      <c r="I6" s="153"/>
      <c r="J6" s="178" t="e">
        <f t="shared" si="0"/>
        <v>#DIV/0!</v>
      </c>
      <c r="K6" s="206"/>
      <c r="L6" s="198"/>
      <c r="M6" s="208"/>
      <c r="N6" s="202"/>
      <c r="O6" s="151"/>
      <c r="P6" s="151"/>
      <c r="Q6" s="151"/>
      <c r="R6" s="151"/>
      <c r="S6" s="151"/>
      <c r="T6" s="151"/>
      <c r="U6" s="151"/>
      <c r="V6" s="229"/>
      <c r="W6" s="233"/>
    </row>
    <row r="7" spans="1:24" x14ac:dyDescent="0.35">
      <c r="A7" s="4">
        <v>8</v>
      </c>
      <c r="B7" s="147"/>
      <c r="C7" s="185" t="s">
        <v>32</v>
      </c>
      <c r="D7" s="119">
        <v>4</v>
      </c>
      <c r="E7" s="119">
        <v>1</v>
      </c>
      <c r="F7" s="119"/>
      <c r="G7" s="130"/>
      <c r="H7" s="138"/>
      <c r="I7" s="153"/>
      <c r="J7" s="178" t="e">
        <f t="shared" si="0"/>
        <v>#DIV/0!</v>
      </c>
      <c r="K7" s="206"/>
      <c r="L7" s="209"/>
      <c r="M7" s="200"/>
      <c r="N7" s="200"/>
      <c r="O7" s="210"/>
      <c r="P7" s="195"/>
      <c r="Q7" s="150"/>
      <c r="R7" s="150"/>
      <c r="S7" s="150"/>
      <c r="T7" s="150"/>
      <c r="U7" s="150"/>
      <c r="V7" s="181"/>
      <c r="W7" s="152"/>
      <c r="X7" s="51"/>
    </row>
    <row r="8" spans="1:24" x14ac:dyDescent="0.35">
      <c r="A8" s="4">
        <v>9</v>
      </c>
      <c r="B8" s="147"/>
      <c r="C8" s="5" t="s">
        <v>34</v>
      </c>
      <c r="D8" s="119">
        <v>2</v>
      </c>
      <c r="E8" s="119">
        <v>1</v>
      </c>
      <c r="F8" s="119">
        <v>1</v>
      </c>
      <c r="G8" s="130"/>
      <c r="H8" s="138"/>
      <c r="I8" s="153"/>
      <c r="J8" s="178" t="e">
        <f t="shared" si="0"/>
        <v>#DIV/0!</v>
      </c>
      <c r="K8" s="206"/>
      <c r="L8" s="195"/>
      <c r="M8" s="151"/>
      <c r="N8" s="151"/>
      <c r="O8" s="150"/>
      <c r="P8" s="150"/>
      <c r="Q8" s="150"/>
      <c r="R8" s="150"/>
      <c r="S8" s="150"/>
      <c r="T8" s="150"/>
      <c r="U8" s="150"/>
      <c r="V8" s="181"/>
      <c r="W8" s="152"/>
      <c r="X8" s="51"/>
    </row>
    <row r="9" spans="1:24" s="115" customFormat="1" x14ac:dyDescent="0.35">
      <c r="A9" s="114">
        <v>10</v>
      </c>
      <c r="B9" s="146"/>
      <c r="C9" s="114" t="s">
        <v>36</v>
      </c>
      <c r="D9" s="123"/>
      <c r="E9" s="123"/>
      <c r="F9" s="123">
        <v>1</v>
      </c>
      <c r="G9" s="48"/>
      <c r="H9" s="138"/>
      <c r="I9" s="153"/>
      <c r="J9" s="178" t="e">
        <f t="shared" si="0"/>
        <v>#DIV/0!</v>
      </c>
      <c r="K9" s="206"/>
      <c r="L9" s="211"/>
      <c r="M9" s="151"/>
      <c r="N9" s="151"/>
      <c r="O9" s="151"/>
      <c r="P9" s="151"/>
      <c r="Q9" s="151"/>
      <c r="R9" s="151"/>
      <c r="S9" s="151"/>
      <c r="T9" s="151"/>
      <c r="U9" s="151"/>
      <c r="V9" s="229"/>
      <c r="W9" s="233"/>
    </row>
    <row r="10" spans="1:24" x14ac:dyDescent="0.35">
      <c r="A10" s="4">
        <v>11</v>
      </c>
      <c r="B10" s="147"/>
      <c r="C10" s="185" t="s">
        <v>37</v>
      </c>
      <c r="D10" s="119"/>
      <c r="E10" s="119"/>
      <c r="F10" s="119">
        <v>1</v>
      </c>
      <c r="G10" s="130"/>
      <c r="H10" s="138"/>
      <c r="I10" s="153"/>
      <c r="J10" s="178" t="e">
        <f t="shared" si="0"/>
        <v>#DIV/0!</v>
      </c>
      <c r="K10" s="206"/>
      <c r="L10" s="212"/>
      <c r="M10" s="150"/>
      <c r="N10" s="150"/>
      <c r="O10" s="150"/>
      <c r="P10" s="150"/>
      <c r="Q10" s="150"/>
      <c r="R10" s="150"/>
      <c r="S10" s="150"/>
      <c r="T10" s="150"/>
      <c r="U10" s="150"/>
      <c r="V10" s="181"/>
      <c r="W10" s="152"/>
      <c r="X10" s="51"/>
    </row>
    <row r="11" spans="1:24" x14ac:dyDescent="0.35">
      <c r="A11" s="4">
        <v>12</v>
      </c>
      <c r="B11" s="146"/>
      <c r="C11" s="5" t="s">
        <v>38</v>
      </c>
      <c r="D11" s="119">
        <v>9</v>
      </c>
      <c r="E11" s="119">
        <v>1.5</v>
      </c>
      <c r="F11" s="119"/>
      <c r="G11" s="130"/>
      <c r="H11" s="138"/>
      <c r="I11" s="153"/>
      <c r="J11" s="178" t="e">
        <f t="shared" si="0"/>
        <v>#DIV/0!</v>
      </c>
      <c r="K11" s="206"/>
      <c r="L11" s="198"/>
      <c r="M11" s="195"/>
      <c r="N11" s="200"/>
      <c r="O11" s="195"/>
      <c r="P11" s="151"/>
      <c r="Q11" s="151"/>
      <c r="R11" s="151"/>
      <c r="S11" s="154"/>
      <c r="T11" s="150"/>
      <c r="U11" s="150"/>
      <c r="V11" s="181"/>
      <c r="W11" s="152"/>
      <c r="X11" s="51"/>
    </row>
    <row r="12" spans="1:24" x14ac:dyDescent="0.35">
      <c r="A12" s="4">
        <v>13</v>
      </c>
      <c r="B12" s="147"/>
      <c r="C12" s="5" t="s">
        <v>40</v>
      </c>
      <c r="D12" s="119">
        <v>3</v>
      </c>
      <c r="E12" s="119">
        <v>1.5</v>
      </c>
      <c r="F12" s="119"/>
      <c r="G12" s="130"/>
      <c r="H12" s="138"/>
      <c r="I12" s="153"/>
      <c r="J12" s="178" t="e">
        <f t="shared" si="0"/>
        <v>#DIV/0!</v>
      </c>
      <c r="K12" s="206"/>
      <c r="L12" s="198"/>
      <c r="M12" s="151"/>
      <c r="N12" s="150"/>
      <c r="O12" s="150"/>
      <c r="P12" s="150"/>
      <c r="Q12" s="150"/>
      <c r="R12" s="150"/>
      <c r="S12" s="150"/>
      <c r="T12" s="150"/>
      <c r="U12" s="150"/>
      <c r="V12" s="181"/>
      <c r="W12" s="152"/>
      <c r="X12" s="51"/>
    </row>
    <row r="13" spans="1:24" s="115" customFormat="1" x14ac:dyDescent="0.35">
      <c r="A13" s="114">
        <v>14</v>
      </c>
      <c r="B13" s="146"/>
      <c r="C13" s="114" t="s">
        <v>42</v>
      </c>
      <c r="D13" s="123">
        <v>2</v>
      </c>
      <c r="E13" s="123">
        <v>1.5</v>
      </c>
      <c r="F13" s="123"/>
      <c r="G13" s="48"/>
      <c r="H13" s="138"/>
      <c r="I13" s="153"/>
      <c r="J13" s="178" t="e">
        <f t="shared" si="0"/>
        <v>#DIV/0!</v>
      </c>
      <c r="K13" s="177"/>
      <c r="L13" s="195"/>
      <c r="M13" s="234"/>
      <c r="N13" s="151"/>
      <c r="O13" s="151"/>
      <c r="P13" s="151"/>
      <c r="Q13" s="151"/>
      <c r="R13" s="151"/>
      <c r="S13" s="151"/>
      <c r="T13" s="151"/>
      <c r="U13" s="151"/>
      <c r="V13" s="229"/>
      <c r="W13" s="233"/>
    </row>
    <row r="14" spans="1:24" s="115" customFormat="1" x14ac:dyDescent="0.35">
      <c r="A14" s="114">
        <v>15</v>
      </c>
      <c r="B14" s="146"/>
      <c r="C14" s="186" t="s">
        <v>44</v>
      </c>
      <c r="D14" s="123">
        <v>2</v>
      </c>
      <c r="E14" s="123">
        <v>3</v>
      </c>
      <c r="F14" s="123"/>
      <c r="G14" s="48"/>
      <c r="H14" s="138"/>
      <c r="I14" s="153"/>
      <c r="J14" s="178" t="e">
        <f t="shared" si="0"/>
        <v>#DIV/0!</v>
      </c>
      <c r="K14" s="206"/>
      <c r="L14" s="198"/>
      <c r="M14" s="200"/>
      <c r="N14" s="154"/>
      <c r="O14" s="151"/>
      <c r="P14" s="151"/>
      <c r="Q14" s="151"/>
      <c r="R14" s="151"/>
      <c r="S14" s="151"/>
      <c r="T14" s="151"/>
      <c r="U14" s="151"/>
      <c r="V14" s="229"/>
      <c r="W14" s="233"/>
    </row>
    <row r="15" spans="1:24" x14ac:dyDescent="0.35">
      <c r="A15" s="4">
        <v>16</v>
      </c>
      <c r="B15" s="146"/>
      <c r="C15" s="114" t="s">
        <v>46</v>
      </c>
      <c r="D15" s="123"/>
      <c r="E15" s="123"/>
      <c r="F15" s="123"/>
      <c r="G15" s="48"/>
      <c r="H15" s="138"/>
      <c r="I15" s="153"/>
      <c r="J15" s="178" t="e">
        <f t="shared" si="0"/>
        <v>#DIV/0!</v>
      </c>
      <c r="K15" s="206"/>
      <c r="L15" s="198"/>
      <c r="M15" s="150"/>
      <c r="N15" s="150"/>
      <c r="O15" s="150"/>
      <c r="P15" s="150"/>
      <c r="Q15" s="150"/>
      <c r="R15" s="150"/>
      <c r="S15" s="150"/>
      <c r="T15" s="150"/>
      <c r="U15" s="150"/>
      <c r="V15" s="181"/>
      <c r="W15" s="152"/>
      <c r="X15" s="51"/>
    </row>
    <row r="16" spans="1:24" ht="13.15" x14ac:dyDescent="0.4">
      <c r="A16" s="4">
        <v>17</v>
      </c>
      <c r="B16" s="147"/>
      <c r="C16" s="185" t="s">
        <v>47</v>
      </c>
      <c r="D16" s="119">
        <v>1</v>
      </c>
      <c r="E16" s="119">
        <v>1.5</v>
      </c>
      <c r="F16" s="119"/>
      <c r="G16" s="130"/>
      <c r="H16" s="138"/>
      <c r="I16" s="153"/>
      <c r="J16" s="178" t="e">
        <f t="shared" si="0"/>
        <v>#DIV/0!</v>
      </c>
      <c r="K16" s="206"/>
      <c r="L16" s="204"/>
      <c r="M16" s="150"/>
      <c r="N16" s="150"/>
      <c r="O16" s="150"/>
      <c r="P16" s="150"/>
      <c r="Q16" s="150"/>
      <c r="R16" s="150"/>
      <c r="S16" s="150"/>
      <c r="T16" s="150"/>
      <c r="U16" s="150"/>
      <c r="V16" s="181"/>
      <c r="W16" s="152"/>
      <c r="X16" s="51"/>
    </row>
    <row r="17" spans="1:24" ht="13.5" x14ac:dyDescent="0.35">
      <c r="A17" s="4">
        <v>18</v>
      </c>
      <c r="B17" s="148"/>
      <c r="C17" s="5" t="s">
        <v>48</v>
      </c>
      <c r="D17" s="119"/>
      <c r="E17" s="119"/>
      <c r="F17" s="119"/>
      <c r="G17" s="130"/>
      <c r="H17" s="138"/>
      <c r="I17" s="153"/>
      <c r="J17" s="178" t="e">
        <f t="shared" si="0"/>
        <v>#DIV/0!</v>
      </c>
      <c r="K17" s="206"/>
      <c r="L17" s="197"/>
      <c r="M17" s="150"/>
      <c r="N17" s="150"/>
      <c r="O17" s="150"/>
      <c r="P17" s="150"/>
      <c r="Q17" s="150"/>
      <c r="R17" s="150"/>
      <c r="S17" s="150"/>
      <c r="T17" s="150"/>
      <c r="U17" s="150"/>
      <c r="V17" s="181"/>
      <c r="W17" s="152"/>
      <c r="X17" s="51"/>
    </row>
    <row r="18" spans="1:24" x14ac:dyDescent="0.35">
      <c r="A18" s="4">
        <v>19</v>
      </c>
      <c r="B18" s="147"/>
      <c r="C18" s="5" t="s">
        <v>50</v>
      </c>
      <c r="D18" s="119"/>
      <c r="E18" s="119"/>
      <c r="F18" s="119"/>
      <c r="G18" s="130"/>
      <c r="H18" s="138"/>
      <c r="I18" s="153"/>
      <c r="J18" s="178" t="e">
        <f t="shared" si="0"/>
        <v>#DIV/0!</v>
      </c>
      <c r="K18" s="206"/>
      <c r="L18" s="194"/>
      <c r="M18" s="150"/>
      <c r="N18" s="150"/>
      <c r="O18" s="150"/>
      <c r="P18" s="150"/>
      <c r="Q18" s="150"/>
      <c r="R18" s="150"/>
      <c r="S18" s="150"/>
      <c r="T18" s="150"/>
      <c r="U18" s="150"/>
      <c r="V18" s="181"/>
      <c r="W18" s="152"/>
      <c r="X18" s="51"/>
    </row>
    <row r="19" spans="1:24" x14ac:dyDescent="0.35">
      <c r="A19" s="4">
        <v>21</v>
      </c>
      <c r="B19" s="147"/>
      <c r="C19" s="5" t="s">
        <v>52</v>
      </c>
      <c r="D19" s="119">
        <v>2</v>
      </c>
      <c r="E19" s="119">
        <v>1</v>
      </c>
      <c r="F19" s="119"/>
      <c r="G19" s="133"/>
      <c r="H19" s="140"/>
      <c r="I19" s="153"/>
      <c r="J19" s="178" t="e">
        <f t="shared" si="0"/>
        <v>#DIV/0!</v>
      </c>
      <c r="K19" s="206"/>
      <c r="L19" s="198"/>
      <c r="M19" s="51"/>
      <c r="N19" s="150"/>
      <c r="O19" s="51"/>
      <c r="P19" s="150"/>
      <c r="Q19" s="150"/>
      <c r="R19" s="150"/>
      <c r="S19" s="150"/>
      <c r="T19" s="150"/>
      <c r="U19" s="150"/>
      <c r="V19" s="181"/>
      <c r="W19" s="152"/>
      <c r="X19" s="51"/>
    </row>
    <row r="20" spans="1:24" x14ac:dyDescent="0.35">
      <c r="A20" s="4">
        <v>22</v>
      </c>
      <c r="B20" s="147"/>
      <c r="C20" s="5" t="s">
        <v>54</v>
      </c>
      <c r="D20" s="119">
        <v>8</v>
      </c>
      <c r="E20" s="119">
        <v>1.5</v>
      </c>
      <c r="F20" s="119"/>
      <c r="G20" s="130"/>
      <c r="H20" s="138"/>
      <c r="I20" s="153"/>
      <c r="J20" s="178" t="e">
        <f t="shared" si="0"/>
        <v>#DIV/0!</v>
      </c>
      <c r="K20" s="206"/>
      <c r="L20" s="194"/>
      <c r="M20" s="200"/>
      <c r="N20" s="214"/>
      <c r="O20" s="213"/>
      <c r="P20" s="154"/>
      <c r="Q20" s="151"/>
      <c r="R20" s="151"/>
      <c r="S20" s="150"/>
      <c r="T20" s="150"/>
      <c r="U20" s="150"/>
      <c r="V20" s="181"/>
      <c r="W20" s="152"/>
      <c r="X20" s="51"/>
    </row>
    <row r="21" spans="1:24" x14ac:dyDescent="0.35">
      <c r="A21" s="4">
        <v>23</v>
      </c>
      <c r="B21" s="147"/>
      <c r="C21" s="5" t="s">
        <v>55</v>
      </c>
      <c r="D21" s="119">
        <v>5</v>
      </c>
      <c r="E21" s="119">
        <v>1.5</v>
      </c>
      <c r="F21" s="119"/>
      <c r="G21" s="130"/>
      <c r="H21" s="138"/>
      <c r="I21" s="153"/>
      <c r="J21" s="178" t="e">
        <f t="shared" si="0"/>
        <v>#DIV/0!</v>
      </c>
      <c r="K21" s="206"/>
      <c r="L21" s="198"/>
      <c r="M21" s="200"/>
      <c r="N21" s="150"/>
      <c r="O21" s="150"/>
      <c r="P21" s="150"/>
      <c r="Q21" s="150"/>
      <c r="R21" s="150"/>
      <c r="S21" s="150"/>
      <c r="T21" s="150"/>
      <c r="U21" s="150"/>
      <c r="V21" s="181"/>
      <c r="W21" s="152"/>
      <c r="X21" s="51"/>
    </row>
    <row r="22" spans="1:24" x14ac:dyDescent="0.35">
      <c r="A22" s="51"/>
      <c r="B22" s="127"/>
      <c r="C22" s="2"/>
      <c r="D22" s="120"/>
      <c r="E22" s="120"/>
      <c r="F22" s="119"/>
      <c r="G22" s="129"/>
      <c r="H22" s="139"/>
      <c r="I22" s="153"/>
      <c r="J22" s="178"/>
      <c r="K22" s="177"/>
      <c r="L22" s="179"/>
      <c r="M22" s="150"/>
      <c r="N22" s="150"/>
      <c r="O22" s="150"/>
      <c r="P22" s="150"/>
      <c r="Q22" s="150"/>
      <c r="R22" s="150"/>
      <c r="S22" s="150"/>
      <c r="T22" s="150"/>
      <c r="U22" s="150"/>
      <c r="V22" s="181"/>
      <c r="W22" s="152"/>
      <c r="X22" s="51"/>
    </row>
    <row r="23" spans="1:24" s="51" customFormat="1" x14ac:dyDescent="0.35">
      <c r="A23" s="51">
        <v>1</v>
      </c>
      <c r="B23" s="149"/>
      <c r="C23" s="2" t="s">
        <v>57</v>
      </c>
      <c r="D23" s="120">
        <v>4</v>
      </c>
      <c r="E23" s="120">
        <v>3</v>
      </c>
      <c r="F23" s="119"/>
      <c r="G23" s="129"/>
      <c r="H23" s="139"/>
      <c r="I23" s="153"/>
      <c r="J23" s="178" t="e">
        <f t="shared" si="0"/>
        <v>#DIV/0!</v>
      </c>
      <c r="K23" s="206"/>
      <c r="L23" s="213"/>
      <c r="M23" s="200"/>
      <c r="N23" s="215"/>
      <c r="O23" s="127"/>
      <c r="P23" s="150"/>
      <c r="Q23" s="150"/>
      <c r="R23" s="150"/>
      <c r="S23" s="150"/>
      <c r="T23" s="150"/>
      <c r="U23" s="150"/>
      <c r="V23" s="181"/>
      <c r="W23" s="152"/>
    </row>
    <row r="24" spans="1:24" x14ac:dyDescent="0.35">
      <c r="A24" s="4">
        <v>2</v>
      </c>
      <c r="B24" s="239"/>
      <c r="C24" s="5" t="s">
        <v>58</v>
      </c>
      <c r="D24" s="119">
        <v>3</v>
      </c>
      <c r="E24" s="119">
        <v>2</v>
      </c>
      <c r="F24" s="119"/>
      <c r="G24" s="130"/>
      <c r="H24" s="138"/>
      <c r="I24" s="153"/>
      <c r="J24" s="178" t="e">
        <f t="shared" si="0"/>
        <v>#DIV/0!</v>
      </c>
      <c r="K24" s="206"/>
      <c r="L24" s="224"/>
      <c r="M24" s="151"/>
      <c r="N24" s="213"/>
      <c r="O24" s="213"/>
      <c r="P24" s="150"/>
      <c r="Q24" s="150"/>
      <c r="R24" s="150"/>
      <c r="S24" s="150"/>
      <c r="T24" s="150"/>
      <c r="U24" s="150"/>
      <c r="V24" s="181"/>
      <c r="W24" s="152"/>
      <c r="X24" s="51"/>
    </row>
    <row r="25" spans="1:24" s="115" customFormat="1" x14ac:dyDescent="0.35">
      <c r="A25" s="114">
        <v>3</v>
      </c>
      <c r="B25" s="146"/>
      <c r="C25" s="114" t="s">
        <v>59</v>
      </c>
      <c r="D25" s="123"/>
      <c r="E25" s="123"/>
      <c r="F25" s="123">
        <v>1</v>
      </c>
      <c r="G25" s="48"/>
      <c r="H25" s="138"/>
      <c r="I25" s="153"/>
      <c r="J25" s="178" t="e">
        <f t="shared" si="0"/>
        <v>#DIV/0!</v>
      </c>
      <c r="K25" s="206"/>
      <c r="L25" s="198"/>
      <c r="M25" s="150"/>
      <c r="N25" s="151"/>
      <c r="O25" s="151"/>
      <c r="P25" s="151"/>
      <c r="Q25" s="151"/>
      <c r="R25" s="151"/>
      <c r="S25" s="151"/>
      <c r="T25" s="151"/>
      <c r="U25" s="151"/>
      <c r="V25" s="229"/>
      <c r="W25" s="233"/>
    </row>
    <row r="26" spans="1:24" x14ac:dyDescent="0.35">
      <c r="A26" s="4">
        <v>4</v>
      </c>
      <c r="B26" s="147"/>
      <c r="C26" s="185" t="s">
        <v>60</v>
      </c>
      <c r="D26" s="119">
        <v>4</v>
      </c>
      <c r="E26" s="119">
        <v>2</v>
      </c>
      <c r="F26" s="119"/>
      <c r="G26" s="130"/>
      <c r="H26" s="138"/>
      <c r="I26" s="153"/>
      <c r="J26" s="178" t="e">
        <f t="shared" si="0"/>
        <v>#DIV/0!</v>
      </c>
      <c r="K26" s="206"/>
      <c r="L26" s="216"/>
      <c r="M26" s="217"/>
      <c r="N26" s="213"/>
      <c r="O26" s="151"/>
      <c r="P26" s="150"/>
      <c r="Q26" s="150"/>
      <c r="R26" s="150"/>
      <c r="S26" s="150"/>
      <c r="T26" s="150"/>
      <c r="U26" s="150"/>
      <c r="V26" s="181"/>
      <c r="W26" s="152"/>
      <c r="X26" s="51"/>
    </row>
    <row r="27" spans="1:24" x14ac:dyDescent="0.35">
      <c r="A27" s="4">
        <v>5</v>
      </c>
      <c r="B27" s="146"/>
      <c r="C27" s="185" t="s">
        <v>61</v>
      </c>
      <c r="D27" s="119">
        <v>3</v>
      </c>
      <c r="E27" s="119">
        <v>3</v>
      </c>
      <c r="F27" s="119"/>
      <c r="G27" s="130"/>
      <c r="H27" s="138"/>
      <c r="I27" s="153"/>
      <c r="J27" s="178" t="e">
        <f t="shared" si="0"/>
        <v>#DIV/0!</v>
      </c>
      <c r="K27" s="206"/>
      <c r="L27" s="236"/>
      <c r="M27" s="200"/>
      <c r="N27" s="223"/>
      <c r="O27" s="213"/>
      <c r="P27" s="150"/>
      <c r="Q27" s="150"/>
      <c r="R27" s="150"/>
      <c r="S27" s="150"/>
      <c r="T27" s="150"/>
      <c r="U27" s="150"/>
      <c r="V27" s="181"/>
      <c r="W27" s="152"/>
      <c r="X27" s="51"/>
    </row>
    <row r="28" spans="1:24" x14ac:dyDescent="0.35">
      <c r="A28" s="4">
        <v>6</v>
      </c>
      <c r="B28" s="147"/>
      <c r="C28" s="185" t="s">
        <v>63</v>
      </c>
      <c r="D28" s="119"/>
      <c r="E28" s="119"/>
      <c r="F28" s="119">
        <v>1</v>
      </c>
      <c r="G28" s="130"/>
      <c r="H28" s="138"/>
      <c r="I28" s="153"/>
      <c r="J28" s="178" t="e">
        <f t="shared" si="0"/>
        <v>#DIV/0!</v>
      </c>
      <c r="K28" s="235"/>
      <c r="L28" s="152"/>
      <c r="M28" s="51"/>
      <c r="N28" s="51"/>
      <c r="O28" s="150"/>
      <c r="P28" s="150"/>
      <c r="Q28" s="150"/>
      <c r="R28" s="150"/>
      <c r="S28" s="150"/>
      <c r="T28" s="150"/>
      <c r="U28" s="150"/>
      <c r="V28" s="181"/>
      <c r="W28" s="152"/>
      <c r="X28" s="51"/>
    </row>
    <row r="29" spans="1:24" x14ac:dyDescent="0.35">
      <c r="A29" s="4">
        <v>7</v>
      </c>
      <c r="B29" s="147"/>
      <c r="C29" s="5" t="s">
        <v>64</v>
      </c>
      <c r="D29" s="119"/>
      <c r="E29" s="119"/>
      <c r="F29" s="119">
        <v>2</v>
      </c>
      <c r="G29" s="130"/>
      <c r="H29" s="138"/>
      <c r="I29" s="153"/>
      <c r="J29" s="178" t="e">
        <f t="shared" si="0"/>
        <v>#DIV/0!</v>
      </c>
      <c r="K29" s="191"/>
      <c r="L29" s="193"/>
      <c r="M29" s="213"/>
      <c r="N29" s="150"/>
      <c r="O29" s="150"/>
      <c r="P29" s="150"/>
      <c r="Q29" s="150"/>
      <c r="R29" s="150"/>
      <c r="S29" s="150"/>
      <c r="T29" s="150"/>
      <c r="U29" s="150"/>
      <c r="V29" s="181"/>
      <c r="W29" s="152"/>
      <c r="X29" s="51"/>
    </row>
    <row r="30" spans="1:24" s="51" customFormat="1" x14ac:dyDescent="0.35">
      <c r="A30" s="4">
        <v>8</v>
      </c>
      <c r="B30" s="147"/>
      <c r="C30" s="5" t="s">
        <v>65</v>
      </c>
      <c r="D30" s="119"/>
      <c r="E30" s="119"/>
      <c r="F30" s="119"/>
      <c r="G30" s="130"/>
      <c r="H30" s="138"/>
      <c r="I30" s="153"/>
      <c r="J30" s="178" t="e">
        <f t="shared" si="0"/>
        <v>#DIV/0!</v>
      </c>
      <c r="K30" s="206"/>
      <c r="L30" s="219"/>
      <c r="M30" s="151"/>
      <c r="N30" s="150"/>
      <c r="O30" s="150"/>
      <c r="P30" s="150"/>
      <c r="Q30" s="150"/>
      <c r="R30" s="150"/>
      <c r="S30" s="150"/>
      <c r="T30" s="150"/>
      <c r="U30" s="150"/>
      <c r="V30" s="181"/>
      <c r="W30" s="152"/>
    </row>
    <row r="31" spans="1:24" x14ac:dyDescent="0.35">
      <c r="A31" s="4">
        <v>9</v>
      </c>
      <c r="B31" s="146"/>
      <c r="C31" s="5" t="s">
        <v>66</v>
      </c>
      <c r="D31" s="119">
        <v>2</v>
      </c>
      <c r="E31" s="119">
        <v>2</v>
      </c>
      <c r="F31" s="119"/>
      <c r="G31" s="130"/>
      <c r="H31" s="138"/>
      <c r="I31" s="153"/>
      <c r="J31" s="178" t="e">
        <f t="shared" si="0"/>
        <v>#DIV/0!</v>
      </c>
      <c r="K31" s="177"/>
      <c r="L31" s="198"/>
      <c r="M31" s="195"/>
      <c r="N31" s="150"/>
      <c r="O31" s="173"/>
      <c r="P31" s="51"/>
      <c r="Q31" s="150"/>
      <c r="R31" s="51"/>
      <c r="S31" s="150"/>
      <c r="T31" s="150"/>
      <c r="U31" s="150"/>
      <c r="V31" s="181"/>
      <c r="W31" s="152"/>
      <c r="X31" s="51"/>
    </row>
    <row r="32" spans="1:24" x14ac:dyDescent="0.35">
      <c r="A32" s="51"/>
      <c r="B32" s="127"/>
      <c r="C32" s="51"/>
      <c r="D32" s="117"/>
      <c r="E32" s="117"/>
      <c r="F32" s="128"/>
      <c r="G32" s="131"/>
      <c r="H32" s="141"/>
      <c r="I32" s="155"/>
      <c r="J32" s="178"/>
      <c r="K32" s="177"/>
      <c r="L32" s="179"/>
      <c r="M32" s="150"/>
      <c r="N32" s="181"/>
      <c r="O32" s="150"/>
      <c r="P32" s="183"/>
      <c r="Q32" s="173"/>
      <c r="R32" s="150"/>
      <c r="S32" s="150"/>
      <c r="T32" s="150"/>
      <c r="U32" s="187"/>
      <c r="V32" s="230"/>
      <c r="W32" s="152"/>
      <c r="X32" s="51"/>
    </row>
    <row r="33" spans="1:24" ht="14.25" x14ac:dyDescent="0.45">
      <c r="A33" s="4">
        <v>1</v>
      </c>
      <c r="B33" s="147"/>
      <c r="C33" s="185" t="s">
        <v>67</v>
      </c>
      <c r="D33" s="118">
        <v>4</v>
      </c>
      <c r="E33" s="118">
        <v>2</v>
      </c>
      <c r="F33" s="118"/>
      <c r="G33" s="130"/>
      <c r="H33" s="138"/>
      <c r="I33" s="153"/>
      <c r="J33" s="178" t="e">
        <f t="shared" si="0"/>
        <v>#DIV/0!</v>
      </c>
      <c r="K33" s="206"/>
      <c r="L33" s="198"/>
      <c r="M33" s="213"/>
      <c r="N33" s="220"/>
      <c r="O33" s="213"/>
      <c r="P33" s="218"/>
      <c r="Q33" s="200"/>
      <c r="R33" s="197"/>
      <c r="S33" s="212"/>
      <c r="T33" s="221"/>
      <c r="U33" s="221"/>
      <c r="V33" s="231"/>
      <c r="W33" s="238"/>
      <c r="X33" s="51"/>
    </row>
    <row r="34" spans="1:24" x14ac:dyDescent="0.35">
      <c r="A34" s="51"/>
      <c r="B34" s="127"/>
      <c r="C34" s="12"/>
      <c r="D34" s="117"/>
      <c r="E34" s="117"/>
      <c r="F34" s="128"/>
      <c r="G34" s="54"/>
      <c r="H34" s="142"/>
      <c r="I34" s="155"/>
      <c r="J34" s="178"/>
      <c r="K34" s="177"/>
      <c r="L34" s="179"/>
      <c r="M34" s="150"/>
      <c r="N34" s="181"/>
      <c r="O34" s="151"/>
      <c r="P34" s="184"/>
      <c r="Q34" s="162"/>
      <c r="R34" s="150"/>
      <c r="S34" s="150"/>
      <c r="T34" s="151"/>
      <c r="U34" s="150"/>
      <c r="V34" s="181"/>
      <c r="W34" s="152"/>
      <c r="X34" s="51"/>
    </row>
    <row r="35" spans="1:24" s="115" customFormat="1" ht="13.15" x14ac:dyDescent="0.4">
      <c r="A35" s="114">
        <v>3</v>
      </c>
      <c r="B35" s="146"/>
      <c r="C35" s="186" t="s">
        <v>68</v>
      </c>
      <c r="D35" s="124">
        <v>3</v>
      </c>
      <c r="E35" s="124">
        <v>3</v>
      </c>
      <c r="F35" s="124"/>
      <c r="G35" s="48"/>
      <c r="H35" s="143"/>
      <c r="I35" s="156"/>
      <c r="J35" s="178" t="e">
        <f t="shared" si="0"/>
        <v>#DIV/0!</v>
      </c>
      <c r="K35" s="206"/>
      <c r="L35" s="216"/>
      <c r="M35" s="200"/>
      <c r="N35" s="151"/>
      <c r="O35" s="162"/>
      <c r="P35" s="151"/>
      <c r="Q35" s="151"/>
      <c r="R35" s="151"/>
      <c r="S35" s="151"/>
      <c r="T35" s="151"/>
      <c r="U35" s="151"/>
      <c r="V35" s="229"/>
      <c r="W35" s="233"/>
    </row>
    <row r="36" spans="1:24" s="52" customFormat="1" ht="13.5" thickBot="1" x14ac:dyDescent="0.45">
      <c r="A36" s="114">
        <v>4</v>
      </c>
      <c r="B36" s="146"/>
      <c r="C36" s="116" t="s">
        <v>70</v>
      </c>
      <c r="D36" s="125"/>
      <c r="E36" s="125"/>
      <c r="F36" s="125"/>
      <c r="G36" s="132"/>
      <c r="H36" s="158"/>
      <c r="I36" s="156"/>
      <c r="J36" s="178" t="e">
        <f t="shared" si="0"/>
        <v>#DIV/0!</v>
      </c>
      <c r="K36" s="226"/>
      <c r="L36" s="222"/>
      <c r="M36" s="214"/>
      <c r="N36" s="225"/>
      <c r="O36" s="157"/>
      <c r="P36" s="157"/>
      <c r="Q36" s="157"/>
      <c r="R36" s="157"/>
      <c r="S36" s="157"/>
      <c r="T36" s="157"/>
      <c r="U36" s="157"/>
      <c r="V36" s="232"/>
      <c r="W36" s="227"/>
    </row>
    <row r="37" spans="1:24" s="1" customFormat="1" ht="13.15" x14ac:dyDescent="0.4">
      <c r="A37" s="51"/>
      <c r="B37" s="135"/>
      <c r="C37" s="52"/>
      <c r="D37" s="52"/>
      <c r="E37" s="52"/>
      <c r="F37" s="52"/>
      <c r="G37" s="52"/>
      <c r="H37" s="137"/>
      <c r="I37" s="137"/>
      <c r="J37" s="137"/>
      <c r="K37" s="174"/>
      <c r="L37" s="51"/>
      <c r="M37" s="51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</row>
    <row r="38" spans="1:24" s="1" customFormat="1" ht="13.15" x14ac:dyDescent="0.4">
      <c r="A38" s="52"/>
      <c r="B38" s="135"/>
      <c r="C38" s="52"/>
      <c r="D38" s="52"/>
      <c r="E38" s="52"/>
      <c r="F38" s="52"/>
      <c r="G38" s="52"/>
      <c r="H38" s="137"/>
      <c r="I38" s="137"/>
      <c r="J38" s="137"/>
      <c r="K38" s="174"/>
      <c r="L38" s="51"/>
      <c r="M38" s="51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</row>
    <row r="39" spans="1:24" ht="13.15" x14ac:dyDescent="0.4">
      <c r="A39" s="51"/>
      <c r="B39" s="136" t="s">
        <v>71</v>
      </c>
      <c r="C39" s="11"/>
      <c r="D39" s="10">
        <v>400</v>
      </c>
      <c r="E39" s="3"/>
      <c r="F39" s="51"/>
      <c r="G39" s="14"/>
      <c r="H39" s="9">
        <f>SUM(H2:H36)</f>
        <v>30</v>
      </c>
      <c r="I39" s="9"/>
      <c r="J39" s="9" t="e">
        <f>SUM(J2:J36)</f>
        <v>#DIV/0!</v>
      </c>
      <c r="K39" s="9">
        <f>SUM(K2:K36)</f>
        <v>35</v>
      </c>
      <c r="L39" s="9"/>
      <c r="M39" s="9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</row>
    <row r="40" spans="1:24" x14ac:dyDescent="0.35">
      <c r="A40" s="51"/>
      <c r="B40" s="127"/>
      <c r="C40" s="51"/>
      <c r="D40" s="51"/>
      <c r="F40" s="46"/>
      <c r="G40" s="46"/>
      <c r="H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</row>
    <row r="41" spans="1:24" x14ac:dyDescent="0.35">
      <c r="A41" s="51"/>
      <c r="B41" s="126"/>
      <c r="C41" s="51"/>
      <c r="D41" s="51"/>
      <c r="F41" s="51"/>
      <c r="H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</row>
    <row r="42" spans="1:24" x14ac:dyDescent="0.35">
      <c r="A42" s="51"/>
      <c r="B42" s="127"/>
      <c r="C42" s="51"/>
      <c r="D42" s="51"/>
      <c r="F42" s="51"/>
      <c r="H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</row>
    <row r="43" spans="1:24" x14ac:dyDescent="0.35">
      <c r="A43" s="51"/>
      <c r="B43" s="51"/>
      <c r="C43" s="51"/>
      <c r="D43" s="51"/>
      <c r="F43" s="51"/>
      <c r="H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</row>
    <row r="44" spans="1:24" x14ac:dyDescent="0.35">
      <c r="A44" s="51"/>
      <c r="B44" s="51"/>
      <c r="C44" s="51"/>
      <c r="D44" s="51"/>
      <c r="F44" s="51"/>
      <c r="H44" s="51"/>
      <c r="I44" s="134"/>
      <c r="J44" s="134"/>
      <c r="K44" s="176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</row>
    <row r="45" spans="1:24" x14ac:dyDescent="0.35">
      <c r="A45" s="51"/>
      <c r="B45" s="51"/>
      <c r="C45" s="51"/>
      <c r="D45" s="51"/>
      <c r="F45" s="51"/>
      <c r="H45" s="51"/>
      <c r="I45" s="134"/>
      <c r="J45" s="134"/>
      <c r="K45" s="176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</row>
    <row r="46" spans="1:24" x14ac:dyDescent="0.35">
      <c r="A46" s="51"/>
      <c r="B46" s="51" t="s">
        <v>74</v>
      </c>
      <c r="C46" s="51"/>
      <c r="D46" s="51"/>
      <c r="F46" s="51"/>
      <c r="H46" s="51" t="s">
        <v>75</v>
      </c>
      <c r="K46" s="175" t="s">
        <v>76</v>
      </c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</row>
    <row r="47" spans="1:24" x14ac:dyDescent="0.35">
      <c r="A47" s="51"/>
      <c r="B47" s="240" t="s">
        <v>115</v>
      </c>
      <c r="C47" s="51"/>
      <c r="D47" s="51"/>
      <c r="F47" s="51"/>
      <c r="H47" s="51" t="s">
        <v>77</v>
      </c>
      <c r="K47" s="190">
        <v>44154</v>
      </c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</row>
    <row r="48" spans="1:24" x14ac:dyDescent="0.35">
      <c r="A48" s="51"/>
      <c r="B48" s="240" t="s">
        <v>116</v>
      </c>
      <c r="C48" s="51"/>
      <c r="D48" s="51"/>
      <c r="F48" s="51"/>
      <c r="H48" s="51" t="s">
        <v>77</v>
      </c>
      <c r="K48" s="190">
        <v>44154</v>
      </c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</row>
    <row r="49" spans="1:22" x14ac:dyDescent="0.35">
      <c r="A49" s="51"/>
      <c r="B49" s="241" t="s">
        <v>117</v>
      </c>
      <c r="C49" s="51"/>
      <c r="D49" s="51"/>
      <c r="F49" s="51"/>
      <c r="H49" s="51"/>
      <c r="K49" s="190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</row>
    <row r="50" spans="1:22" x14ac:dyDescent="0.35">
      <c r="A50" s="51"/>
      <c r="B50" s="188"/>
      <c r="C50" s="51"/>
      <c r="D50" s="51"/>
      <c r="F50" s="51"/>
      <c r="H50" s="51"/>
      <c r="K50" s="190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</row>
    <row r="51" spans="1:22" x14ac:dyDescent="0.35">
      <c r="A51" s="51"/>
      <c r="B51" s="188"/>
      <c r="C51" s="51"/>
      <c r="D51" s="51"/>
      <c r="F51" s="51"/>
      <c r="H51" s="51"/>
      <c r="K51" s="190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</row>
    <row r="52" spans="1:22" x14ac:dyDescent="0.35">
      <c r="A52" s="51"/>
      <c r="B52" s="188"/>
      <c r="C52" s="51"/>
      <c r="D52" s="51"/>
      <c r="F52" s="51"/>
      <c r="H52" s="51"/>
      <c r="K52" s="190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</row>
    <row r="53" spans="1:22" x14ac:dyDescent="0.35">
      <c r="A53" s="51"/>
      <c r="B53" s="189"/>
      <c r="C53" s="51"/>
      <c r="D53" s="51"/>
      <c r="F53" s="51"/>
      <c r="H53" s="51"/>
      <c r="K53" s="190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</row>
    <row r="54" spans="1:22" x14ac:dyDescent="0.35">
      <c r="A54" s="51"/>
      <c r="B54" s="188"/>
      <c r="C54" s="51"/>
      <c r="D54" s="51"/>
      <c r="F54" s="51"/>
      <c r="H54" s="51"/>
      <c r="K54" s="190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</row>
    <row r="55" spans="1:22" x14ac:dyDescent="0.35">
      <c r="A55" s="51"/>
      <c r="B55" s="188"/>
      <c r="C55" s="51"/>
      <c r="D55" s="51"/>
      <c r="F55" s="51"/>
      <c r="H55" s="51"/>
      <c r="K55" s="190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</row>
    <row r="56" spans="1:22" x14ac:dyDescent="0.35">
      <c r="A56" s="51"/>
      <c r="B56" s="188"/>
      <c r="C56" s="51"/>
      <c r="D56" s="51"/>
      <c r="F56" s="51"/>
      <c r="H56" s="51"/>
      <c r="K56" s="190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</row>
    <row r="57" spans="1:22" x14ac:dyDescent="0.35">
      <c r="A57" s="51"/>
      <c r="B57" s="188"/>
      <c r="C57" s="51"/>
      <c r="D57" s="51"/>
      <c r="F57" s="51"/>
      <c r="H57" s="51"/>
      <c r="K57" s="190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</row>
    <row r="58" spans="1:22" x14ac:dyDescent="0.35">
      <c r="A58" s="51"/>
      <c r="B58" s="188"/>
      <c r="C58" s="51"/>
      <c r="D58" s="51"/>
      <c r="F58" s="51"/>
      <c r="H58" s="51"/>
      <c r="K58" s="192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</row>
  </sheetData>
  <phoneticPr fontId="0" type="noConversion"/>
  <pageMargins left="0.25" right="0.25" top="0.75" bottom="0.75" header="0.3" footer="0.3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9"/>
  <sheetViews>
    <sheetView zoomScaleNormal="100" workbookViewId="0">
      <selection activeCell="B4" sqref="B4"/>
    </sheetView>
  </sheetViews>
  <sheetFormatPr defaultRowHeight="12.75" x14ac:dyDescent="0.35"/>
  <cols>
    <col min="1" max="1" width="3" bestFit="1" customWidth="1"/>
    <col min="2" max="2" width="15" customWidth="1"/>
    <col min="3" max="3" width="15.53125" bestFit="1" customWidth="1"/>
    <col min="4" max="4" width="13.265625" style="51" customWidth="1"/>
    <col min="5" max="5" width="12.1328125" customWidth="1"/>
    <col min="6" max="6" width="15.3984375" customWidth="1"/>
    <col min="7" max="8" width="15.3984375" style="90" customWidth="1"/>
    <col min="9" max="11" width="10.73046875" customWidth="1"/>
    <col min="12" max="12" width="11.53125" style="51" bestFit="1" customWidth="1"/>
    <col min="13" max="13" width="14.53125" bestFit="1" customWidth="1"/>
    <col min="14" max="16" width="9.53125" style="51" bestFit="1" customWidth="1"/>
    <col min="17" max="17" width="14" customWidth="1"/>
  </cols>
  <sheetData>
    <row r="1" spans="1:21" s="1" customFormat="1" ht="13.15" x14ac:dyDescent="0.4">
      <c r="A1" s="15"/>
      <c r="B1" s="16" t="s">
        <v>78</v>
      </c>
      <c r="C1" s="16"/>
      <c r="D1" s="16"/>
      <c r="E1" s="16"/>
      <c r="F1" s="16"/>
      <c r="G1" s="84"/>
      <c r="H1" s="84"/>
      <c r="I1" s="30" t="s">
        <v>79</v>
      </c>
      <c r="J1" s="31"/>
      <c r="K1" s="32"/>
      <c r="L1" s="79" t="s">
        <v>80</v>
      </c>
      <c r="M1" s="78" t="s">
        <v>81</v>
      </c>
      <c r="N1" s="56" t="s">
        <v>82</v>
      </c>
      <c r="O1" s="56" t="s">
        <v>7</v>
      </c>
      <c r="P1" s="57" t="s">
        <v>83</v>
      </c>
      <c r="Q1" s="63" t="s">
        <v>84</v>
      </c>
      <c r="R1" s="64" t="s">
        <v>82</v>
      </c>
      <c r="S1" s="64" t="s">
        <v>7</v>
      </c>
      <c r="T1" s="65" t="s">
        <v>83</v>
      </c>
      <c r="U1" s="52">
        <v>0.8</v>
      </c>
    </row>
    <row r="2" spans="1:21" s="3" customFormat="1" ht="13.5" thickBot="1" x14ac:dyDescent="0.45">
      <c r="A2" s="17" t="s">
        <v>0</v>
      </c>
      <c r="B2" s="18" t="s">
        <v>1</v>
      </c>
      <c r="C2" s="18" t="s">
        <v>2</v>
      </c>
      <c r="D2" s="25" t="s">
        <v>85</v>
      </c>
      <c r="E2" s="25" t="s">
        <v>86</v>
      </c>
      <c r="F2" s="14" t="s">
        <v>87</v>
      </c>
      <c r="G2" s="85" t="s">
        <v>88</v>
      </c>
      <c r="H2" s="85" t="s">
        <v>89</v>
      </c>
      <c r="I2" s="35" t="s">
        <v>82</v>
      </c>
      <c r="J2" s="36" t="s">
        <v>7</v>
      </c>
      <c r="K2" s="37" t="s">
        <v>83</v>
      </c>
      <c r="L2" s="55" t="s">
        <v>6</v>
      </c>
      <c r="M2" s="100" t="s">
        <v>6</v>
      </c>
      <c r="N2" s="101" t="s">
        <v>90</v>
      </c>
      <c r="O2" s="101" t="s">
        <v>90</v>
      </c>
      <c r="P2" s="102" t="s">
        <v>90</v>
      </c>
      <c r="Q2" s="66" t="s">
        <v>91</v>
      </c>
      <c r="R2" s="67" t="s">
        <v>90</v>
      </c>
      <c r="S2" s="67" t="s">
        <v>90</v>
      </c>
      <c r="T2" s="68" t="s">
        <v>90</v>
      </c>
    </row>
    <row r="3" spans="1:21" ht="13.15" x14ac:dyDescent="0.4">
      <c r="A3" s="6">
        <v>1</v>
      </c>
      <c r="B3" s="81" t="s">
        <v>92</v>
      </c>
      <c r="C3" s="7" t="s">
        <v>93</v>
      </c>
      <c r="D3" s="91">
        <v>1</v>
      </c>
      <c r="E3" s="26">
        <v>2</v>
      </c>
      <c r="F3" s="22"/>
      <c r="G3" s="86">
        <f t="shared" ref="G3:G41" si="0">D3/3*L3/10*5</f>
        <v>9.8333333333333321</v>
      </c>
      <c r="H3" s="86">
        <f t="shared" ref="H3:H16" si="1">N3*$U$1*L3/M3</f>
        <v>9.3157894736842106</v>
      </c>
      <c r="I3" s="38">
        <f>MROUND(H3,5)</f>
        <v>10</v>
      </c>
      <c r="J3" s="39"/>
      <c r="K3" s="32">
        <f>I3+J3</f>
        <v>10</v>
      </c>
      <c r="L3" s="93">
        <v>59</v>
      </c>
      <c r="M3" s="106">
        <v>76</v>
      </c>
      <c r="N3" s="107">
        <v>15</v>
      </c>
      <c r="O3" s="107"/>
      <c r="P3" s="108">
        <f>N3+O3</f>
        <v>15</v>
      </c>
      <c r="Q3" s="97">
        <v>60</v>
      </c>
      <c r="R3" s="69">
        <v>15</v>
      </c>
      <c r="S3" s="70"/>
      <c r="T3" s="71">
        <f>R3+S3</f>
        <v>15</v>
      </c>
      <c r="U3" s="51"/>
    </row>
    <row r="4" spans="1:21" ht="13.15" x14ac:dyDescent="0.4">
      <c r="A4" s="4">
        <v>2</v>
      </c>
      <c r="B4" s="144" t="s">
        <v>94</v>
      </c>
      <c r="C4" s="5" t="s">
        <v>22</v>
      </c>
      <c r="D4" s="92">
        <v>1</v>
      </c>
      <c r="E4" s="23">
        <v>3</v>
      </c>
      <c r="F4" s="22">
        <v>1</v>
      </c>
      <c r="G4" s="86">
        <f t="shared" si="0"/>
        <v>10.833333333333332</v>
      </c>
      <c r="H4" s="86">
        <f t="shared" si="1"/>
        <v>5.5319148936170217</v>
      </c>
      <c r="I4" s="19">
        <v>10</v>
      </c>
      <c r="J4" s="29"/>
      <c r="K4" s="42">
        <f t="shared" ref="K4:K41" si="2">I4+J4</f>
        <v>10</v>
      </c>
      <c r="L4" s="94">
        <v>65</v>
      </c>
      <c r="M4" s="77">
        <v>94</v>
      </c>
      <c r="N4" s="103">
        <v>10</v>
      </c>
      <c r="O4" s="103"/>
      <c r="P4" s="109">
        <f t="shared" ref="P4:P41" si="3">N4+O4</f>
        <v>10</v>
      </c>
      <c r="Q4" s="98">
        <v>110</v>
      </c>
      <c r="R4" s="72">
        <v>10</v>
      </c>
      <c r="S4" s="73">
        <v>5</v>
      </c>
      <c r="T4" s="74">
        <f t="shared" ref="T4:T41" si="4">R4+S4</f>
        <v>15</v>
      </c>
      <c r="U4" s="51"/>
    </row>
    <row r="5" spans="1:21" ht="13.15" x14ac:dyDescent="0.4">
      <c r="A5" s="4">
        <v>3</v>
      </c>
      <c r="B5" s="4" t="s">
        <v>95</v>
      </c>
      <c r="C5" s="47" t="s">
        <v>96</v>
      </c>
      <c r="D5" s="92">
        <v>1</v>
      </c>
      <c r="E5" s="23">
        <v>3</v>
      </c>
      <c r="F5" s="22">
        <v>1</v>
      </c>
      <c r="G5" s="86">
        <f t="shared" si="0"/>
        <v>28.5</v>
      </c>
      <c r="H5" s="86">
        <f t="shared" si="1"/>
        <v>19.76878612716763</v>
      </c>
      <c r="I5" s="19">
        <v>20</v>
      </c>
      <c r="J5" s="29">
        <v>10</v>
      </c>
      <c r="K5" s="42">
        <f t="shared" si="2"/>
        <v>30</v>
      </c>
      <c r="L5" s="94">
        <f>83+88</f>
        <v>171</v>
      </c>
      <c r="M5" s="77">
        <f>83+90</f>
        <v>173</v>
      </c>
      <c r="N5" s="103">
        <f>10+15</f>
        <v>25</v>
      </c>
      <c r="O5" s="103">
        <v>10</v>
      </c>
      <c r="P5" s="109">
        <f t="shared" si="3"/>
        <v>35</v>
      </c>
      <c r="Q5" s="98">
        <f>106+89</f>
        <v>195</v>
      </c>
      <c r="R5" s="72">
        <f>15+25</f>
        <v>40</v>
      </c>
      <c r="S5" s="73">
        <v>5</v>
      </c>
      <c r="T5" s="74">
        <f t="shared" si="4"/>
        <v>45</v>
      </c>
      <c r="U5" s="51"/>
    </row>
    <row r="6" spans="1:21" ht="13.15" x14ac:dyDescent="0.4">
      <c r="A6" s="4">
        <v>4</v>
      </c>
      <c r="B6" s="4" t="s">
        <v>25</v>
      </c>
      <c r="C6" s="5" t="s">
        <v>26</v>
      </c>
      <c r="D6" s="92">
        <v>1</v>
      </c>
      <c r="E6" s="23">
        <v>2</v>
      </c>
      <c r="F6" s="22">
        <v>1</v>
      </c>
      <c r="G6" s="86">
        <f t="shared" si="0"/>
        <v>9.6666666666666661</v>
      </c>
      <c r="H6" s="86">
        <f t="shared" si="1"/>
        <v>6.535211267605634</v>
      </c>
      <c r="I6" s="19">
        <v>10</v>
      </c>
      <c r="J6" s="29"/>
      <c r="K6" s="42">
        <f t="shared" si="2"/>
        <v>10</v>
      </c>
      <c r="L6" s="94">
        <v>58</v>
      </c>
      <c r="M6" s="77">
        <v>71</v>
      </c>
      <c r="N6" s="104">
        <v>10</v>
      </c>
      <c r="O6" s="103"/>
      <c r="P6" s="109">
        <f t="shared" si="3"/>
        <v>10</v>
      </c>
      <c r="Q6" s="98">
        <v>89</v>
      </c>
      <c r="R6" s="72">
        <v>10</v>
      </c>
      <c r="S6" s="73"/>
      <c r="T6" s="74">
        <f t="shared" si="4"/>
        <v>10</v>
      </c>
      <c r="U6" s="51"/>
    </row>
    <row r="7" spans="1:21" ht="13.15" x14ac:dyDescent="0.4">
      <c r="A7" s="4">
        <v>5</v>
      </c>
      <c r="B7" s="4" t="s">
        <v>97</v>
      </c>
      <c r="C7" s="5" t="s">
        <v>28</v>
      </c>
      <c r="D7" s="21">
        <v>1</v>
      </c>
      <c r="E7" s="23">
        <v>4</v>
      </c>
      <c r="F7" s="22">
        <v>1</v>
      </c>
      <c r="G7" s="86">
        <f t="shared" si="0"/>
        <v>19</v>
      </c>
      <c r="H7" s="86">
        <f t="shared" si="1"/>
        <v>10.857142857142858</v>
      </c>
      <c r="I7" s="19">
        <f t="shared" ref="I7:I41" si="5">MROUND(H7,5)</f>
        <v>10</v>
      </c>
      <c r="J7" s="29">
        <v>15</v>
      </c>
      <c r="K7" s="42">
        <f t="shared" si="2"/>
        <v>25</v>
      </c>
      <c r="L7" s="94">
        <v>114</v>
      </c>
      <c r="M7" s="77">
        <v>126</v>
      </c>
      <c r="N7" s="103">
        <v>15</v>
      </c>
      <c r="O7" s="103">
        <v>10</v>
      </c>
      <c r="P7" s="109">
        <f t="shared" si="3"/>
        <v>25</v>
      </c>
      <c r="Q7" s="98">
        <v>123</v>
      </c>
      <c r="R7" s="72">
        <v>25</v>
      </c>
      <c r="S7" s="73">
        <v>10</v>
      </c>
      <c r="T7" s="74">
        <f t="shared" si="4"/>
        <v>35</v>
      </c>
      <c r="U7" s="51"/>
    </row>
    <row r="8" spans="1:21" ht="13.15" x14ac:dyDescent="0.4">
      <c r="A8" s="4">
        <v>6</v>
      </c>
      <c r="B8" s="14" t="s">
        <v>29</v>
      </c>
      <c r="C8" s="5" t="s">
        <v>98</v>
      </c>
      <c r="D8" s="21">
        <v>3</v>
      </c>
      <c r="E8" s="23">
        <v>3</v>
      </c>
      <c r="F8" s="22"/>
      <c r="G8" s="86">
        <f t="shared" si="0"/>
        <v>28.5</v>
      </c>
      <c r="H8" s="86">
        <f t="shared" si="1"/>
        <v>26.307692307692307</v>
      </c>
      <c r="I8" s="19">
        <v>30</v>
      </c>
      <c r="J8" s="29"/>
      <c r="K8" s="42">
        <f t="shared" si="2"/>
        <v>30</v>
      </c>
      <c r="L8" s="94">
        <v>57</v>
      </c>
      <c r="M8" s="77">
        <v>78</v>
      </c>
      <c r="N8" s="103">
        <v>45</v>
      </c>
      <c r="O8" s="103"/>
      <c r="P8" s="109">
        <f t="shared" si="3"/>
        <v>45</v>
      </c>
      <c r="Q8" s="98">
        <v>99</v>
      </c>
      <c r="R8" s="72">
        <v>45</v>
      </c>
      <c r="S8" s="73">
        <v>5</v>
      </c>
      <c r="T8" s="74">
        <f t="shared" si="4"/>
        <v>50</v>
      </c>
      <c r="U8" s="51"/>
    </row>
    <row r="9" spans="1:21" ht="13.15" x14ac:dyDescent="0.4">
      <c r="A9" s="4">
        <v>7</v>
      </c>
      <c r="B9" s="4" t="s">
        <v>27</v>
      </c>
      <c r="C9" s="5" t="s">
        <v>99</v>
      </c>
      <c r="D9" s="21">
        <v>1.5</v>
      </c>
      <c r="E9" s="23">
        <v>2</v>
      </c>
      <c r="F9" s="22"/>
      <c r="G9" s="86">
        <f t="shared" si="0"/>
        <v>20.5</v>
      </c>
      <c r="H9" s="86">
        <f t="shared" si="1"/>
        <v>10.357894736842105</v>
      </c>
      <c r="I9" s="19">
        <v>15</v>
      </c>
      <c r="J9" s="29">
        <v>5</v>
      </c>
      <c r="K9" s="42">
        <f t="shared" si="2"/>
        <v>20</v>
      </c>
      <c r="L9" s="94">
        <v>82</v>
      </c>
      <c r="M9" s="77">
        <v>95</v>
      </c>
      <c r="N9" s="103">
        <v>15</v>
      </c>
      <c r="O9" s="103">
        <v>10</v>
      </c>
      <c r="P9" s="109">
        <f t="shared" si="3"/>
        <v>25</v>
      </c>
      <c r="Q9" s="98">
        <v>108</v>
      </c>
      <c r="R9" s="72">
        <v>25</v>
      </c>
      <c r="S9" s="73">
        <v>5</v>
      </c>
      <c r="T9" s="74">
        <f t="shared" si="4"/>
        <v>30</v>
      </c>
      <c r="U9" s="51"/>
    </row>
    <row r="10" spans="1:21" ht="13.15" x14ac:dyDescent="0.4">
      <c r="A10" s="4">
        <v>8</v>
      </c>
      <c r="B10" s="4" t="s">
        <v>31</v>
      </c>
      <c r="C10" s="5" t="s">
        <v>32</v>
      </c>
      <c r="D10" s="21">
        <v>1</v>
      </c>
      <c r="E10" s="23">
        <v>6</v>
      </c>
      <c r="F10" s="22"/>
      <c r="G10" s="86">
        <f t="shared" si="0"/>
        <v>22.833333333333332</v>
      </c>
      <c r="H10" s="86">
        <f t="shared" si="1"/>
        <v>22.675862068965518</v>
      </c>
      <c r="I10" s="19">
        <f t="shared" si="5"/>
        <v>25</v>
      </c>
      <c r="J10" s="29">
        <v>10</v>
      </c>
      <c r="K10" s="42">
        <f t="shared" si="2"/>
        <v>35</v>
      </c>
      <c r="L10" s="94">
        <v>137</v>
      </c>
      <c r="M10" s="77">
        <v>145</v>
      </c>
      <c r="N10" s="104">
        <v>30</v>
      </c>
      <c r="O10" s="103">
        <v>10</v>
      </c>
      <c r="P10" s="109">
        <f t="shared" si="3"/>
        <v>40</v>
      </c>
      <c r="Q10" s="98">
        <v>116</v>
      </c>
      <c r="R10" s="72">
        <v>35</v>
      </c>
      <c r="S10" s="75"/>
      <c r="T10" s="74">
        <f t="shared" si="4"/>
        <v>35</v>
      </c>
      <c r="U10" s="51"/>
    </row>
    <row r="11" spans="1:21" ht="13.15" x14ac:dyDescent="0.4">
      <c r="A11" s="4">
        <v>9</v>
      </c>
      <c r="B11" s="4" t="s">
        <v>33</v>
      </c>
      <c r="C11" s="5" t="s">
        <v>34</v>
      </c>
      <c r="D11" s="21">
        <v>1.5</v>
      </c>
      <c r="E11" s="23">
        <v>4</v>
      </c>
      <c r="F11" s="22">
        <v>1</v>
      </c>
      <c r="G11" s="86">
        <f t="shared" si="0"/>
        <v>15.75</v>
      </c>
      <c r="H11" s="86">
        <f t="shared" si="1"/>
        <v>21.724137931034484</v>
      </c>
      <c r="I11" s="19">
        <f t="shared" si="5"/>
        <v>20</v>
      </c>
      <c r="J11" s="29"/>
      <c r="K11" s="42">
        <f t="shared" si="2"/>
        <v>20</v>
      </c>
      <c r="L11" s="94">
        <v>63</v>
      </c>
      <c r="M11" s="77">
        <v>58</v>
      </c>
      <c r="N11" s="103">
        <v>25</v>
      </c>
      <c r="O11" s="103"/>
      <c r="P11" s="109">
        <f t="shared" si="3"/>
        <v>25</v>
      </c>
      <c r="Q11" s="98">
        <v>48</v>
      </c>
      <c r="R11" s="72">
        <v>15</v>
      </c>
      <c r="S11" s="73"/>
      <c r="T11" s="74">
        <f t="shared" si="4"/>
        <v>15</v>
      </c>
      <c r="U11" s="51"/>
    </row>
    <row r="12" spans="1:21" ht="13.15" x14ac:dyDescent="0.4">
      <c r="A12" s="4">
        <v>10</v>
      </c>
      <c r="B12" s="4" t="s">
        <v>35</v>
      </c>
      <c r="C12" s="5" t="s">
        <v>36</v>
      </c>
      <c r="D12" s="21"/>
      <c r="E12" s="23"/>
      <c r="F12" s="22">
        <v>1</v>
      </c>
      <c r="G12" s="86">
        <f t="shared" si="0"/>
        <v>0</v>
      </c>
      <c r="H12" s="86">
        <f t="shared" si="1"/>
        <v>3.4782608695652173</v>
      </c>
      <c r="I12" s="19">
        <f t="shared" si="5"/>
        <v>5</v>
      </c>
      <c r="J12" s="29"/>
      <c r="K12" s="42">
        <f t="shared" si="2"/>
        <v>5</v>
      </c>
      <c r="L12" s="94">
        <v>60</v>
      </c>
      <c r="M12" s="77">
        <v>69</v>
      </c>
      <c r="N12" s="103">
        <v>5</v>
      </c>
      <c r="O12" s="103"/>
      <c r="P12" s="109">
        <f t="shared" si="3"/>
        <v>5</v>
      </c>
      <c r="Q12" s="98">
        <v>56</v>
      </c>
      <c r="R12" s="72">
        <v>5</v>
      </c>
      <c r="S12" s="73"/>
      <c r="T12" s="74">
        <f t="shared" si="4"/>
        <v>5</v>
      </c>
      <c r="U12" s="51"/>
    </row>
    <row r="13" spans="1:21" ht="13.15" x14ac:dyDescent="0.4">
      <c r="A13" s="4">
        <v>11</v>
      </c>
      <c r="B13" s="114" t="s">
        <v>100</v>
      </c>
      <c r="C13" s="47" t="s">
        <v>37</v>
      </c>
      <c r="D13" s="21"/>
      <c r="E13" s="23"/>
      <c r="F13" s="41">
        <v>1</v>
      </c>
      <c r="G13" s="86">
        <f t="shared" si="0"/>
        <v>0</v>
      </c>
      <c r="H13" s="86">
        <f t="shared" si="1"/>
        <v>31.379310344827587</v>
      </c>
      <c r="I13" s="19">
        <v>5</v>
      </c>
      <c r="J13" s="29"/>
      <c r="K13" s="42">
        <f t="shared" si="2"/>
        <v>5</v>
      </c>
      <c r="L13" s="94">
        <v>65</v>
      </c>
      <c r="M13" s="77">
        <v>58</v>
      </c>
      <c r="N13" s="103">
        <v>35</v>
      </c>
      <c r="O13" s="103">
        <v>5</v>
      </c>
      <c r="P13" s="109">
        <f t="shared" si="3"/>
        <v>40</v>
      </c>
      <c r="Q13" s="98">
        <v>47</v>
      </c>
      <c r="R13" s="72">
        <v>30</v>
      </c>
      <c r="S13" s="73"/>
      <c r="T13" s="74">
        <f t="shared" si="4"/>
        <v>30</v>
      </c>
      <c r="U13" s="51"/>
    </row>
    <row r="14" spans="1:21" ht="13.15" x14ac:dyDescent="0.4">
      <c r="A14" s="4">
        <v>12</v>
      </c>
      <c r="B14" s="4" t="s">
        <v>101</v>
      </c>
      <c r="C14" s="5" t="s">
        <v>38</v>
      </c>
      <c r="D14" s="21">
        <v>1.5</v>
      </c>
      <c r="E14" s="23">
        <v>10</v>
      </c>
      <c r="F14" s="22"/>
      <c r="G14" s="86">
        <f t="shared" si="0"/>
        <v>72.5</v>
      </c>
      <c r="H14" s="86">
        <f t="shared" si="1"/>
        <v>45.899280575539571</v>
      </c>
      <c r="I14" s="19">
        <v>50</v>
      </c>
      <c r="J14" s="29"/>
      <c r="K14" s="42">
        <f t="shared" si="2"/>
        <v>50</v>
      </c>
      <c r="L14" s="94">
        <f>179+111</f>
        <v>290</v>
      </c>
      <c r="M14" s="77">
        <v>278</v>
      </c>
      <c r="N14" s="103">
        <v>55</v>
      </c>
      <c r="O14" s="103"/>
      <c r="P14" s="109">
        <f t="shared" si="3"/>
        <v>55</v>
      </c>
      <c r="Q14" s="98">
        <v>187</v>
      </c>
      <c r="R14" s="72">
        <v>45</v>
      </c>
      <c r="S14" s="73"/>
      <c r="T14" s="74">
        <f t="shared" si="4"/>
        <v>45</v>
      </c>
      <c r="U14" s="51"/>
    </row>
    <row r="15" spans="1:21" ht="13.15" x14ac:dyDescent="0.4">
      <c r="A15" s="4">
        <v>13</v>
      </c>
      <c r="B15" s="4" t="s">
        <v>39</v>
      </c>
      <c r="C15" s="5" t="s">
        <v>40</v>
      </c>
      <c r="D15" s="21">
        <v>1.5</v>
      </c>
      <c r="E15" s="23">
        <v>2</v>
      </c>
      <c r="F15" s="22"/>
      <c r="G15" s="86">
        <f t="shared" si="0"/>
        <v>17.75</v>
      </c>
      <c r="H15" s="86">
        <f t="shared" si="1"/>
        <v>12.529411764705882</v>
      </c>
      <c r="I15" s="19">
        <f t="shared" si="5"/>
        <v>15</v>
      </c>
      <c r="J15" s="29"/>
      <c r="K15" s="42">
        <f t="shared" si="2"/>
        <v>15</v>
      </c>
      <c r="L15" s="94">
        <v>71</v>
      </c>
      <c r="M15" s="77">
        <v>68</v>
      </c>
      <c r="N15" s="103">
        <v>15</v>
      </c>
      <c r="O15" s="103"/>
      <c r="P15" s="109">
        <f t="shared" si="3"/>
        <v>15</v>
      </c>
      <c r="Q15" s="98">
        <v>50</v>
      </c>
      <c r="R15" s="72">
        <v>15</v>
      </c>
      <c r="S15" s="73"/>
      <c r="T15" s="74">
        <f t="shared" si="4"/>
        <v>15</v>
      </c>
      <c r="U15" s="51"/>
    </row>
    <row r="16" spans="1:21" ht="13.15" x14ac:dyDescent="0.4">
      <c r="A16" s="4">
        <v>14</v>
      </c>
      <c r="B16" s="4" t="s">
        <v>41</v>
      </c>
      <c r="C16" s="5" t="s">
        <v>42</v>
      </c>
      <c r="D16" s="21">
        <v>1.5</v>
      </c>
      <c r="E16" s="23">
        <v>2</v>
      </c>
      <c r="F16" s="22"/>
      <c r="G16" s="86">
        <f t="shared" si="0"/>
        <v>6.25</v>
      </c>
      <c r="H16" s="86">
        <f t="shared" si="1"/>
        <v>8</v>
      </c>
      <c r="I16" s="20">
        <f t="shared" si="5"/>
        <v>10</v>
      </c>
      <c r="J16" s="29"/>
      <c r="K16" s="42">
        <f t="shared" si="2"/>
        <v>10</v>
      </c>
      <c r="L16" s="94">
        <v>25</v>
      </c>
      <c r="M16" s="77">
        <v>25</v>
      </c>
      <c r="N16" s="103">
        <v>10</v>
      </c>
      <c r="O16" s="103"/>
      <c r="P16" s="109">
        <f t="shared" si="3"/>
        <v>10</v>
      </c>
      <c r="Q16" s="98">
        <v>25</v>
      </c>
      <c r="R16" s="72">
        <v>5</v>
      </c>
      <c r="S16" s="73">
        <v>5</v>
      </c>
      <c r="T16" s="74">
        <f t="shared" si="4"/>
        <v>10</v>
      </c>
      <c r="U16" s="51"/>
    </row>
    <row r="17" spans="1:21" s="51" customFormat="1" ht="13.15" x14ac:dyDescent="0.4">
      <c r="A17" s="4">
        <v>15</v>
      </c>
      <c r="B17" s="114" t="s">
        <v>43</v>
      </c>
      <c r="C17" s="47" t="s">
        <v>102</v>
      </c>
      <c r="D17" s="92">
        <v>3</v>
      </c>
      <c r="E17" s="23">
        <v>3</v>
      </c>
      <c r="F17" s="22"/>
      <c r="G17" s="86">
        <f t="shared" si="0"/>
        <v>23.5</v>
      </c>
      <c r="H17" s="86"/>
      <c r="I17" s="19">
        <v>15</v>
      </c>
      <c r="J17" s="29">
        <v>5</v>
      </c>
      <c r="K17" s="42">
        <f t="shared" si="2"/>
        <v>20</v>
      </c>
      <c r="L17" s="94">
        <v>47</v>
      </c>
      <c r="M17" s="77"/>
      <c r="N17" s="103"/>
      <c r="O17" s="103"/>
      <c r="P17" s="109"/>
      <c r="Q17" s="98"/>
      <c r="R17" s="72"/>
      <c r="S17" s="73"/>
      <c r="T17" s="74"/>
    </row>
    <row r="18" spans="1:21" s="51" customFormat="1" ht="13.15" x14ac:dyDescent="0.4">
      <c r="A18" s="4">
        <v>16</v>
      </c>
      <c r="B18" s="114" t="s">
        <v>45</v>
      </c>
      <c r="C18" s="47" t="s">
        <v>103</v>
      </c>
      <c r="D18" s="21">
        <v>6</v>
      </c>
      <c r="E18" s="23">
        <v>3</v>
      </c>
      <c r="F18" s="22"/>
      <c r="G18" s="86">
        <f t="shared" si="0"/>
        <v>92</v>
      </c>
      <c r="H18" s="86"/>
      <c r="I18" s="19">
        <v>5</v>
      </c>
      <c r="J18" s="29"/>
      <c r="K18" s="42">
        <f t="shared" si="2"/>
        <v>5</v>
      </c>
      <c r="L18" s="95">
        <f>63+29</f>
        <v>92</v>
      </c>
      <c r="M18" s="77"/>
      <c r="N18" s="103"/>
      <c r="O18" s="103"/>
      <c r="P18" s="109"/>
      <c r="Q18" s="98"/>
      <c r="R18" s="72"/>
      <c r="S18" s="73"/>
      <c r="T18" s="74"/>
    </row>
    <row r="19" spans="1:21" ht="13.15" x14ac:dyDescent="0.4">
      <c r="A19" s="4">
        <v>17</v>
      </c>
      <c r="B19" s="4" t="s">
        <v>27</v>
      </c>
      <c r="C19" s="5" t="s">
        <v>47</v>
      </c>
      <c r="D19" s="21">
        <v>1.5</v>
      </c>
      <c r="E19" s="23">
        <v>1</v>
      </c>
      <c r="F19" s="22"/>
      <c r="G19" s="86">
        <f t="shared" si="0"/>
        <v>4.75</v>
      </c>
      <c r="H19" s="86">
        <f t="shared" ref="H19:H25" si="6">N19*$U$1*L19/M19</f>
        <v>7.6</v>
      </c>
      <c r="I19" s="19">
        <v>5</v>
      </c>
      <c r="J19" s="29"/>
      <c r="K19" s="42">
        <f t="shared" si="2"/>
        <v>5</v>
      </c>
      <c r="L19" s="94">
        <v>19</v>
      </c>
      <c r="M19" s="77">
        <v>10</v>
      </c>
      <c r="N19" s="103">
        <v>5</v>
      </c>
      <c r="O19" s="103"/>
      <c r="P19" s="109">
        <f t="shared" si="3"/>
        <v>5</v>
      </c>
      <c r="Q19" s="98">
        <v>17</v>
      </c>
      <c r="R19" s="72">
        <v>5</v>
      </c>
      <c r="S19" s="73"/>
      <c r="T19" s="74">
        <f t="shared" si="4"/>
        <v>5</v>
      </c>
      <c r="U19" s="51"/>
    </row>
    <row r="20" spans="1:21" ht="13.15" x14ac:dyDescent="0.4">
      <c r="A20" s="4">
        <v>18</v>
      </c>
      <c r="B20" s="14" t="s">
        <v>104</v>
      </c>
      <c r="C20" s="5" t="s">
        <v>48</v>
      </c>
      <c r="D20" s="21"/>
      <c r="E20" s="23"/>
      <c r="F20" s="22"/>
      <c r="G20" s="86">
        <f t="shared" si="0"/>
        <v>0</v>
      </c>
      <c r="H20" s="86">
        <f t="shared" si="6"/>
        <v>0</v>
      </c>
      <c r="I20" s="19">
        <f t="shared" si="5"/>
        <v>0</v>
      </c>
      <c r="J20" s="49">
        <v>5</v>
      </c>
      <c r="K20" s="42">
        <f t="shared" si="2"/>
        <v>5</v>
      </c>
      <c r="L20" s="94">
        <v>10</v>
      </c>
      <c r="M20" s="77">
        <v>16</v>
      </c>
      <c r="N20" s="104">
        <v>0</v>
      </c>
      <c r="O20" s="104">
        <v>5</v>
      </c>
      <c r="P20" s="109">
        <f t="shared" si="3"/>
        <v>5</v>
      </c>
      <c r="Q20" s="98">
        <v>16</v>
      </c>
      <c r="R20" s="72">
        <v>0</v>
      </c>
      <c r="S20" s="73">
        <v>5</v>
      </c>
      <c r="T20" s="74">
        <f t="shared" si="4"/>
        <v>5</v>
      </c>
      <c r="U20" s="51"/>
    </row>
    <row r="21" spans="1:21" ht="13.15" x14ac:dyDescent="0.4">
      <c r="A21" s="4">
        <v>19</v>
      </c>
      <c r="B21" s="4" t="s">
        <v>49</v>
      </c>
      <c r="C21" s="5" t="s">
        <v>50</v>
      </c>
      <c r="D21" s="21"/>
      <c r="E21" s="23"/>
      <c r="F21" s="22"/>
      <c r="G21" s="86">
        <f t="shared" si="0"/>
        <v>0</v>
      </c>
      <c r="H21" s="86">
        <f t="shared" si="6"/>
        <v>8.8571428571428577</v>
      </c>
      <c r="I21" s="19">
        <v>5</v>
      </c>
      <c r="J21" s="29"/>
      <c r="K21" s="42">
        <f t="shared" si="2"/>
        <v>5</v>
      </c>
      <c r="L21" s="94">
        <v>31</v>
      </c>
      <c r="M21" s="77">
        <v>14</v>
      </c>
      <c r="N21" s="103">
        <v>5</v>
      </c>
      <c r="O21" s="103"/>
      <c r="P21" s="109">
        <f t="shared" si="3"/>
        <v>5</v>
      </c>
      <c r="Q21" s="98">
        <v>20</v>
      </c>
      <c r="R21" s="72">
        <v>5</v>
      </c>
      <c r="S21" s="73"/>
      <c r="T21" s="74">
        <f t="shared" si="4"/>
        <v>5</v>
      </c>
      <c r="U21" s="51"/>
    </row>
    <row r="22" spans="1:21" ht="13.15" x14ac:dyDescent="0.4">
      <c r="A22" s="4">
        <v>20</v>
      </c>
      <c r="B22" s="4" t="s">
        <v>105</v>
      </c>
      <c r="C22" s="5" t="s">
        <v>106</v>
      </c>
      <c r="D22" s="21"/>
      <c r="E22" s="23"/>
      <c r="F22" s="22"/>
      <c r="G22" s="86">
        <f t="shared" si="0"/>
        <v>0</v>
      </c>
      <c r="H22" s="86">
        <f t="shared" si="6"/>
        <v>0</v>
      </c>
      <c r="I22" s="19">
        <f t="shared" si="5"/>
        <v>0</v>
      </c>
      <c r="J22" s="29">
        <v>10</v>
      </c>
      <c r="K22" s="42">
        <f t="shared" si="2"/>
        <v>10</v>
      </c>
      <c r="L22" s="94">
        <v>50</v>
      </c>
      <c r="M22" s="77">
        <v>28</v>
      </c>
      <c r="N22" s="103">
        <v>0</v>
      </c>
      <c r="O22" s="103">
        <v>5</v>
      </c>
      <c r="P22" s="109">
        <f t="shared" si="3"/>
        <v>5</v>
      </c>
      <c r="Q22" s="98">
        <v>11</v>
      </c>
      <c r="R22" s="72">
        <v>0</v>
      </c>
      <c r="S22" s="73"/>
      <c r="T22" s="74">
        <f t="shared" si="4"/>
        <v>0</v>
      </c>
      <c r="U22" s="46"/>
    </row>
    <row r="23" spans="1:21" ht="13.15" x14ac:dyDescent="0.4">
      <c r="A23" s="4">
        <v>21</v>
      </c>
      <c r="B23" s="4" t="s">
        <v>51</v>
      </c>
      <c r="C23" s="5" t="s">
        <v>107</v>
      </c>
      <c r="D23" s="21">
        <v>1</v>
      </c>
      <c r="E23" s="23">
        <v>2</v>
      </c>
      <c r="F23" s="22"/>
      <c r="G23" s="86">
        <f t="shared" si="0"/>
        <v>4.1666666666666661</v>
      </c>
      <c r="H23" s="86">
        <f t="shared" si="6"/>
        <v>9.0909090909090917</v>
      </c>
      <c r="I23" s="19">
        <f t="shared" si="5"/>
        <v>10</v>
      </c>
      <c r="J23" s="29"/>
      <c r="K23" s="42">
        <f t="shared" si="2"/>
        <v>10</v>
      </c>
      <c r="L23" s="94">
        <v>25</v>
      </c>
      <c r="M23" s="77">
        <v>11</v>
      </c>
      <c r="N23" s="103">
        <v>5</v>
      </c>
      <c r="O23" s="103"/>
      <c r="P23" s="109">
        <f t="shared" si="3"/>
        <v>5</v>
      </c>
      <c r="Q23" s="98">
        <v>16</v>
      </c>
      <c r="R23" s="72">
        <v>10</v>
      </c>
      <c r="S23" s="73"/>
      <c r="T23" s="74">
        <f t="shared" si="4"/>
        <v>10</v>
      </c>
      <c r="U23" s="51"/>
    </row>
    <row r="24" spans="1:21" ht="13.15" x14ac:dyDescent="0.4">
      <c r="A24" s="4">
        <v>22</v>
      </c>
      <c r="B24" s="4" t="s">
        <v>53</v>
      </c>
      <c r="C24" s="5" t="s">
        <v>54</v>
      </c>
      <c r="D24" s="21">
        <v>1.5</v>
      </c>
      <c r="E24" s="23">
        <v>8</v>
      </c>
      <c r="F24" s="22"/>
      <c r="G24" s="86">
        <f t="shared" si="0"/>
        <v>27.25</v>
      </c>
      <c r="H24" s="86">
        <f t="shared" si="6"/>
        <v>39.044776119402982</v>
      </c>
      <c r="I24" s="19">
        <f t="shared" si="5"/>
        <v>40</v>
      </c>
      <c r="J24" s="29"/>
      <c r="K24" s="42">
        <f t="shared" si="2"/>
        <v>40</v>
      </c>
      <c r="L24" s="94">
        <v>109</v>
      </c>
      <c r="M24" s="77">
        <v>67</v>
      </c>
      <c r="N24" s="103">
        <v>30</v>
      </c>
      <c r="O24" s="103"/>
      <c r="P24" s="109">
        <f t="shared" si="3"/>
        <v>30</v>
      </c>
      <c r="Q24" s="98">
        <v>77</v>
      </c>
      <c r="R24" s="72">
        <v>40</v>
      </c>
      <c r="S24" s="73"/>
      <c r="T24" s="74">
        <f t="shared" si="4"/>
        <v>40</v>
      </c>
      <c r="U24" s="51"/>
    </row>
    <row r="25" spans="1:21" ht="13.15" x14ac:dyDescent="0.4">
      <c r="A25" s="4">
        <v>23</v>
      </c>
      <c r="B25" s="4" t="s">
        <v>43</v>
      </c>
      <c r="C25" s="5" t="s">
        <v>55</v>
      </c>
      <c r="D25" s="21">
        <v>1.5</v>
      </c>
      <c r="E25" s="23">
        <v>5</v>
      </c>
      <c r="F25" s="22"/>
      <c r="G25" s="86">
        <f t="shared" si="0"/>
        <v>16.75</v>
      </c>
      <c r="H25" s="86">
        <f t="shared" si="6"/>
        <v>18.697674418604652</v>
      </c>
      <c r="I25" s="19">
        <f t="shared" si="5"/>
        <v>20</v>
      </c>
      <c r="J25" s="29"/>
      <c r="K25" s="42">
        <f t="shared" si="2"/>
        <v>20</v>
      </c>
      <c r="L25" s="94">
        <v>67</v>
      </c>
      <c r="M25" s="77">
        <v>43</v>
      </c>
      <c r="N25" s="103">
        <v>15</v>
      </c>
      <c r="O25" s="103"/>
      <c r="P25" s="109">
        <f t="shared" si="3"/>
        <v>15</v>
      </c>
      <c r="Q25" s="98">
        <v>38</v>
      </c>
      <c r="R25" s="72">
        <v>15</v>
      </c>
      <c r="S25" s="73"/>
      <c r="T25" s="74">
        <f t="shared" si="4"/>
        <v>15</v>
      </c>
      <c r="U25" s="51"/>
    </row>
    <row r="26" spans="1:21" ht="13.15" x14ac:dyDescent="0.4">
      <c r="A26" s="51"/>
      <c r="B26" s="51"/>
      <c r="C26" s="2"/>
      <c r="D26" s="2"/>
      <c r="E26" s="24"/>
      <c r="F26" s="22"/>
      <c r="G26" s="86">
        <f t="shared" si="0"/>
        <v>0</v>
      </c>
      <c r="H26" s="86"/>
      <c r="I26" s="19"/>
      <c r="J26" s="29"/>
      <c r="K26" s="42"/>
      <c r="L26" s="94"/>
      <c r="M26" s="77"/>
      <c r="N26" s="103"/>
      <c r="O26" s="103"/>
      <c r="P26" s="109"/>
      <c r="Q26" s="76"/>
      <c r="R26" s="76"/>
      <c r="S26" s="76"/>
      <c r="T26" s="74"/>
      <c r="U26" s="51"/>
    </row>
    <row r="27" spans="1:21" ht="13.15" x14ac:dyDescent="0.4">
      <c r="A27" s="4">
        <v>1</v>
      </c>
      <c r="B27" s="114" t="s">
        <v>95</v>
      </c>
      <c r="C27" s="5" t="s">
        <v>108</v>
      </c>
      <c r="D27" s="21">
        <v>2</v>
      </c>
      <c r="E27" s="23">
        <v>3</v>
      </c>
      <c r="F27" s="22"/>
      <c r="G27" s="86">
        <f t="shared" si="0"/>
        <v>46.333333333333329</v>
      </c>
      <c r="H27" s="86">
        <f t="shared" ref="H27:H35" si="7">N27*$U$1*L27/M27</f>
        <v>22.24</v>
      </c>
      <c r="I27" s="19">
        <v>30</v>
      </c>
      <c r="J27" s="29"/>
      <c r="K27" s="42">
        <f t="shared" si="2"/>
        <v>30</v>
      </c>
      <c r="L27" s="94">
        <v>139</v>
      </c>
      <c r="M27" s="77">
        <v>125</v>
      </c>
      <c r="N27" s="103">
        <v>25</v>
      </c>
      <c r="O27" s="103"/>
      <c r="P27" s="109">
        <f t="shared" si="3"/>
        <v>25</v>
      </c>
      <c r="Q27" s="98">
        <v>121</v>
      </c>
      <c r="R27" s="72">
        <v>30</v>
      </c>
      <c r="S27" s="75"/>
      <c r="T27" s="74">
        <f t="shared" si="4"/>
        <v>30</v>
      </c>
      <c r="U27" s="51"/>
    </row>
    <row r="28" spans="1:21" ht="13.15" x14ac:dyDescent="0.4">
      <c r="A28" s="4">
        <v>2</v>
      </c>
      <c r="B28" s="4" t="s">
        <v>109</v>
      </c>
      <c r="C28" s="5" t="s">
        <v>58</v>
      </c>
      <c r="D28" s="21">
        <v>2</v>
      </c>
      <c r="E28" s="23">
        <v>2</v>
      </c>
      <c r="F28" s="22"/>
      <c r="G28" s="86">
        <f t="shared" si="0"/>
        <v>32.666666666666664</v>
      </c>
      <c r="H28" s="86">
        <f t="shared" si="7"/>
        <v>23.52</v>
      </c>
      <c r="I28" s="19">
        <v>20</v>
      </c>
      <c r="J28" s="29"/>
      <c r="K28" s="42">
        <f t="shared" si="2"/>
        <v>20</v>
      </c>
      <c r="L28" s="94">
        <v>98</v>
      </c>
      <c r="M28" s="77">
        <v>100</v>
      </c>
      <c r="N28" s="103">
        <v>30</v>
      </c>
      <c r="O28" s="103"/>
      <c r="P28" s="109">
        <f t="shared" si="3"/>
        <v>30</v>
      </c>
      <c r="Q28" s="98">
        <v>100</v>
      </c>
      <c r="R28" s="72">
        <v>25</v>
      </c>
      <c r="S28" s="75"/>
      <c r="T28" s="74">
        <f t="shared" si="4"/>
        <v>25</v>
      </c>
      <c r="U28" s="51"/>
    </row>
    <row r="29" spans="1:21" ht="13.15" x14ac:dyDescent="0.4">
      <c r="A29" s="4">
        <v>3</v>
      </c>
      <c r="B29" s="4" t="s">
        <v>73</v>
      </c>
      <c r="C29" s="5" t="s">
        <v>59</v>
      </c>
      <c r="D29" s="21"/>
      <c r="E29" s="23"/>
      <c r="F29" s="22">
        <v>1</v>
      </c>
      <c r="G29" s="86">
        <f t="shared" si="0"/>
        <v>0</v>
      </c>
      <c r="H29" s="86">
        <f t="shared" si="7"/>
        <v>12.659340659340659</v>
      </c>
      <c r="I29" s="19">
        <f t="shared" si="5"/>
        <v>15</v>
      </c>
      <c r="J29" s="29"/>
      <c r="K29" s="42">
        <f t="shared" si="2"/>
        <v>15</v>
      </c>
      <c r="L29" s="94">
        <v>96</v>
      </c>
      <c r="M29" s="77">
        <v>91</v>
      </c>
      <c r="N29" s="103">
        <v>15</v>
      </c>
      <c r="O29" s="103"/>
      <c r="P29" s="109">
        <f t="shared" si="3"/>
        <v>15</v>
      </c>
      <c r="Q29" s="98">
        <v>46</v>
      </c>
      <c r="R29" s="72">
        <v>10</v>
      </c>
      <c r="S29" s="75"/>
      <c r="T29" s="74">
        <f t="shared" si="4"/>
        <v>10</v>
      </c>
      <c r="U29" s="51"/>
    </row>
    <row r="30" spans="1:21" ht="13.15" x14ac:dyDescent="0.4">
      <c r="A30" s="4">
        <v>4</v>
      </c>
      <c r="B30" s="4" t="s">
        <v>56</v>
      </c>
      <c r="C30" s="5" t="s">
        <v>60</v>
      </c>
      <c r="D30" s="21">
        <v>2</v>
      </c>
      <c r="E30" s="23">
        <v>3</v>
      </c>
      <c r="F30" s="22"/>
      <c r="G30" s="86">
        <f t="shared" si="0"/>
        <v>39</v>
      </c>
      <c r="H30" s="86">
        <f t="shared" si="7"/>
        <v>21.869158878504674</v>
      </c>
      <c r="I30" s="19">
        <v>25</v>
      </c>
      <c r="J30" s="29"/>
      <c r="K30" s="42">
        <f t="shared" si="2"/>
        <v>25</v>
      </c>
      <c r="L30" s="94">
        <v>117</v>
      </c>
      <c r="M30" s="77">
        <v>107</v>
      </c>
      <c r="N30" s="103">
        <v>25</v>
      </c>
      <c r="O30" s="103"/>
      <c r="P30" s="109">
        <f t="shared" si="3"/>
        <v>25</v>
      </c>
      <c r="Q30" s="98">
        <v>64</v>
      </c>
      <c r="R30" s="72">
        <v>20</v>
      </c>
      <c r="S30" s="75"/>
      <c r="T30" s="74">
        <f t="shared" si="4"/>
        <v>20</v>
      </c>
      <c r="U30" s="51"/>
    </row>
    <row r="31" spans="1:21" ht="13.15" x14ac:dyDescent="0.4">
      <c r="A31" s="4">
        <v>5</v>
      </c>
      <c r="B31" s="4" t="s">
        <v>56</v>
      </c>
      <c r="C31" s="5" t="s">
        <v>61</v>
      </c>
      <c r="D31" s="21">
        <v>3</v>
      </c>
      <c r="E31" s="23">
        <v>3</v>
      </c>
      <c r="F31" s="22"/>
      <c r="G31" s="86">
        <f t="shared" si="0"/>
        <v>42</v>
      </c>
      <c r="H31" s="86">
        <f t="shared" si="7"/>
        <v>26.426966292134832</v>
      </c>
      <c r="I31" s="19">
        <v>30</v>
      </c>
      <c r="J31" s="29"/>
      <c r="K31" s="42">
        <f t="shared" si="2"/>
        <v>30</v>
      </c>
      <c r="L31" s="94">
        <v>84</v>
      </c>
      <c r="M31" s="77">
        <v>89</v>
      </c>
      <c r="N31" s="103">
        <v>35</v>
      </c>
      <c r="O31" s="103"/>
      <c r="P31" s="109">
        <f t="shared" si="3"/>
        <v>35</v>
      </c>
      <c r="Q31" s="98">
        <v>41</v>
      </c>
      <c r="R31" s="72">
        <v>25</v>
      </c>
      <c r="S31" s="75"/>
      <c r="T31" s="74">
        <f t="shared" si="4"/>
        <v>25</v>
      </c>
      <c r="U31" s="51"/>
    </row>
    <row r="32" spans="1:21" ht="13.15" x14ac:dyDescent="0.4">
      <c r="A32" s="4">
        <v>6</v>
      </c>
      <c r="B32" s="4" t="s">
        <v>62</v>
      </c>
      <c r="C32" s="5" t="s">
        <v>63</v>
      </c>
      <c r="D32" s="21"/>
      <c r="E32" s="23"/>
      <c r="F32" s="22">
        <v>1</v>
      </c>
      <c r="G32" s="86">
        <f t="shared" si="0"/>
        <v>0</v>
      </c>
      <c r="H32" s="86">
        <f t="shared" si="7"/>
        <v>3.8202247191011236</v>
      </c>
      <c r="I32" s="19">
        <f t="shared" si="5"/>
        <v>5</v>
      </c>
      <c r="J32" s="29"/>
      <c r="K32" s="42">
        <f t="shared" si="2"/>
        <v>5</v>
      </c>
      <c r="L32" s="94">
        <v>85</v>
      </c>
      <c r="M32" s="77">
        <v>89</v>
      </c>
      <c r="N32" s="103">
        <v>5</v>
      </c>
      <c r="O32" s="103"/>
      <c r="P32" s="109">
        <f t="shared" si="3"/>
        <v>5</v>
      </c>
      <c r="Q32" s="98">
        <v>44</v>
      </c>
      <c r="R32" s="72">
        <v>5</v>
      </c>
      <c r="S32" s="73"/>
      <c r="T32" s="74">
        <f t="shared" si="4"/>
        <v>5</v>
      </c>
      <c r="U32" s="51"/>
    </row>
    <row r="33" spans="1:20" ht="13.15" x14ac:dyDescent="0.4">
      <c r="A33" s="4">
        <v>7</v>
      </c>
      <c r="B33" s="4" t="s">
        <v>41</v>
      </c>
      <c r="C33" s="5" t="s">
        <v>64</v>
      </c>
      <c r="D33" s="21"/>
      <c r="E33" s="23"/>
      <c r="F33" s="22">
        <v>2</v>
      </c>
      <c r="G33" s="86">
        <f t="shared" si="0"/>
        <v>0</v>
      </c>
      <c r="H33" s="86">
        <f t="shared" si="7"/>
        <v>8.4848484848484844</v>
      </c>
      <c r="I33" s="19">
        <f t="shared" si="5"/>
        <v>10</v>
      </c>
      <c r="J33" s="29"/>
      <c r="K33" s="42">
        <f t="shared" si="2"/>
        <v>10</v>
      </c>
      <c r="L33" s="94">
        <v>105</v>
      </c>
      <c r="M33" s="77">
        <v>99</v>
      </c>
      <c r="N33" s="103">
        <v>10</v>
      </c>
      <c r="O33" s="103"/>
      <c r="P33" s="109">
        <f t="shared" si="3"/>
        <v>10</v>
      </c>
      <c r="Q33" s="98">
        <v>61</v>
      </c>
      <c r="R33" s="72">
        <v>10</v>
      </c>
      <c r="S33" s="73"/>
      <c r="T33" s="74">
        <f t="shared" si="4"/>
        <v>10</v>
      </c>
    </row>
    <row r="34" spans="1:20" ht="13.15" x14ac:dyDescent="0.4">
      <c r="A34" s="4">
        <v>8</v>
      </c>
      <c r="B34" s="4" t="s">
        <v>110</v>
      </c>
      <c r="C34" s="5" t="s">
        <v>65</v>
      </c>
      <c r="D34" s="21">
        <v>6</v>
      </c>
      <c r="E34" s="23"/>
      <c r="F34" s="22"/>
      <c r="G34" s="86">
        <f t="shared" si="0"/>
        <v>73</v>
      </c>
      <c r="H34" s="86">
        <f t="shared" si="7"/>
        <v>16.222222222222221</v>
      </c>
      <c r="I34" s="19">
        <v>10</v>
      </c>
      <c r="J34" s="29"/>
      <c r="K34" s="42">
        <f t="shared" si="2"/>
        <v>10</v>
      </c>
      <c r="L34" s="94">
        <v>73</v>
      </c>
      <c r="M34" s="77">
        <v>36</v>
      </c>
      <c r="N34" s="103">
        <v>10</v>
      </c>
      <c r="O34" s="103"/>
      <c r="P34" s="109">
        <f t="shared" si="3"/>
        <v>10</v>
      </c>
      <c r="Q34" s="98">
        <v>64</v>
      </c>
      <c r="R34" s="72">
        <v>15</v>
      </c>
      <c r="S34" s="73"/>
      <c r="T34" s="74">
        <f t="shared" si="4"/>
        <v>15</v>
      </c>
    </row>
    <row r="35" spans="1:20" ht="13.15" x14ac:dyDescent="0.4">
      <c r="A35" s="4">
        <v>9</v>
      </c>
      <c r="B35" s="14" t="s">
        <v>111</v>
      </c>
      <c r="C35" s="5" t="s">
        <v>66</v>
      </c>
      <c r="D35" s="21">
        <v>2</v>
      </c>
      <c r="E35" s="23">
        <v>2</v>
      </c>
      <c r="F35" s="22"/>
      <c r="G35" s="86">
        <f t="shared" si="0"/>
        <v>29.666666666666664</v>
      </c>
      <c r="H35" s="86">
        <f t="shared" si="7"/>
        <v>16.952380952380953</v>
      </c>
      <c r="I35" s="19">
        <v>20</v>
      </c>
      <c r="J35" s="29"/>
      <c r="K35" s="42">
        <f t="shared" si="2"/>
        <v>20</v>
      </c>
      <c r="L35" s="94">
        <v>89</v>
      </c>
      <c r="M35" s="77">
        <v>42</v>
      </c>
      <c r="N35" s="103">
        <v>10</v>
      </c>
      <c r="O35" s="103"/>
      <c r="P35" s="109">
        <f t="shared" si="3"/>
        <v>10</v>
      </c>
      <c r="Q35" s="98">
        <v>52</v>
      </c>
      <c r="R35" s="72">
        <v>10</v>
      </c>
      <c r="S35" s="73"/>
      <c r="T35" s="74">
        <f t="shared" si="4"/>
        <v>10</v>
      </c>
    </row>
    <row r="36" spans="1:20" ht="13.15" x14ac:dyDescent="0.4">
      <c r="A36" s="51"/>
      <c r="B36" s="51"/>
      <c r="C36" s="51"/>
      <c r="E36" s="51"/>
      <c r="F36" s="4"/>
      <c r="G36" s="86">
        <f t="shared" si="0"/>
        <v>0</v>
      </c>
      <c r="H36" s="86"/>
      <c r="I36" s="19">
        <f t="shared" si="5"/>
        <v>0</v>
      </c>
      <c r="J36" s="29"/>
      <c r="K36" s="42"/>
      <c r="L36" s="11"/>
      <c r="M36" s="77"/>
      <c r="N36" s="80"/>
      <c r="O36" s="80"/>
      <c r="P36" s="109"/>
      <c r="Q36" s="76"/>
      <c r="R36" s="76"/>
      <c r="S36" s="76"/>
      <c r="T36" s="74"/>
    </row>
    <row r="37" spans="1:20" ht="13.15" x14ac:dyDescent="0.4">
      <c r="A37" s="4">
        <v>1</v>
      </c>
      <c r="B37" s="4" t="s">
        <v>23</v>
      </c>
      <c r="C37" s="5" t="s">
        <v>67</v>
      </c>
      <c r="D37" s="21">
        <v>2</v>
      </c>
      <c r="E37" s="21"/>
      <c r="F37" s="5"/>
      <c r="G37" s="86">
        <f t="shared" si="0"/>
        <v>86.333333333333329</v>
      </c>
      <c r="H37" s="86">
        <f>N37*$U$1*L37/M37</f>
        <v>38.801498127340821</v>
      </c>
      <c r="I37" s="19">
        <f t="shared" si="5"/>
        <v>40</v>
      </c>
      <c r="J37" s="29">
        <v>40</v>
      </c>
      <c r="K37" s="42">
        <f t="shared" si="2"/>
        <v>80</v>
      </c>
      <c r="L37" s="94">
        <f>117+142</f>
        <v>259</v>
      </c>
      <c r="M37" s="77">
        <v>267</v>
      </c>
      <c r="N37" s="103">
        <v>50</v>
      </c>
      <c r="O37" s="103">
        <v>35</v>
      </c>
      <c r="P37" s="109">
        <f t="shared" si="3"/>
        <v>85</v>
      </c>
      <c r="Q37" s="98">
        <v>262</v>
      </c>
      <c r="R37" s="72">
        <v>75</v>
      </c>
      <c r="S37" s="73">
        <v>10</v>
      </c>
      <c r="T37" s="74">
        <f t="shared" si="4"/>
        <v>85</v>
      </c>
    </row>
    <row r="38" spans="1:20" ht="13.15" x14ac:dyDescent="0.4">
      <c r="A38" s="51"/>
      <c r="B38" s="51"/>
      <c r="C38" s="12"/>
      <c r="D38" s="12"/>
      <c r="E38" s="51"/>
      <c r="F38" s="4"/>
      <c r="G38" s="86">
        <f t="shared" si="0"/>
        <v>0</v>
      </c>
      <c r="H38" s="86"/>
      <c r="I38" s="19">
        <f t="shared" si="5"/>
        <v>0</v>
      </c>
      <c r="J38" s="29"/>
      <c r="K38" s="42"/>
      <c r="L38" s="95"/>
      <c r="M38" s="77"/>
      <c r="N38" s="103"/>
      <c r="O38" s="103"/>
      <c r="P38" s="109"/>
      <c r="Q38" s="76"/>
      <c r="R38" s="76"/>
      <c r="S38" s="76"/>
      <c r="T38" s="74"/>
    </row>
    <row r="39" spans="1:20" ht="13.15" x14ac:dyDescent="0.4">
      <c r="A39" s="4">
        <v>1</v>
      </c>
      <c r="B39" s="4" t="s">
        <v>112</v>
      </c>
      <c r="C39" s="5" t="s">
        <v>113</v>
      </c>
      <c r="D39" s="21">
        <v>3</v>
      </c>
      <c r="E39" s="23">
        <v>3</v>
      </c>
      <c r="F39" s="5"/>
      <c r="G39" s="86">
        <f t="shared" si="0"/>
        <v>33</v>
      </c>
      <c r="H39" s="86">
        <f>N39*$U$1*L39/M39</f>
        <v>7.1351351351351351</v>
      </c>
      <c r="I39" s="19">
        <v>10</v>
      </c>
      <c r="J39" s="29">
        <v>5</v>
      </c>
      <c r="K39" s="42">
        <f t="shared" si="2"/>
        <v>15</v>
      </c>
      <c r="L39" s="94">
        <v>66</v>
      </c>
      <c r="M39" s="77">
        <v>74</v>
      </c>
      <c r="N39" s="103">
        <v>10</v>
      </c>
      <c r="O39" s="103">
        <v>5</v>
      </c>
      <c r="P39" s="109">
        <f t="shared" si="3"/>
        <v>15</v>
      </c>
      <c r="Q39" s="98">
        <v>64</v>
      </c>
      <c r="R39" s="72">
        <v>5</v>
      </c>
      <c r="S39" s="73"/>
      <c r="T39" s="74">
        <f t="shared" si="4"/>
        <v>5</v>
      </c>
    </row>
    <row r="40" spans="1:20" ht="13.15" x14ac:dyDescent="0.4">
      <c r="A40" s="114">
        <v>3</v>
      </c>
      <c r="B40" s="4" t="s">
        <v>114</v>
      </c>
      <c r="C40" s="5" t="s">
        <v>68</v>
      </c>
      <c r="D40" s="21">
        <v>3</v>
      </c>
      <c r="E40" s="23">
        <v>3</v>
      </c>
      <c r="F40" s="5"/>
      <c r="G40" s="86">
        <f t="shared" si="0"/>
        <v>32.5</v>
      </c>
      <c r="H40" s="86">
        <f>N40*$U$1*L40/M40</f>
        <v>0</v>
      </c>
      <c r="I40" s="19">
        <v>10</v>
      </c>
      <c r="J40" s="29"/>
      <c r="K40" s="42">
        <f t="shared" si="2"/>
        <v>10</v>
      </c>
      <c r="L40" s="94">
        <v>65</v>
      </c>
      <c r="M40" s="77">
        <v>69</v>
      </c>
      <c r="N40" s="103">
        <v>0</v>
      </c>
      <c r="O40" s="105"/>
      <c r="P40" s="109">
        <f t="shared" si="3"/>
        <v>0</v>
      </c>
      <c r="Q40" s="98">
        <v>43</v>
      </c>
      <c r="R40" s="72">
        <v>10</v>
      </c>
      <c r="S40" s="73"/>
      <c r="T40" s="74">
        <f t="shared" si="4"/>
        <v>10</v>
      </c>
    </row>
    <row r="41" spans="1:20" s="1" customFormat="1" ht="13.5" thickBot="1" x14ac:dyDescent="0.45">
      <c r="A41" s="4">
        <v>4</v>
      </c>
      <c r="B41" s="114" t="s">
        <v>69</v>
      </c>
      <c r="C41" s="8" t="s">
        <v>70</v>
      </c>
      <c r="D41" s="27">
        <v>6</v>
      </c>
      <c r="E41" s="83"/>
      <c r="F41" s="8"/>
      <c r="G41" s="86">
        <f t="shared" si="0"/>
        <v>51</v>
      </c>
      <c r="H41" s="86">
        <f>N41*$U$1*L41/M41</f>
        <v>0</v>
      </c>
      <c r="I41" s="113">
        <f t="shared" si="5"/>
        <v>0</v>
      </c>
      <c r="J41" s="50">
        <v>5</v>
      </c>
      <c r="K41" s="28">
        <f t="shared" si="2"/>
        <v>5</v>
      </c>
      <c r="L41" s="96">
        <v>51</v>
      </c>
      <c r="M41" s="110">
        <v>38</v>
      </c>
      <c r="N41" s="111">
        <v>0</v>
      </c>
      <c r="O41" s="111">
        <v>5</v>
      </c>
      <c r="P41" s="112">
        <f t="shared" si="3"/>
        <v>5</v>
      </c>
      <c r="Q41" s="99"/>
      <c r="R41" s="43">
        <v>5</v>
      </c>
      <c r="S41" s="44"/>
      <c r="T41" s="45">
        <f t="shared" si="4"/>
        <v>5</v>
      </c>
    </row>
    <row r="42" spans="1:20" s="1" customFormat="1" ht="13.15" x14ac:dyDescent="0.4">
      <c r="A42" s="51"/>
      <c r="B42" s="52"/>
      <c r="C42" s="52"/>
      <c r="D42" s="52"/>
      <c r="E42" s="52"/>
      <c r="F42" s="52"/>
      <c r="G42" s="87"/>
      <c r="H42" s="87"/>
      <c r="I42" s="51"/>
      <c r="J42" s="51"/>
      <c r="K42" s="82"/>
      <c r="L42" s="52"/>
      <c r="M42" s="52"/>
      <c r="N42" s="52"/>
      <c r="O42" s="52"/>
      <c r="P42" s="52"/>
      <c r="Q42" s="52"/>
      <c r="R42" s="52"/>
      <c r="S42" s="52"/>
      <c r="T42" s="52"/>
    </row>
    <row r="43" spans="1:20" s="1" customFormat="1" ht="13.5" thickBot="1" x14ac:dyDescent="0.45">
      <c r="A43" s="52"/>
      <c r="B43" s="52"/>
      <c r="C43" s="52"/>
      <c r="D43" s="52"/>
      <c r="E43" s="52"/>
      <c r="F43" s="52"/>
      <c r="G43" s="87"/>
      <c r="H43" s="87"/>
      <c r="I43" s="51"/>
      <c r="J43" s="51"/>
      <c r="K43" s="40"/>
      <c r="L43" s="52"/>
      <c r="M43" s="52"/>
      <c r="N43" s="52"/>
      <c r="O43" s="52"/>
      <c r="P43" s="52"/>
      <c r="Q43" s="52"/>
      <c r="R43" s="52"/>
      <c r="S43" s="52"/>
      <c r="T43" s="52"/>
    </row>
    <row r="44" spans="1:20" ht="13.5" thickBot="1" x14ac:dyDescent="0.45">
      <c r="A44" s="51"/>
      <c r="B44" s="51"/>
      <c r="C44" s="51"/>
      <c r="E44" s="51"/>
      <c r="F44" s="53" t="s">
        <v>72</v>
      </c>
      <c r="G44" s="88"/>
      <c r="H44" s="88"/>
      <c r="I44" s="9">
        <f>SUM(I3:I41)</f>
        <v>560</v>
      </c>
      <c r="J44" s="33">
        <f>SUM(J3:J41)</f>
        <v>110</v>
      </c>
      <c r="K44" s="34">
        <f>I44+J44</f>
        <v>670</v>
      </c>
      <c r="L44" s="58"/>
      <c r="M44" s="51"/>
      <c r="N44" s="60">
        <f>SUM(N3:N41)</f>
        <v>595</v>
      </c>
      <c r="O44" s="61">
        <f>SUM(O3:O41)</f>
        <v>100</v>
      </c>
      <c r="P44" s="62">
        <f>SUM(P3:P41)</f>
        <v>695</v>
      </c>
      <c r="Q44" s="58"/>
      <c r="R44" s="60">
        <f>SUM(R3:R41)</f>
        <v>640</v>
      </c>
      <c r="S44" s="61">
        <f>SUM(S3:S41)</f>
        <v>50</v>
      </c>
      <c r="T44" s="59">
        <f>R44+S44</f>
        <v>690</v>
      </c>
    </row>
    <row r="45" spans="1:20" ht="13.15" x14ac:dyDescent="0.4">
      <c r="A45" s="51"/>
      <c r="B45" s="51"/>
      <c r="C45" s="13"/>
      <c r="D45" s="13"/>
      <c r="E45" s="51"/>
      <c r="F45" s="46"/>
      <c r="G45" s="89"/>
      <c r="H45" s="89"/>
      <c r="I45" s="51"/>
      <c r="J45" s="51"/>
      <c r="K45" s="51"/>
      <c r="M45" s="51"/>
      <c r="Q45" s="51"/>
      <c r="R45" s="51"/>
      <c r="S45" s="51"/>
      <c r="T45" s="51"/>
    </row>
    <row r="48" spans="1:20" x14ac:dyDescent="0.35">
      <c r="A48" s="51"/>
      <c r="B48" s="46"/>
      <c r="C48" s="46"/>
      <c r="D48" s="46"/>
      <c r="E48" s="46"/>
      <c r="F48" s="51"/>
      <c r="I48" s="51"/>
      <c r="J48" s="51"/>
      <c r="K48" s="51"/>
      <c r="M48" s="51"/>
      <c r="Q48" s="51"/>
      <c r="R48" s="51"/>
      <c r="S48" s="51"/>
      <c r="T48" s="51"/>
    </row>
    <row r="49" spans="6:8" x14ac:dyDescent="0.35">
      <c r="F49" s="46"/>
      <c r="G49" s="89"/>
      <c r="H49" s="89"/>
    </row>
  </sheetData>
  <pageMargins left="0.25" right="0.25" top="0.75" bottom="0.75" header="0.3" footer="0.3"/>
  <pageSetup paperSize="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Allocations</vt:lpstr>
      <vt:lpstr>Comparison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2021-02-01T15:59:00Z</dcterms:created>
  <dcterms:modified xsi:type="dcterms:W3CDTF">2021-02-09T18:42:02Z</dcterms:modified>
  <cp:category/>
  <cp:contentStatus/>
</cp:coreProperties>
</file>