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1BC97114-5571-4E1B-ACA3-DD7D6966CB0A}" xr6:coauthVersionLast="47" xr6:coauthVersionMax="47" xr10:uidLastSave="{00000000-0000-0000-0000-000000000000}"/>
  <bookViews>
    <workbookView xWindow="-120" yWindow="-120" windowWidth="29040" windowHeight="15720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D34" i="3"/>
  <c r="E34" i="3" s="1"/>
  <c r="D35" i="3"/>
  <c r="E35" i="3"/>
  <c r="F35" i="3"/>
  <c r="D33" i="3"/>
  <c r="F33" i="3" s="1"/>
  <c r="H35" i="3"/>
  <c r="I35" i="3"/>
  <c r="J35" i="3"/>
  <c r="K35" i="3"/>
  <c r="L35" i="3"/>
  <c r="C17" i="3"/>
  <c r="H34" i="3"/>
  <c r="I34" i="3" s="1"/>
  <c r="H33" i="3"/>
  <c r="I33" i="3" s="1"/>
  <c r="H23" i="3"/>
  <c r="D23" i="3"/>
  <c r="F23" i="3" s="1"/>
  <c r="E23" i="3"/>
  <c r="K23" i="3" s="1"/>
  <c r="C8" i="3"/>
  <c r="H19" i="3"/>
  <c r="I19" i="3" s="1"/>
  <c r="D19" i="3"/>
  <c r="E19" i="3" s="1"/>
  <c r="K19" i="3" s="1"/>
  <c r="H16" i="3"/>
  <c r="I16" i="3" s="1"/>
  <c r="D16" i="3"/>
  <c r="E16" i="3" s="1"/>
  <c r="L62" i="4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F34" i="3" l="1"/>
  <c r="L34" i="3" s="1"/>
  <c r="E33" i="3"/>
  <c r="L33" i="3"/>
  <c r="C36" i="3"/>
  <c r="K33" i="3"/>
  <c r="K34" i="3"/>
  <c r="J34" i="3"/>
  <c r="J23" i="3"/>
  <c r="L23" i="3"/>
  <c r="J33" i="3"/>
  <c r="I23" i="3"/>
  <c r="F16" i="3"/>
  <c r="L16" i="3" s="1"/>
  <c r="J19" i="3"/>
  <c r="F19" i="3"/>
  <c r="L19" i="3" s="1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9" i="3"/>
  <c r="J32" i="3"/>
  <c r="K31" i="3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I36" i="3" l="1"/>
  <c r="J36" i="3"/>
  <c r="L36" i="3"/>
  <c r="K36" i="3"/>
  <c r="J63" i="4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<sst xmlns="http://schemas.openxmlformats.org/spreadsheetml/2006/main" count="338" uniqueCount="145">
  <si>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</si>
  <si>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</si>
  <si>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</si>
  <si>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</si>
  <si>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</si>
  <si>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</si>
  <si>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</si>
  <si>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</si>
  <si>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</si>
  <si>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</si>
  <si>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</si>
  <si>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</si>
  <si>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</si>
  <si>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</si>
  <si>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</si>
  <si>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</si>
  <si>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</si>
  <si>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</si>
  <si>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</si>
  <si>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</si>
  <si>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</si>
  <si>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</si>
  <si>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</si>
  <si>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</si>
  <si>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</si>
  <si>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</si>
  <si>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</si>
  <si>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</si>
  <si>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</si>
  <si>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</si>
  <si>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</si>
  <si>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</si>
  <si>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</si>
  <si>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</si>
  <si>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</si>
  <si>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</si>
  <si>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</si>
  <si>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</si>
  <si>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</si>
  <si>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</si>
  <si>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</si>
  <si>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</si>
  <si>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</si>
  <si>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</si>
  <si>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</si>
  <si>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</si>
  <si>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</si>
  <si>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</si>
  <si>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</si>
  <si>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</si>
  <si>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</si>
  <si>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</si>
  <si>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</si>
  <si>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</si>
  <si>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</si>
  <si>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</si>
  <si>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</si>
  <si>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</si>
  <si>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</si>
  <si>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</si>
  <si>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</si>
  <si>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</si>
  <si>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</si>
  <si>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</si>
  <si>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</si>
  <si>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</si>
  <si>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</si>
  <si>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</si>
  <si>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</si>
  <si>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</si>
  <si>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</si>
  <si>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</si>
  <si>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</si>
  <si>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</si>
  <si>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</si>
  <si>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</si>
  <si>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</si>
  <si>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</si>
  <si>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</si>
  <si>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</si>
  <si>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</si>
  <si>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</si>
  <si>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</si>
  <si>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</si>
  <si>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</si>
  <si>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https://jlcpcb.com/partdetail/1944-CL10A105KO8NNNC/C1592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</si>
  <si>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</si>
  <si>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</si>
  <si>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</si>
  <si>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</si>
  <si>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</si>
  <si>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</si>
  <si>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</si>
  <si>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</si>
  <si>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</si>
  <si>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</si>
  <si>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</si>
  <si>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</si>
  <si>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</si>
  <si>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</si>
  <si>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</si>
  <si>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</si>
  <si>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</si>
  <si>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</si>
  <si>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</si>
  <si>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</si>
  <si>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</si>
  <si>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</si>
  <si>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</si>
  <si>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</si>
  <si>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</si>
  <si>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</si>
  <si>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</si>
  <si>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</si>
  <si>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</si>
  <si>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</si>
  <si>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</si>
  <si>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</si>
  <si>
    <t>DIP Switch</t>
  </si>
  <si>
    <t>2 pin</t>
  </si>
  <si>
    <t>QFN-32-EP(4x4)</t>
  </si>
  <si>
    <t>Just solder pad</t>
  </si>
  <si>
    <t>https://jlcpcb.com/partdetail/41719-DSHP02TSGET/C40735</t>
  </si>
  <si>
    <t>https://jlcpcb.com/partdetail/OmronElectronics-B3U1000P/C231329</t>
  </si>
  <si>
    <t>SMD,2.5x3mm</t>
  </si>
  <si>
    <t>https://jlcpcb.com/partdetail/XFCN-PM254V_11_04H85/C541851</t>
  </si>
  <si>
    <t>https://jlcpcb.com/partdetail/Megastar-ZX_PM1_27_25PU/C7499360</t>
  </si>
  <si>
    <t>SMALLER:</t>
  </si>
  <si>
    <t>NEED TO DO CONNECTORS</t>
  </si>
  <si>
    <t>https://jlcpcb.com/partdetail/1877-CL05B104KO5NNNC/C1525</t>
  </si>
  <si>
    <t>https://jlcpcb.com/partdetail/1876-0402B103K500NT/C1524</t>
  </si>
  <si>
    <t>PCB</t>
  </si>
  <si>
    <t>2 LAYER</t>
  </si>
  <si>
    <t>4 LAYER</t>
  </si>
  <si>
    <t>HAVENT INCLUDED YET</t>
  </si>
  <si>
    <t>In Order</t>
  </si>
  <si>
    <t>M2.5 Standoff</t>
  </si>
  <si>
    <t>https://www.mouser.co.za/ProductDetail/Wurth-Elektronik/970050144?qs=%252BEew9%252B0nqrC1EgXDL0bofw%3D%3D</t>
  </si>
  <si>
    <t>Gaskets</t>
  </si>
  <si>
    <t>https://za.rs-online.com/web/p/foam-tapes/0567963?cm_mmc=ZA-PLA-DS3A-_-google-_-PLA_ZA_EN_PMAX_Catch+All-_--_-567963&amp;matchtype=&amp;&amp;gclsrc=aw.ds&amp;gad_source=1&amp;gad_campaignid=20574379828&amp;gclid=Cj0KCQjws4fEBhD-ARIsACC3d2-BDQKEocxeliWPNsSAW36Xh5ljhPO2-BlKtTfcyJQjd0ySSDZdBT4aAu1PEALw_wcB</t>
  </si>
  <si>
    <t>https://za.rs-online.com/web/p/standoffs/2053013?gb=s</t>
  </si>
  <si>
    <t>M2 Standoff</t>
  </si>
  <si>
    <t>https://za.rs-online.com/web/p/standoffs/2240361?gb=s</t>
  </si>
  <si>
    <t>https://www.robotics.org.za/M2-L8-KIT</t>
  </si>
  <si>
    <t>M2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</si>
</sst>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23677-0603WAF200JT5E/C22950" TargetMode="External"/><Relationship Id="rId13" Type="http://schemas.openxmlformats.org/officeDocument/2006/relationships/hyperlink" Target="https://jlcpcb.com/partdetail/85429-NCD0805G1/C84260" TargetMode="External"/><Relationship Id="rId18" Type="http://schemas.openxmlformats.org/officeDocument/2006/relationships/hyperlink" Target="https://jlcpcb.com/partdetail/OmronElectronics-B3U1000P/C231329" TargetMode="External"/><Relationship Id="rId3" Type="http://schemas.openxmlformats.org/officeDocument/2006/relationships/hyperlink" Target="https://jlcpcb.com/partdetail/1897-0402CG100J500NT/C1545" TargetMode="External"/><Relationship Id="rId21" Type="http://schemas.openxmlformats.org/officeDocument/2006/relationships/hyperlink" Target="https://jlcpcb.com/partdetail/31512546-USBLC6_2P6_UMW/C29780639" TargetMode="External"/><Relationship Id="rId7" Type="http://schemas.openxmlformats.org/officeDocument/2006/relationships/hyperlink" Target="https://jlcpcb.com/partdetail/23889-0603WAF4701T5E/C23162" TargetMode="External"/><Relationship Id="rId12" Type="http://schemas.openxmlformats.org/officeDocument/2006/relationships/hyperlink" Target="https://jlcpcb.com/partdetail/2456-1N4148W/C2099" TargetMode="External"/><Relationship Id="rId17" Type="http://schemas.openxmlformats.org/officeDocument/2006/relationships/hyperlink" Target="https://jlcpcb.com/partdetail/Hongqiguang-T36K3BGR05D000121U1930/C5184580" TargetMode="External"/><Relationship Id="rId2" Type="http://schemas.openxmlformats.org/officeDocument/2006/relationships/hyperlink" Target="https://jlcpcb.com/partdetail/2211-1206X226K100NT/C1859" TargetMode="External"/><Relationship Id="rId16" Type="http://schemas.openxmlformats.org/officeDocument/2006/relationships/hyperlink" Target="https://jlcpcb.com/partdetail/XFCN-PM254V_11_04H85/C541851" TargetMode="External"/><Relationship Id="rId20" Type="http://schemas.openxmlformats.org/officeDocument/2006/relationships/hyperlink" Target="https://jlcpcb.com/partdetail/Advanced_MonolithicSystems-AMS1117_33/C6186" TargetMode="External"/><Relationship Id="rId1" Type="http://schemas.openxmlformats.org/officeDocument/2006/relationships/hyperlink" Target="https://jlcpcb.com/partdetail/gswitch-GT_USB7010ASV/C2988369" TargetMode="External"/><Relationship Id="rId6" Type="http://schemas.openxmlformats.org/officeDocument/2006/relationships/hyperlink" Target="https://jlcpcb.com/partdetail/16079-0603WAJ0103T5E/C15401" TargetMode="External"/><Relationship Id="rId11" Type="http://schemas.openxmlformats.org/officeDocument/2006/relationships/hyperlink" Target="https://jlcpcb.com/partdetail/18165-0805W8F0000T5E/C17477" TargetMode="External"/><Relationship Id="rId5" Type="http://schemas.openxmlformats.org/officeDocument/2006/relationships/hyperlink" Target="https://jlcpcb.com/partdetail/Yageo-RC0603FR07100KL/C14675" TargetMode="External"/><Relationship Id="rId15" Type="http://schemas.openxmlformats.org/officeDocument/2006/relationships/hyperlink" Target="https://jlcpcb.com/partdetail/3305932-IS31FL3729_QFLS4TR/C2940549" TargetMode="External"/><Relationship Id="rId23" Type="http://schemas.openxmlformats.org/officeDocument/2006/relationships/hyperlink" Target="https://jlcpcb.com/partdetail/41719-DSHP02TSGET/C40735" TargetMode="External"/><Relationship Id="rId10" Type="http://schemas.openxmlformats.org/officeDocument/2006/relationships/hyperlink" Target="https://jlcpcb.com/partdetail/23570-0603WAF1501T5E/C22843" TargetMode="External"/><Relationship Id="rId19" Type="http://schemas.openxmlformats.org/officeDocument/2006/relationships/hyperlink" Target="https://jlcpcb.com/partdetail/Stmicroelectronics-STM32G431CBT6/C529355" TargetMode="External"/><Relationship Id="rId4" Type="http://schemas.openxmlformats.org/officeDocument/2006/relationships/hyperlink" Target="https://jlcpcb.com/partdetail/23794-0603WAF5111T5E/C23067" TargetMode="External"/><Relationship Id="rId9" Type="http://schemas.openxmlformats.org/officeDocument/2006/relationships/hyperlink" Target="https://jlcpcb.com/partdetail/23677-0603WAF200JT5E/C22950" TargetMode="External"/><Relationship Id="rId14" Type="http://schemas.openxmlformats.org/officeDocument/2006/relationships/hyperlink" Target="https://jlcpcb.com/partdetail/Shenzhen_JdtFuse-ASMD1206025/C135336" TargetMode="External"/><Relationship Id="rId22" Type="http://schemas.openxmlformats.org/officeDocument/2006/relationships/hyperlink" Target="https://jlcpcb.com/partdetail/Yxc_CrystalOscillators-X322516MOB4SI/C12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T67"/>
  <sheetViews>
    <sheetView tabSelected="1" topLeftCell="A25" workbookViewId="0">
      <pane xSplit="1" topLeftCell="B1" activePane="topRight" state="frozen"/>
      <selection activeCell="A13" sqref="A13"/>
      <selection pane="topRight" activeCell="Q47" sqref="Q47"/>
    </sheetView>
  </sheetViews>
  <sheetFormatPr defaultRowHeight="15" x14ac:dyDescent="0.25"/>
  <cols>
    <col min="1" max="1" width="19.710937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14.5703125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5.42578125" style="5" customWidth="1"/>
    <col min="15" max="15" width="6.28515625" bestFit="1" customWidth="1"/>
    <col min="16" max="16" width="8" customWidth="1"/>
    <col min="17" max="17" width="74.28515625" customWidth="1"/>
    <col min="18" max="18" width="13.5703125" customWidth="1"/>
  </cols>
  <sheetData>
    <row r="1" spans="1:20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  <c r="T1" t="s">
        <v>135</v>
      </c>
    </row>
    <row r="2" spans="1:20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  <c r="T2" s="1" t="b">
        <v>1</v>
      </c>
    </row>
    <row r="3" spans="1:20" x14ac:dyDescent="0.25">
      <c r="A3" s="8"/>
      <c r="B3" s="5" t="s">
        <v>59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83</v>
      </c>
      <c r="Q3" t="s">
        <v>129</v>
      </c>
      <c r="T3" s="1" t="b">
        <v>1</v>
      </c>
    </row>
    <row r="4" spans="1:20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83</v>
      </c>
      <c r="Q4" t="s">
        <v>130</v>
      </c>
      <c r="T4" s="1" t="b">
        <v>1</v>
      </c>
    </row>
    <row r="5" spans="1:20" x14ac:dyDescent="0.25">
      <c r="A5" s="8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84</v>
      </c>
      <c r="Q5" t="s">
        <v>85</v>
      </c>
      <c r="T5" s="1" t="b">
        <v>1</v>
      </c>
    </row>
    <row r="6" spans="1:20" x14ac:dyDescent="0.25">
      <c r="A6" s="8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100</v>
      </c>
      <c r="Q6" s="6" t="s">
        <v>101</v>
      </c>
      <c r="T6" s="1" t="b">
        <v>1</v>
      </c>
    </row>
    <row r="7" spans="1:20" x14ac:dyDescent="0.25">
      <c r="A7" s="8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s="6" t="s">
        <v>102</v>
      </c>
      <c r="T7" s="1" t="b">
        <v>1</v>
      </c>
    </row>
    <row r="8" spans="1:20" x14ac:dyDescent="0.25">
      <c r="C8" s="3">
        <f>SUM(C2:C7)</f>
        <v>17</v>
      </c>
      <c r="D8" s="3"/>
      <c r="E8" s="3"/>
      <c r="I8" s="4"/>
      <c r="J8" s="4"/>
      <c r="K8" s="4"/>
      <c r="L8" s="4"/>
      <c r="T8" s="1" t="b">
        <v>0</v>
      </c>
    </row>
    <row r="9" spans="1:20" x14ac:dyDescent="0.25">
      <c r="A9" s="9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s="6" t="s">
        <v>86</v>
      </c>
      <c r="R9" t="s">
        <v>88</v>
      </c>
      <c r="T9" s="1" t="b">
        <v>1</v>
      </c>
    </row>
    <row r="10" spans="1:20" x14ac:dyDescent="0.25">
      <c r="A10" s="9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s="6" t="s">
        <v>87</v>
      </c>
      <c r="R10" t="s">
        <v>88</v>
      </c>
      <c r="T10" s="1" t="b">
        <v>1</v>
      </c>
    </row>
    <row r="11" spans="1:20" x14ac:dyDescent="0.25">
      <c r="A11" s="9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s="6" t="s">
        <v>89</v>
      </c>
      <c r="R11" t="s">
        <v>88</v>
      </c>
      <c r="T11" s="1" t="b">
        <v>0</v>
      </c>
    </row>
    <row r="12" spans="1:20" x14ac:dyDescent="0.25">
      <c r="A12" s="9"/>
      <c r="B12" s="5" t="s">
        <v>104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s="6" t="s">
        <v>105</v>
      </c>
      <c r="R12" t="s">
        <v>99</v>
      </c>
      <c r="T12" s="1" t="b">
        <v>1</v>
      </c>
    </row>
    <row r="13" spans="1:20" x14ac:dyDescent="0.25">
      <c r="A13" s="9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s="6" t="s">
        <v>90</v>
      </c>
      <c r="T13" s="1" t="b">
        <v>1</v>
      </c>
    </row>
    <row r="14" spans="1:20" x14ac:dyDescent="0.25">
      <c r="A14" s="9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s="6" t="s">
        <v>90</v>
      </c>
      <c r="T14" s="1" t="b">
        <v>1</v>
      </c>
    </row>
    <row r="15" spans="1:20" x14ac:dyDescent="0.25">
      <c r="A15" s="9"/>
      <c r="B15" s="5" t="s">
        <v>68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84</v>
      </c>
      <c r="Q15" s="6" t="s">
        <v>91</v>
      </c>
      <c r="T15" s="1" t="b">
        <v>1</v>
      </c>
    </row>
    <row r="16" spans="1:20" x14ac:dyDescent="0.25">
      <c r="A16" s="9"/>
      <c r="B16" s="5" t="s">
        <v>106</v>
      </c>
      <c r="C16" s="3">
        <v>1</v>
      </c>
      <c r="D16" s="3">
        <f t="shared" si="0"/>
        <v>2</v>
      </c>
      <c r="E16" s="3">
        <f t="shared" si="6"/>
        <v>6</v>
      </c>
      <c r="F16">
        <f t="shared" si="3"/>
        <v>10</v>
      </c>
      <c r="G16">
        <v>1.6000000000000001E-3</v>
      </c>
      <c r="H16">
        <f t="shared" si="4"/>
        <v>2.8576000000000001E-2</v>
      </c>
      <c r="I16" s="4">
        <f t="shared" si="5"/>
        <v>2.8576000000000001E-2</v>
      </c>
      <c r="J16" s="4">
        <f t="shared" si="2"/>
        <v>5.7152000000000001E-2</v>
      </c>
      <c r="K16" s="4">
        <f t="shared" si="2"/>
        <v>0.171456</v>
      </c>
      <c r="L16" s="4">
        <f t="shared" si="2"/>
        <v>0.28576000000000001</v>
      </c>
      <c r="M16" s="1" t="b">
        <v>1</v>
      </c>
      <c r="N16" s="5" t="s">
        <v>82</v>
      </c>
      <c r="Q16" s="6" t="s">
        <v>107</v>
      </c>
      <c r="T16" s="1" t="b">
        <v>1</v>
      </c>
    </row>
    <row r="17" spans="1:20" x14ac:dyDescent="0.25">
      <c r="C17" s="3">
        <f>SUM(C9:C16)</f>
        <v>25</v>
      </c>
      <c r="D17" s="3"/>
      <c r="E17" s="3"/>
      <c r="I17" s="4"/>
      <c r="J17" s="4"/>
      <c r="K17" s="4"/>
      <c r="L17" s="4"/>
      <c r="T17" s="1" t="b">
        <v>0</v>
      </c>
    </row>
    <row r="18" spans="1:20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103</v>
      </c>
      <c r="Q18" s="6" t="s">
        <v>92</v>
      </c>
      <c r="T18" s="1" t="b">
        <v>1</v>
      </c>
    </row>
    <row r="19" spans="1:20" x14ac:dyDescent="0.25">
      <c r="A19" t="s">
        <v>109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82</v>
      </c>
      <c r="Q19" s="6" t="s">
        <v>110</v>
      </c>
      <c r="T19" s="1" t="b">
        <v>1</v>
      </c>
    </row>
    <row r="20" spans="1:20" x14ac:dyDescent="0.25">
      <c r="A20" t="s">
        <v>63</v>
      </c>
      <c r="B20" s="5" t="s">
        <v>62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100</v>
      </c>
      <c r="Q20" s="6" t="s">
        <v>111</v>
      </c>
      <c r="T20" s="1" t="b">
        <v>1</v>
      </c>
    </row>
    <row r="21" spans="1:20" x14ac:dyDescent="0.25">
      <c r="A21" t="s">
        <v>69</v>
      </c>
      <c r="B21" s="5" t="s">
        <v>115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N21" s="5" t="s">
        <v>120</v>
      </c>
      <c r="Q21" s="6" t="s">
        <v>93</v>
      </c>
      <c r="T21" s="1" t="b">
        <v>1</v>
      </c>
    </row>
    <row r="22" spans="1:20" x14ac:dyDescent="0.25">
      <c r="A22" s="9" t="s">
        <v>70</v>
      </c>
      <c r="B22" s="5" t="s">
        <v>71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G22">
        <v>5.8500000000000003E-2</v>
      </c>
      <c r="H22">
        <f t="shared" si="4"/>
        <v>1.04481</v>
      </c>
      <c r="I22" s="4">
        <f t="shared" si="5"/>
        <v>2.08962</v>
      </c>
      <c r="J22" s="4">
        <f t="shared" si="8"/>
        <v>4.1792400000000001</v>
      </c>
      <c r="K22" s="4">
        <f t="shared" si="9"/>
        <v>12.53772</v>
      </c>
      <c r="L22" s="4">
        <f t="shared" si="10"/>
        <v>20.8962</v>
      </c>
      <c r="M22" s="1" t="b">
        <v>1</v>
      </c>
      <c r="N22" s="5" t="s">
        <v>134</v>
      </c>
      <c r="Q22" s="6" t="s">
        <v>125</v>
      </c>
      <c r="T22" s="1" t="b">
        <v>0</v>
      </c>
    </row>
    <row r="23" spans="1:20" x14ac:dyDescent="0.25">
      <c r="A23" s="9"/>
      <c r="B23" s="5" t="s">
        <v>113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0</v>
      </c>
      <c r="N23" s="5" t="s">
        <v>121</v>
      </c>
      <c r="T23" s="1" t="b">
        <v>0</v>
      </c>
    </row>
    <row r="24" spans="1:20" x14ac:dyDescent="0.25">
      <c r="A24" s="9"/>
      <c r="B24" s="5" t="s">
        <v>72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  <c r="R24" t="s">
        <v>127</v>
      </c>
      <c r="S24" t="s">
        <v>126</v>
      </c>
      <c r="T24" s="1" t="b">
        <v>0</v>
      </c>
    </row>
    <row r="25" spans="1:20" x14ac:dyDescent="0.25">
      <c r="A25" t="s">
        <v>13</v>
      </c>
      <c r="B25" s="5" t="s">
        <v>116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s="6" t="s">
        <v>94</v>
      </c>
      <c r="R25" t="s">
        <v>52</v>
      </c>
      <c r="T25" s="1" t="b">
        <v>0</v>
      </c>
    </row>
    <row r="26" spans="1:20" x14ac:dyDescent="0.25">
      <c r="A26" t="s">
        <v>73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  <c r="T26" s="1" t="b">
        <v>0</v>
      </c>
    </row>
    <row r="27" spans="1:20" x14ac:dyDescent="0.25">
      <c r="A27" t="s">
        <v>74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G27">
        <v>0.15</v>
      </c>
      <c r="H27">
        <f t="shared" si="4"/>
        <v>2.6789999999999998</v>
      </c>
      <c r="I27" s="4">
        <f t="shared" si="5"/>
        <v>5.3579999999999997</v>
      </c>
      <c r="J27" s="4">
        <f t="shared" si="8"/>
        <v>10.715999999999999</v>
      </c>
      <c r="K27" s="4">
        <f t="shared" si="9"/>
        <v>32.147999999999996</v>
      </c>
      <c r="L27" s="4">
        <f t="shared" si="10"/>
        <v>53.58</v>
      </c>
      <c r="M27" s="1" t="b">
        <v>1</v>
      </c>
      <c r="N27" s="7" t="s">
        <v>124</v>
      </c>
      <c r="Q27" s="6" t="s">
        <v>123</v>
      </c>
      <c r="T27" s="1" t="b">
        <v>1</v>
      </c>
    </row>
    <row r="28" spans="1:20" x14ac:dyDescent="0.25">
      <c r="A28" t="s">
        <v>76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s="6" t="s">
        <v>108</v>
      </c>
      <c r="T28" s="1" t="b">
        <v>1</v>
      </c>
    </row>
    <row r="29" spans="1:20" x14ac:dyDescent="0.25">
      <c r="A29" t="s">
        <v>77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95</v>
      </c>
      <c r="T29" s="1" t="b">
        <v>1</v>
      </c>
    </row>
    <row r="30" spans="1:20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 t="shared" ref="H30:H35" si="11"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s="6" t="s">
        <v>97</v>
      </c>
      <c r="T30" s="1" t="b">
        <v>1</v>
      </c>
    </row>
    <row r="31" spans="1:20" x14ac:dyDescent="0.25">
      <c r="A31" t="s">
        <v>78</v>
      </c>
      <c r="B31" s="5" t="s">
        <v>117</v>
      </c>
      <c r="C31" s="3">
        <v>2</v>
      </c>
      <c r="D31" s="3">
        <f t="shared" si="0"/>
        <v>4</v>
      </c>
      <c r="E31" s="3">
        <f t="shared" si="7"/>
        <v>12</v>
      </c>
      <c r="F31">
        <f t="shared" si="3"/>
        <v>20</v>
      </c>
      <c r="G31">
        <v>6.0199999999999997E-2</v>
      </c>
      <c r="H31">
        <f t="shared" si="11"/>
        <v>1.0751719999999998</v>
      </c>
      <c r="I31" s="4">
        <f t="shared" si="5"/>
        <v>2.1503439999999996</v>
      </c>
      <c r="J31" s="4">
        <f t="shared" si="8"/>
        <v>4.3006879999999992</v>
      </c>
      <c r="K31" s="4">
        <f t="shared" si="9"/>
        <v>12.902063999999998</v>
      </c>
      <c r="L31" s="4">
        <f t="shared" si="10"/>
        <v>21.503439999999998</v>
      </c>
      <c r="M31" s="1" t="b">
        <v>1</v>
      </c>
      <c r="Q31" s="6" t="s">
        <v>96</v>
      </c>
      <c r="T31" s="1" t="b">
        <v>1</v>
      </c>
    </row>
    <row r="32" spans="1:20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 t="shared" si="11"/>
        <v>1.1876900000000001</v>
      </c>
      <c r="I32" s="4">
        <f t="shared" ref="I32:L34" si="12">IF($M32, $H32*C32, 0)</f>
        <v>1.1876900000000001</v>
      </c>
      <c r="J32" s="4">
        <f t="shared" si="12"/>
        <v>2.3753800000000003</v>
      </c>
      <c r="K32" s="4">
        <f t="shared" si="12"/>
        <v>7.1261400000000013</v>
      </c>
      <c r="L32" s="4">
        <f t="shared" si="12"/>
        <v>11.876900000000001</v>
      </c>
      <c r="M32" s="1" t="b">
        <v>1</v>
      </c>
      <c r="Q32" s="6" t="s">
        <v>98</v>
      </c>
      <c r="T32" s="1" t="b">
        <v>1</v>
      </c>
    </row>
    <row r="33" spans="1:20" x14ac:dyDescent="0.25">
      <c r="A33" t="s">
        <v>112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 t="shared" si="11"/>
        <v>0</v>
      </c>
      <c r="I33" s="4">
        <f t="shared" si="12"/>
        <v>0</v>
      </c>
      <c r="J33" s="4">
        <f t="shared" si="12"/>
        <v>0</v>
      </c>
      <c r="K33" s="4">
        <f t="shared" si="12"/>
        <v>0</v>
      </c>
      <c r="L33" s="4">
        <f t="shared" si="12"/>
        <v>0</v>
      </c>
      <c r="M33" s="1" t="b">
        <v>1</v>
      </c>
      <c r="T33" s="1" t="b">
        <v>0</v>
      </c>
    </row>
    <row r="34" spans="1:20" x14ac:dyDescent="0.25">
      <c r="A34" t="s">
        <v>114</v>
      </c>
      <c r="C34" s="3">
        <v>0</v>
      </c>
      <c r="D34" s="3">
        <f t="shared" ref="D34:D35" si="13">2*C34</f>
        <v>0</v>
      </c>
      <c r="E34" s="3">
        <f t="shared" ref="E34:E35" si="14">D34*$P$2</f>
        <v>0</v>
      </c>
      <c r="F34">
        <f t="shared" ref="F34:F35" si="15">D34*5</f>
        <v>0</v>
      </c>
      <c r="G34">
        <f>48.34/360</f>
        <v>0.13427777777777777</v>
      </c>
      <c r="H34">
        <f t="shared" si="11"/>
        <v>2.3982011111111108</v>
      </c>
      <c r="I34" s="4">
        <f t="shared" si="12"/>
        <v>0</v>
      </c>
      <c r="J34" s="4">
        <f t="shared" si="12"/>
        <v>0</v>
      </c>
      <c r="K34" s="4">
        <f t="shared" si="12"/>
        <v>0</v>
      </c>
      <c r="L34" s="4">
        <f t="shared" si="12"/>
        <v>0</v>
      </c>
      <c r="M34" s="1" t="b">
        <v>0</v>
      </c>
      <c r="T34" s="1" t="b">
        <v>0</v>
      </c>
    </row>
    <row r="35" spans="1:20" x14ac:dyDescent="0.25">
      <c r="A35" t="s">
        <v>118</v>
      </c>
      <c r="B35" s="5" t="s">
        <v>119</v>
      </c>
      <c r="C35" s="3">
        <v>0</v>
      </c>
      <c r="D35" s="3">
        <f t="shared" si="13"/>
        <v>0</v>
      </c>
      <c r="E35" s="3">
        <f t="shared" si="14"/>
        <v>0</v>
      </c>
      <c r="F35">
        <f t="shared" si="15"/>
        <v>0</v>
      </c>
      <c r="G35">
        <v>0.25130000000000002</v>
      </c>
      <c r="H35">
        <f t="shared" si="11"/>
        <v>4.4882180000000007</v>
      </c>
      <c r="I35" s="4">
        <f t="shared" ref="I35" si="16">IF($M35, $H35*C35, 0)</f>
        <v>0</v>
      </c>
      <c r="J35" s="4">
        <f t="shared" ref="J35" si="17">IF($M35, $H35*D35, 0)</f>
        <v>0</v>
      </c>
      <c r="K35" s="4">
        <f t="shared" ref="K35" si="18">IF($M35, $H35*E35, 0)</f>
        <v>0</v>
      </c>
      <c r="L35" s="4">
        <f t="shared" ref="L35" si="19">IF($M35, $H35*F35, 0)</f>
        <v>0</v>
      </c>
      <c r="M35" s="1" t="b">
        <v>1</v>
      </c>
      <c r="Q35" s="6" t="s">
        <v>122</v>
      </c>
      <c r="T35" s="1" t="b">
        <v>1</v>
      </c>
    </row>
    <row r="36" spans="1:20" x14ac:dyDescent="0.25">
      <c r="C36" s="3">
        <f>C8+C17+SUM(C18:C34)</f>
        <v>178</v>
      </c>
      <c r="I36" s="4">
        <f>SUM(I2:I34)</f>
        <v>127.495396</v>
      </c>
      <c r="J36" s="4">
        <f t="shared" ref="J36:L36" si="20">SUM(J2:J34)</f>
        <v>254.990792</v>
      </c>
      <c r="K36" s="4">
        <f t="shared" si="20"/>
        <v>764.97237599999994</v>
      </c>
      <c r="L36" s="4">
        <f t="shared" si="20"/>
        <v>1274.9539600000001</v>
      </c>
      <c r="T36" s="1" t="b">
        <v>0</v>
      </c>
    </row>
    <row r="37" spans="1:20" x14ac:dyDescent="0.25">
      <c r="A37" t="s">
        <v>136</v>
      </c>
      <c r="B37" s="5" t="s">
        <v>137</v>
      </c>
      <c r="K37" t="s">
        <v>140</v>
      </c>
    </row>
    <row r="38" spans="1:20" x14ac:dyDescent="0.25">
      <c r="A38" t="s">
        <v>138</v>
      </c>
      <c r="B38" s="5" t="s">
        <v>139</v>
      </c>
    </row>
    <row r="39" spans="1:20" x14ac:dyDescent="0.25">
      <c r="A39" t="s">
        <v>128</v>
      </c>
    </row>
    <row r="40" spans="1:20" x14ac:dyDescent="0.25">
      <c r="A40" t="s">
        <v>141</v>
      </c>
      <c r="B40" s="5" t="s">
        <v>142</v>
      </c>
    </row>
    <row r="41" spans="1:20" x14ac:dyDescent="0.25">
      <c r="A41" t="s">
        <v>144</v>
      </c>
      <c r="B41" s="5" t="s">
        <v>143</v>
      </c>
    </row>
    <row r="44" spans="1:20" x14ac:dyDescent="0.25">
      <c r="A44" t="s">
        <v>131</v>
      </c>
      <c r="B44" s="5" t="s">
        <v>132</v>
      </c>
    </row>
    <row r="45" spans="1:20" x14ac:dyDescent="0.25">
      <c r="B45" s="5" t="s">
        <v>133</v>
      </c>
      <c r="C45">
        <v>900</v>
      </c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C66" s="3"/>
      <c r="D66" s="3"/>
      <c r="E66" s="3"/>
      <c r="I66" s="4"/>
      <c r="J66" s="4"/>
      <c r="K66" s="4"/>
      <c r="L66" s="4"/>
    </row>
    <row r="67" spans="3:12" x14ac:dyDescent="0.25">
      <c r="I67" s="4"/>
      <c r="J67" s="4"/>
      <c r="K67" s="4"/>
      <c r="L67" s="4"/>
    </row>
  </sheetData>
  <mergeCells count="3">
    <mergeCell ref="A2:A7"/>
    <mergeCell ref="A22:A24"/>
    <mergeCell ref="A9:A16"/>
  </mergeCells>
  <hyperlinks>
    <hyperlink ref="Q29" r:id="rId1" xr:uid="{5908CEE7-9214-4558-86F1-CE18337EC695}"/>
    <hyperlink ref="Q6" r:id="rId2" xr:uid="{00E54EB6-55F6-4585-AA8E-CFDF4FA6168C}"/>
    <hyperlink ref="Q7" r:id="rId3" xr:uid="{9D590F9F-A13F-481E-BB84-A8A685E3AF32}"/>
    <hyperlink ref="Q9" r:id="rId4" xr:uid="{6C9B084D-3718-4965-8B96-BE12BD6A24CE}"/>
    <hyperlink ref="Q10" r:id="rId5" xr:uid="{63E1C197-A7EB-432B-91F2-F57A07B532C1}"/>
    <hyperlink ref="Q11" r:id="rId6" xr:uid="{EE9ED8F2-63F4-419C-BA79-711DF4C9CFCA}"/>
    <hyperlink ref="Q12" r:id="rId7" xr:uid="{E8228109-21DC-4AF0-8358-35DBB0A989AB}"/>
    <hyperlink ref="Q13" r:id="rId8" xr:uid="{AE79385F-DC7F-488B-B6A8-2C545215857B}"/>
    <hyperlink ref="Q14" r:id="rId9" xr:uid="{C77B2309-46B8-4A9B-BFAA-0CE4179B9417}"/>
    <hyperlink ref="Q15" r:id="rId10" xr:uid="{A326CC68-C8F5-4180-925B-17BB15FB43BE}"/>
    <hyperlink ref="Q16" r:id="rId11" xr:uid="{0C2ABD71-670B-49BD-B6BE-2A22ED6BBD3F}"/>
    <hyperlink ref="Q18" r:id="rId12" xr:uid="{FACE57B3-7BF1-4120-BFB7-737388D5DC5E}"/>
    <hyperlink ref="Q19" r:id="rId13" xr:uid="{36CB7994-3DBF-42B4-9BB8-0255170FAF29}"/>
    <hyperlink ref="Q20" r:id="rId14" xr:uid="{032466F2-8D68-4209-BA71-4ACBC3B77B0A}"/>
    <hyperlink ref="Q21" r:id="rId15" xr:uid="{0967E55E-7F19-4FF3-97CF-42160684A56D}"/>
    <hyperlink ref="Q22" r:id="rId16" xr:uid="{DAB5A52E-0755-4001-9C9E-09A525477A8E}"/>
    <hyperlink ref="Q25" r:id="rId17" xr:uid="{C751D435-BB53-4EDD-B7BA-E962B522D0F8}"/>
    <hyperlink ref="Q27" r:id="rId18" xr:uid="{72D56853-1E53-4D3D-9888-ACF3B09122A6}"/>
    <hyperlink ref="Q28" r:id="rId19" xr:uid="{D3FA0264-5B24-4353-BC98-13DFE7E4FE74}"/>
    <hyperlink ref="Q30" r:id="rId20" xr:uid="{2B274303-9C2A-412E-A03C-7AF1A049CC73}"/>
    <hyperlink ref="Q31" r:id="rId21" xr:uid="{F07F664C-D317-4D1F-9E96-66A7787F3613}"/>
    <hyperlink ref="Q32" r:id="rId22" xr:uid="{7533DF3D-4207-4BFF-BC01-4EAE17618D81}"/>
    <hyperlink ref="Q35" r:id="rId23" xr:uid="{80F72AC2-BB4D-4239-9AD1-8E3C716C18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8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8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8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8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8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8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8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8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8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8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8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8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8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8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2025-07-29T19:55:13Z</dcterms:modified>
</cp:coreProperties>
</file>