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{hb-wolbachia-modelling}/work/IIT_intervention_with_immigration/code/"/>
    </mc:Choice>
  </mc:AlternateContent>
  <xr:revisionPtr revIDLastSave="0" documentId="13_ncr:1_{74527CCE-225F-124E-80FC-9D16F8C22900}" xr6:coauthVersionLast="47" xr6:coauthVersionMax="47" xr10:uidLastSave="{00000000-0000-0000-0000-000000000000}"/>
  <bookViews>
    <workbookView xWindow="3060" yWindow="500" windowWidth="34560" windowHeight="18980" xr2:uid="{402DFE32-2E54-4D4C-AF7F-2375D129AB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C9" i="1"/>
  <c r="C8" i="1"/>
  <c r="B9" i="1"/>
  <c r="C32" i="1"/>
  <c r="D32" i="1"/>
  <c r="E32" i="1"/>
  <c r="F32" i="1"/>
  <c r="G32" i="1"/>
  <c r="B32" i="1"/>
  <c r="B34" i="1" s="1"/>
  <c r="E33" i="1"/>
  <c r="C34" i="1"/>
  <c r="D34" i="1"/>
  <c r="F34" i="1"/>
  <c r="G34" i="1"/>
  <c r="D33" i="1"/>
  <c r="F33" i="1"/>
  <c r="G33" i="1"/>
  <c r="C30" i="1"/>
  <c r="C31" i="1" s="1"/>
  <c r="D30" i="1"/>
  <c r="E30" i="1"/>
  <c r="F30" i="1"/>
  <c r="G30" i="1"/>
  <c r="B30" i="1"/>
  <c r="B31" i="1" s="1"/>
  <c r="D31" i="1"/>
  <c r="E31" i="1"/>
  <c r="F31" i="1"/>
  <c r="G31" i="1"/>
  <c r="B11" i="1"/>
  <c r="D29" i="1"/>
  <c r="E29" i="1"/>
  <c r="F29" i="1"/>
  <c r="G29" i="1"/>
  <c r="B8" i="1"/>
  <c r="G7" i="1"/>
  <c r="E7" i="1"/>
  <c r="F7" i="1"/>
  <c r="D7" i="1"/>
  <c r="E34" i="1" l="1"/>
  <c r="B33" i="1"/>
  <c r="B29" i="1"/>
  <c r="C11" i="1"/>
  <c r="C29" i="1" l="1"/>
  <c r="C33" i="1"/>
</calcChain>
</file>

<file path=xl/sharedStrings.xml><?xml version="1.0" encoding="utf-8"?>
<sst xmlns="http://schemas.openxmlformats.org/spreadsheetml/2006/main" count="107" uniqueCount="90">
  <si>
    <t>Parameter</t>
  </si>
  <si>
    <t>wAlbAB</t>
  </si>
  <si>
    <t>wPip</t>
  </si>
  <si>
    <t>numFemaleClasses</t>
  </si>
  <si>
    <t>numImmatureClasses</t>
  </si>
  <si>
    <t>carryingCapacityByPopulation_vector</t>
  </si>
  <si>
    <t>maleDeathRate</t>
  </si>
  <si>
    <t>femaleDeathRate</t>
  </si>
  <si>
    <t>propMated</t>
  </si>
  <si>
    <t>femaleBirthRate</t>
  </si>
  <si>
    <t>Argentina</t>
  </si>
  <si>
    <t>Malaysia</t>
  </si>
  <si>
    <t>Australia (Jay)</t>
  </si>
  <si>
    <t>India (Jay)</t>
  </si>
  <si>
    <t>Vietnam (Jay)</t>
  </si>
  <si>
    <t>USA (Thesis)</t>
  </si>
  <si>
    <t>Reproductive Rate </t>
  </si>
  <si>
    <t>Cohort Generation Time (days)</t>
  </si>
  <si>
    <t>Intrinsic Rate of Population Growth</t>
  </si>
  <si>
    <t>Adult emergence (days)</t>
  </si>
  <si>
    <t>Egg Hatching (days)</t>
  </si>
  <si>
    <t>Oviposition</t>
  </si>
  <si>
    <t>Fecundity (mean eggs first batch colony)</t>
  </si>
  <si>
    <t>46-110</t>
  </si>
  <si>
    <t>42-88</t>
  </si>
  <si>
    <t>Fecundity (mean eggs first batch wild)</t>
  </si>
  <si>
    <t>23-46</t>
  </si>
  <si>
    <t>Fecundity (Lifetime)</t>
  </si>
  <si>
    <t>300-345</t>
  </si>
  <si>
    <t>Gonotrophic cycle</t>
  </si>
  <si>
    <r>
      <t>c)</t>
    </r>
    <r>
      <rPr>
        <sz val="7"/>
        <rFont val="Times New Roman"/>
        <family val="1"/>
      </rPr>
      <t>       </t>
    </r>
    <r>
      <rPr>
        <sz val="11"/>
        <rFont val="Calibri"/>
        <family val="2"/>
        <scheme val="minor"/>
      </rPr>
      <t>How frequently does breeding occur? Life cycle times</t>
    </r>
  </si>
  <si>
    <t>populationNames</t>
  </si>
  <si>
    <t>block01</t>
  </si>
  <si>
    <t>Description</t>
  </si>
  <si>
    <t>name of metapopulation</t>
  </si>
  <si>
    <t>carrying capacity of a population name</t>
  </si>
  <si>
    <t>death rate of males</t>
  </si>
  <si>
    <t>death rate of females</t>
  </si>
  <si>
    <t>birth rate of females</t>
  </si>
  <si>
    <t>the proportion of females mated in the wild type population</t>
  </si>
  <si>
    <t>state_vector["block1_wPip_m_1"]</t>
  </si>
  <si>
    <t>state_vector["block1_wPip_f_1_Unmated_None"  ]</t>
  </si>
  <si>
    <t>state_vector["block1_wAlbAB_m_1"  ]</t>
  </si>
  <si>
    <t>state_vector["block1_wAlbAB_f_1_Unmated_None"  ]</t>
  </si>
  <si>
    <t>state_vector["block1_wAlbAB_f_1_wAlbAB_1"  ]</t>
  </si>
  <si>
    <t>These make up the total individuals in the population when the simulation starts</t>
  </si>
  <si>
    <t>CI parameters (ciByName_vector[ind]) males aged 1-15</t>
  </si>
  <si>
    <t>CI parameters (ciByName_vector[ind]) males aged 15-19</t>
  </si>
  <si>
    <t>CI parameters (ciByName_vector[ind]) males aged 20</t>
  </si>
  <si>
    <t>friedsByName_vector[ind] &lt;- 1</t>
  </si>
  <si>
    <t>Corresponds to mating competitiveness (Fried's Index)</t>
  </si>
  <si>
    <t>overallMaleImmigrationRate = 2/7</t>
  </si>
  <si>
    <t>overallFemaleImmigrationRate = 2/7</t>
  </si>
  <si>
    <t>Corresponds to the number of male individuals migrating into the population</t>
  </si>
  <si>
    <t>Corresponds to the number of female individuals migrating into the population</t>
  </si>
  <si>
    <t>overfloodingDump</t>
  </si>
  <si>
    <t>Corresponds to the proportion of overflooding of sterile males (1 = double the wild population)</t>
  </si>
  <si>
    <t>femaleContamination &lt;- 0.01</t>
  </si>
  <si>
    <t>Corresponds to the proportion of overflooding sterile males that are actually female (female contamination rate)</t>
  </si>
  <si>
    <t>genotypeNames</t>
  </si>
  <si>
    <t>Wolbachia genotypes already present in the population or from interventions</t>
  </si>
  <si>
    <t>Source</t>
  </si>
  <si>
    <t xml:space="preserve">interventionTimes </t>
  </si>
  <si>
    <t>Sequence of overflooding events (1;150;7 corresponds to a time series from 1 to 150 days; with an event every 7 days)</t>
  </si>
  <si>
    <t>numMaleClasses</t>
  </si>
  <si>
    <t>propFemale</t>
  </si>
  <si>
    <t>Proportion of immature mosquitoes that mature into adult females</t>
  </si>
  <si>
    <t>Note we assume k*gamma=1, so k (numImmatureClasses) is chosen such that k=1/gamma, the average number of days for an egg to mature into an adult</t>
  </si>
  <si>
    <t>(see 16-19 below) Male age in days so that the cytoplasmic incompatibility can change over time (ie. 100% at ages 1-15; 68% at ages 15:19 and 0% at age 20; see lines 515-525 to see where this is coded). Note we assume K*sigma=1, so K (numMaleClasses) is chosen such that K=1/sigma, the average number of days a male lives</t>
  </si>
  <si>
    <t>wAlbAB_min</t>
  </si>
  <si>
    <t>wAlbAB_max</t>
  </si>
  <si>
    <t>wPip_min</t>
  </si>
  <si>
    <t>wPip_max</t>
  </si>
  <si>
    <t>Assuming 20 houses per block; 20-40 adults per house from Manica 2016</t>
  </si>
  <si>
    <t>Figure 3 from https://doi.org/10.1603/0022-2585-38.5.646 suggests 10-15 days until development of males and females, depending on temperature</t>
  </si>
  <si>
    <t>Vavassori 2019 (https://doi.org/10.1186/s13071-019-3837-5), average lifespan 8.6 days; some of this range could be from Figure 2 of https://doi.org/10.1603/0022-2585-38.5.646</t>
  </si>
  <si>
    <t>Females do not vary in CI throughout their lifetime</t>
  </si>
  <si>
    <t>Low Alto 2001 (https://doi.org/10.1603/0022-2585-38.4.548), High Nur Aida 2008</t>
  </si>
  <si>
    <t>Calvitti 2015 (https://doi.org/10.1371/journal.pone.0121813 )</t>
  </si>
  <si>
    <t>condition that must be &lt;1 for biological feasibility</t>
  </si>
  <si>
    <t>check condition</t>
  </si>
  <si>
    <t>minFemaleBirthRate</t>
  </si>
  <si>
    <t>These all fail to meet biological feasibility condition that \mu_F/(p_f*\lambda*p_mated)&lt;1</t>
  </si>
  <si>
    <t>These now all meet the condition that \mu_F/(p_f*\lambda*p_mated)&lt;1</t>
  </si>
  <si>
    <t>Calculate new value of intrinsic female birth rate to meet biological feasibility condition that \mu_F/(p_f*\lambda*p_mated)&lt;1, noting rounding +0.01</t>
  </si>
  <si>
    <t>maxFemaleDeathRate</t>
  </si>
  <si>
    <t>femaleLifeSpan</t>
  </si>
  <si>
    <t>1/death rate to lifespan for sanity checks</t>
  </si>
  <si>
    <t>re check biological feasibility condition</t>
  </si>
  <si>
    <t>Vavassori 2019 (https://doi.org/10.1186/s13071-019-3837-5), average lifespan 7.8 days; some of this range could be from Figure 2 of https://doi.org/10.1603/0022-2585-38.5.646; Nur Aida 2008 (http://www.msptm.org/files/117_-_125_Nur_Aida.pdf) shows max 10 days.  See Brendand for upper bound for males (life span 23 days,  Reunion island study by Lacriox).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</si>
</sst>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7" fontId="2" fillId="0" borderId="0" xfId="0" applyNumberFormat="1" applyFont="1"/>
    <xf numFmtId="16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50800</xdr:colOff>
      <xdr:row>29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4570D11-96DF-F607-EB0E-B8C3A1A60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8305800" cy="264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4FF8-5874-B546-B0C5-A58408FFFA9E}">
  <dimension ref="A1:L34"/>
  <sheetViews>
    <sheetView tabSelected="1" zoomScale="120" zoomScaleNormal="120" workbookViewId="0">
      <selection activeCell="F9" sqref="F9"/>
    </sheetView>
  </sheetViews>
  <sheetFormatPr baseColWidth="10" defaultColWidth="10.6640625" defaultRowHeight="16" x14ac:dyDescent="0.2"/>
  <cols>
    <col min="1" max="1" width="47.1640625" customWidth="1"/>
    <col min="8" max="8" width="33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33</v>
      </c>
      <c r="I1" t="s">
        <v>61</v>
      </c>
    </row>
    <row r="2" spans="1:12" x14ac:dyDescent="0.2">
      <c r="A2" t="s">
        <v>59</v>
      </c>
      <c r="B2" t="s">
        <v>1</v>
      </c>
      <c r="C2" t="s">
        <v>2</v>
      </c>
      <c r="D2" t="s">
        <v>1</v>
      </c>
      <c r="E2" t="s">
        <v>1</v>
      </c>
      <c r="F2" t="s">
        <v>2</v>
      </c>
      <c r="G2" t="s">
        <v>2</v>
      </c>
      <c r="H2" t="s">
        <v>60</v>
      </c>
    </row>
    <row r="3" spans="1:12" x14ac:dyDescent="0.2">
      <c r="A3" t="s">
        <v>31</v>
      </c>
      <c r="B3" t="s">
        <v>32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34</v>
      </c>
    </row>
    <row r="4" spans="1:12" x14ac:dyDescent="0.2">
      <c r="A4" t="s">
        <v>64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 t="s">
        <v>68</v>
      </c>
    </row>
    <row r="5" spans="1:12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t="s">
        <v>76</v>
      </c>
    </row>
    <row r="6" spans="1:12" x14ac:dyDescent="0.2">
      <c r="A6" t="s">
        <v>4</v>
      </c>
      <c r="B6">
        <v>12</v>
      </c>
      <c r="C6">
        <v>12</v>
      </c>
      <c r="D6">
        <v>10</v>
      </c>
      <c r="E6">
        <v>50</v>
      </c>
      <c r="F6">
        <v>10</v>
      </c>
      <c r="G6">
        <v>50</v>
      </c>
      <c r="H6" t="s">
        <v>67</v>
      </c>
      <c r="I6" t="s">
        <v>74</v>
      </c>
    </row>
    <row r="7" spans="1:12" x14ac:dyDescent="0.2">
      <c r="A7" t="s">
        <v>5</v>
      </c>
      <c r="B7">
        <v>420</v>
      </c>
      <c r="C7">
        <v>420</v>
      </c>
      <c r="D7">
        <f>20*20</f>
        <v>400</v>
      </c>
      <c r="E7">
        <f>40*20</f>
        <v>800</v>
      </c>
      <c r="F7">
        <f>20*20</f>
        <v>400</v>
      </c>
      <c r="G7">
        <f>40*20</f>
        <v>800</v>
      </c>
      <c r="H7" t="s">
        <v>35</v>
      </c>
      <c r="I7" t="s">
        <v>73</v>
      </c>
    </row>
    <row r="8" spans="1:12" x14ac:dyDescent="0.2">
      <c r="A8" t="s">
        <v>6</v>
      </c>
      <c r="B8">
        <f>1/7.8</f>
        <v>0.12820512820512822</v>
      </c>
      <c r="C8">
        <f>B8</f>
        <v>0.12820512820512822</v>
      </c>
      <c r="D8">
        <f>1/23</f>
        <v>4.3478260869565216E-2</v>
      </c>
      <c r="E8">
        <v>0.23</v>
      </c>
      <c r="F8">
        <f>1/23</f>
        <v>4.3478260869565216E-2</v>
      </c>
      <c r="G8">
        <v>0.23</v>
      </c>
      <c r="H8" t="s">
        <v>36</v>
      </c>
      <c r="I8" t="s">
        <v>89</v>
      </c>
    </row>
    <row r="9" spans="1:12" x14ac:dyDescent="0.2">
      <c r="A9" t="s">
        <v>7</v>
      </c>
      <c r="B9">
        <f>1/8.6</f>
        <v>0.11627906976744186</v>
      </c>
      <c r="C9">
        <f>B9</f>
        <v>0.11627906976744186</v>
      </c>
      <c r="D9">
        <v>0.06</v>
      </c>
      <c r="E9">
        <v>0.2</v>
      </c>
      <c r="F9">
        <v>0.06</v>
      </c>
      <c r="G9">
        <v>0.2</v>
      </c>
      <c r="H9" t="s">
        <v>37</v>
      </c>
      <c r="I9" t="s">
        <v>75</v>
      </c>
      <c r="L9" s="6"/>
    </row>
    <row r="10" spans="1:12" x14ac:dyDescent="0.2">
      <c r="A10" t="s">
        <v>8</v>
      </c>
      <c r="B10">
        <v>0.8</v>
      </c>
      <c r="C10">
        <v>0.8</v>
      </c>
      <c r="D10">
        <v>0.5</v>
      </c>
      <c r="E10">
        <v>0.8</v>
      </c>
      <c r="F10">
        <v>0.5</v>
      </c>
      <c r="G10">
        <v>0.8</v>
      </c>
      <c r="H10" t="s">
        <v>39</v>
      </c>
    </row>
    <row r="11" spans="1:12" ht="17" customHeight="1" x14ac:dyDescent="0.2">
      <c r="A11" t="s">
        <v>9</v>
      </c>
      <c r="B11">
        <f>0.5*(D11+E11)</f>
        <v>0.253</v>
      </c>
      <c r="C11">
        <f>B11</f>
        <v>0.253</v>
      </c>
      <c r="D11">
        <v>0.106</v>
      </c>
      <c r="E11">
        <v>0.4</v>
      </c>
      <c r="F11">
        <v>0.106</v>
      </c>
      <c r="G11">
        <v>0.4</v>
      </c>
      <c r="H11" t="s">
        <v>38</v>
      </c>
      <c r="I11" t="s">
        <v>77</v>
      </c>
    </row>
    <row r="12" spans="1:12" x14ac:dyDescent="0.2">
      <c r="A12" t="s">
        <v>65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 t="s">
        <v>66</v>
      </c>
    </row>
    <row r="13" spans="1:12" x14ac:dyDescent="0.2">
      <c r="A13" t="s">
        <v>40</v>
      </c>
      <c r="C13">
        <v>0</v>
      </c>
      <c r="F13">
        <v>0</v>
      </c>
      <c r="G13">
        <v>0</v>
      </c>
    </row>
    <row r="14" spans="1:12" x14ac:dyDescent="0.2">
      <c r="A14" t="s">
        <v>41</v>
      </c>
      <c r="C14">
        <v>0</v>
      </c>
      <c r="F14">
        <v>0</v>
      </c>
      <c r="G14">
        <v>0</v>
      </c>
    </row>
    <row r="15" spans="1:12" x14ac:dyDescent="0.2">
      <c r="A15" t="s">
        <v>42</v>
      </c>
      <c r="B15">
        <v>200</v>
      </c>
      <c r="D15">
        <v>200</v>
      </c>
      <c r="E15">
        <v>400</v>
      </c>
      <c r="F15">
        <v>200</v>
      </c>
      <c r="G15">
        <v>400</v>
      </c>
      <c r="H15" t="s">
        <v>45</v>
      </c>
    </row>
    <row r="16" spans="1:12" x14ac:dyDescent="0.2">
      <c r="A16" t="s">
        <v>43</v>
      </c>
      <c r="B16">
        <v>40</v>
      </c>
      <c r="D16">
        <v>40</v>
      </c>
      <c r="E16">
        <v>80</v>
      </c>
      <c r="F16">
        <v>40</v>
      </c>
      <c r="G16">
        <v>80</v>
      </c>
      <c r="H16" t="s">
        <v>45</v>
      </c>
    </row>
    <row r="17" spans="1:9" x14ac:dyDescent="0.2">
      <c r="A17" t="s">
        <v>44</v>
      </c>
      <c r="B17">
        <v>160</v>
      </c>
      <c r="D17">
        <v>160</v>
      </c>
      <c r="E17">
        <v>320</v>
      </c>
      <c r="F17">
        <v>160</v>
      </c>
      <c r="G17">
        <v>320</v>
      </c>
      <c r="H17" t="s">
        <v>45</v>
      </c>
    </row>
    <row r="18" spans="1:9" ht="18" customHeight="1" x14ac:dyDescent="0.2">
      <c r="A18" t="s">
        <v>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I18" t="s">
        <v>78</v>
      </c>
    </row>
    <row r="19" spans="1:9" x14ac:dyDescent="0.2">
      <c r="A19" t="s">
        <v>47</v>
      </c>
      <c r="C19">
        <v>0.68</v>
      </c>
      <c r="F19">
        <v>0.68</v>
      </c>
      <c r="G19">
        <v>0.68</v>
      </c>
      <c r="I19" t="s">
        <v>78</v>
      </c>
    </row>
    <row r="20" spans="1:9" x14ac:dyDescent="0.2">
      <c r="A20" t="s">
        <v>48</v>
      </c>
      <c r="C20">
        <v>0</v>
      </c>
      <c r="F20">
        <v>0</v>
      </c>
      <c r="G20">
        <v>0</v>
      </c>
      <c r="I20" t="s">
        <v>78</v>
      </c>
    </row>
    <row r="21" spans="1:9" x14ac:dyDescent="0.2">
      <c r="A21" t="s">
        <v>49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 t="s">
        <v>50</v>
      </c>
    </row>
    <row r="22" spans="1:9" x14ac:dyDescent="0.2">
      <c r="A22" t="s">
        <v>51</v>
      </c>
      <c r="B22">
        <v>2</v>
      </c>
      <c r="H22" t="s">
        <v>53</v>
      </c>
    </row>
    <row r="23" spans="1:9" x14ac:dyDescent="0.2">
      <c r="A23" t="s">
        <v>52</v>
      </c>
      <c r="B23">
        <v>2</v>
      </c>
      <c r="H23" t="s">
        <v>54</v>
      </c>
    </row>
    <row r="24" spans="1:9" x14ac:dyDescent="0.2">
      <c r="A24" t="s">
        <v>55</v>
      </c>
      <c r="C24">
        <v>5</v>
      </c>
      <c r="H24" t="s">
        <v>56</v>
      </c>
    </row>
    <row r="25" spans="1:9" x14ac:dyDescent="0.2">
      <c r="A25" t="s">
        <v>57</v>
      </c>
      <c r="C25">
        <v>0.01</v>
      </c>
      <c r="F25">
        <v>0.01</v>
      </c>
      <c r="G25">
        <v>0.01</v>
      </c>
      <c r="H25" t="s">
        <v>58</v>
      </c>
    </row>
    <row r="26" spans="1:9" x14ac:dyDescent="0.2">
      <c r="A26" t="s">
        <v>62</v>
      </c>
      <c r="H26" t="s">
        <v>63</v>
      </c>
    </row>
    <row r="29" spans="1:9" x14ac:dyDescent="0.2">
      <c r="A29" t="s">
        <v>79</v>
      </c>
      <c r="B29">
        <f>B9/(B12*B10*B11)</f>
        <v>1.1490026656861843</v>
      </c>
      <c r="C29">
        <f t="shared" ref="C29:G29" si="0">C9/(C12*C10*C11)</f>
        <v>1.1490026656861843</v>
      </c>
      <c r="D29">
        <f t="shared" si="0"/>
        <v>2.2641509433962264</v>
      </c>
      <c r="E29">
        <f t="shared" si="0"/>
        <v>1.2499999999999998</v>
      </c>
      <c r="F29">
        <f t="shared" si="0"/>
        <v>2.2641509433962264</v>
      </c>
      <c r="G29">
        <f t="shared" si="0"/>
        <v>1.2499999999999998</v>
      </c>
      <c r="H29" t="s">
        <v>82</v>
      </c>
    </row>
    <row r="30" spans="1:9" x14ac:dyDescent="0.2">
      <c r="A30" t="s">
        <v>81</v>
      </c>
      <c r="B30">
        <f>ROUND(B9/(B12*B10),2)+0.01</f>
        <v>0.3</v>
      </c>
      <c r="C30">
        <f t="shared" ref="C30:G30" si="1">ROUND(C9/(C12*C10),2)+0.01</f>
        <v>0.3</v>
      </c>
      <c r="D30">
        <f t="shared" si="1"/>
        <v>0.25</v>
      </c>
      <c r="E30">
        <f t="shared" si="1"/>
        <v>0.51</v>
      </c>
      <c r="F30">
        <f t="shared" si="1"/>
        <v>0.25</v>
      </c>
      <c r="G30">
        <f t="shared" si="1"/>
        <v>0.51</v>
      </c>
      <c r="H30" t="s">
        <v>84</v>
      </c>
    </row>
    <row r="31" spans="1:9" x14ac:dyDescent="0.2">
      <c r="A31" t="s">
        <v>80</v>
      </c>
      <c r="B31">
        <f>B9/(B12*B30*B10)</f>
        <v>0.96899224806201556</v>
      </c>
      <c r="C31">
        <f t="shared" ref="C31:G31" si="2">C9/(C12*C30*C10)</f>
        <v>0.96899224806201556</v>
      </c>
      <c r="D31">
        <f t="shared" si="2"/>
        <v>0.96</v>
      </c>
      <c r="E31">
        <f t="shared" si="2"/>
        <v>0.98039215686274506</v>
      </c>
      <c r="F31">
        <f t="shared" si="2"/>
        <v>0.96</v>
      </c>
      <c r="G31">
        <f t="shared" si="2"/>
        <v>0.98039215686274506</v>
      </c>
      <c r="H31" t="s">
        <v>83</v>
      </c>
    </row>
    <row r="32" spans="1:9" x14ac:dyDescent="0.2">
      <c r="A32" t="s">
        <v>85</v>
      </c>
      <c r="B32">
        <f>ROUND(B12*B11*B10,3)-0.001</f>
        <v>0.1</v>
      </c>
      <c r="C32">
        <f t="shared" ref="C32:G32" si="3">ROUND(C12*C11*C10,3)-0.001</f>
        <v>0.1</v>
      </c>
      <c r="D32">
        <f t="shared" si="3"/>
        <v>2.5999999999999999E-2</v>
      </c>
      <c r="E32">
        <f t="shared" si="3"/>
        <v>0.159</v>
      </c>
      <c r="F32">
        <f t="shared" si="3"/>
        <v>2.5999999999999999E-2</v>
      </c>
      <c r="G32">
        <f t="shared" si="3"/>
        <v>0.159</v>
      </c>
      <c r="H32" t="s">
        <v>84</v>
      </c>
    </row>
    <row r="33" spans="1:8" x14ac:dyDescent="0.2">
      <c r="A33" t="s">
        <v>86</v>
      </c>
      <c r="B33">
        <f>1/B32</f>
        <v>10</v>
      </c>
      <c r="C33">
        <f t="shared" ref="C33:G33" si="4">1/C32</f>
        <v>10</v>
      </c>
      <c r="D33">
        <f t="shared" si="4"/>
        <v>38.46153846153846</v>
      </c>
      <c r="E33">
        <f t="shared" si="4"/>
        <v>6.2893081761006284</v>
      </c>
      <c r="F33">
        <f t="shared" si="4"/>
        <v>38.46153846153846</v>
      </c>
      <c r="G33">
        <f t="shared" si="4"/>
        <v>6.2893081761006284</v>
      </c>
      <c r="H33" t="s">
        <v>87</v>
      </c>
    </row>
    <row r="34" spans="1:8" x14ac:dyDescent="0.2">
      <c r="A34" t="s">
        <v>80</v>
      </c>
      <c r="B34">
        <f>B32/(B12*B11*B10)</f>
        <v>0.98814229249011853</v>
      </c>
      <c r="C34">
        <f t="shared" ref="C34:G34" si="5">C32/(C12*C11*C10)</f>
        <v>0.98814229249011853</v>
      </c>
      <c r="D34">
        <f t="shared" si="5"/>
        <v>0.98113207547169812</v>
      </c>
      <c r="E34">
        <f t="shared" si="5"/>
        <v>0.9937499999999998</v>
      </c>
      <c r="F34">
        <f t="shared" si="5"/>
        <v>0.98113207547169812</v>
      </c>
      <c r="G34">
        <f t="shared" si="5"/>
        <v>0.9937499999999998</v>
      </c>
      <c r="H34" t="s">
        <v>88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E40D-E323-D841-A35F-688673D7FF57}">
  <dimension ref="A2:I17"/>
  <sheetViews>
    <sheetView zoomScale="122" zoomScaleNormal="122" workbookViewId="0">
      <selection activeCell="L26" sqref="L26"/>
    </sheetView>
  </sheetViews>
  <sheetFormatPr baseColWidth="10" defaultColWidth="10.83203125" defaultRowHeight="16" x14ac:dyDescent="0.2"/>
  <cols>
    <col min="1" max="16384" width="10.83203125" style="1"/>
  </cols>
  <sheetData>
    <row r="2" spans="1:9" x14ac:dyDescent="0.2">
      <c r="B2" s="2" t="s">
        <v>30</v>
      </c>
    </row>
    <row r="4" spans="1:9" x14ac:dyDescent="0.2"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</row>
    <row r="5" spans="1:9" x14ac:dyDescent="0.2">
      <c r="B5" s="2" t="s">
        <v>16</v>
      </c>
      <c r="C5" s="2">
        <v>0.51200000000000001</v>
      </c>
    </row>
    <row r="6" spans="1:9" x14ac:dyDescent="0.2">
      <c r="B6" s="2" t="s">
        <v>17</v>
      </c>
      <c r="C6" s="2">
        <v>33</v>
      </c>
    </row>
    <row r="7" spans="1:9" x14ac:dyDescent="0.2">
      <c r="B7" s="2" t="s">
        <v>18</v>
      </c>
      <c r="C7" s="2">
        <v>1.9699999999999999E-2</v>
      </c>
    </row>
    <row r="8" spans="1:9" x14ac:dyDescent="0.2">
      <c r="B8" s="2" t="s">
        <v>19</v>
      </c>
      <c r="D8" s="2">
        <v>25</v>
      </c>
      <c r="E8" s="4">
        <v>41518</v>
      </c>
    </row>
    <row r="9" spans="1:9" x14ac:dyDescent="0.2">
      <c r="B9" s="2" t="s">
        <v>20</v>
      </c>
      <c r="D9" s="2">
        <v>4</v>
      </c>
    </row>
    <row r="10" spans="1:9" x14ac:dyDescent="0.2">
      <c r="B10" s="2" t="s">
        <v>21</v>
      </c>
      <c r="F10" s="4">
        <v>41821</v>
      </c>
    </row>
    <row r="11" spans="1:9" x14ac:dyDescent="0.2">
      <c r="B11" s="2" t="s">
        <v>22</v>
      </c>
      <c r="E11" s="2">
        <v>46</v>
      </c>
      <c r="F11" s="2">
        <v>63</v>
      </c>
      <c r="G11" s="2" t="s">
        <v>23</v>
      </c>
      <c r="H11" s="2" t="s">
        <v>24</v>
      </c>
    </row>
    <row r="12" spans="1:9" x14ac:dyDescent="0.2">
      <c r="B12" s="2" t="s">
        <v>25</v>
      </c>
      <c r="H12" s="2" t="s">
        <v>26</v>
      </c>
    </row>
    <row r="13" spans="1:9" x14ac:dyDescent="0.2">
      <c r="B13" s="2" t="s">
        <v>27</v>
      </c>
      <c r="H13" s="2" t="s">
        <v>28</v>
      </c>
    </row>
    <row r="14" spans="1:9" x14ac:dyDescent="0.2">
      <c r="B14" s="2" t="s">
        <v>29</v>
      </c>
      <c r="H14" s="5">
        <v>44685</v>
      </c>
    </row>
    <row r="16" spans="1:9" x14ac:dyDescent="0.2">
      <c r="A16" s="2"/>
    </row>
    <row r="17" spans="1:1" x14ac:dyDescent="0.2">
      <c r="A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Roslyn</dc:creator>
  <cp:lastModifiedBy>Ryan, Matt (H&amp;B, Adelaide K. Ave)</cp:lastModifiedBy>
  <dcterms:created xsi:type="dcterms:W3CDTF">2022-09-27T00:04:16Z</dcterms:created>
  <dcterms:modified xsi:type="dcterms:W3CDTF">2024-03-08T03:40:42Z</dcterms:modified>
</cp:coreProperties>
</file>