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 Romera\Desktop\FATEC\ADS 3º Semestre\GGTI\"/>
    </mc:Choice>
  </mc:AlternateContent>
  <xr:revisionPtr revIDLastSave="0" documentId="13_ncr:1_{457ED4F0-5D25-461F-BCC0-4A1158EDA392}" xr6:coauthVersionLast="47" xr6:coauthVersionMax="47" xr10:uidLastSave="{00000000-0000-0000-0000-000000000000}"/>
  <bookViews>
    <workbookView xWindow="-120" yWindow="-120" windowWidth="20730" windowHeight="11160" activeTab="2" xr2:uid="{A6130391-7CA8-4C34-9DE6-901ADB19062D}"/>
  </bookViews>
  <sheets>
    <sheet name="Funcionários" sheetId="9" r:id="rId1"/>
    <sheet name="Desenho do produto" sheetId="11" r:id="rId2"/>
    <sheet name="Estrutura da Empresa" sheetId="3" r:id="rId3"/>
    <sheet name="TCO" sheetId="1" r:id="rId4"/>
    <sheet name="ROI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6" i="12" l="1"/>
  <c r="AE6" i="12" s="1"/>
  <c r="AA6" i="12"/>
  <c r="AA41" i="12"/>
  <c r="AC41" i="12" s="1"/>
  <c r="AA40" i="12"/>
  <c r="AC40" i="12" s="1"/>
  <c r="AA39" i="12"/>
  <c r="AC39" i="12" s="1"/>
  <c r="AA38" i="12"/>
  <c r="AC38" i="12" s="1"/>
  <c r="AA37" i="12"/>
  <c r="AC37" i="12" s="1"/>
  <c r="AA36" i="12"/>
  <c r="AC36" i="12" s="1"/>
  <c r="AA35" i="12"/>
  <c r="AC35" i="12" s="1"/>
  <c r="AA34" i="12"/>
  <c r="AC34" i="12" s="1"/>
  <c r="AC33" i="12"/>
  <c r="AA33" i="12"/>
  <c r="AA32" i="12"/>
  <c r="AC32" i="12" s="1"/>
  <c r="AA31" i="12"/>
  <c r="AC31" i="12" s="1"/>
  <c r="AA30" i="12"/>
  <c r="AC30" i="12" s="1"/>
  <c r="AC29" i="12"/>
  <c r="AA29" i="12"/>
  <c r="AA28" i="12"/>
  <c r="AC28" i="12" s="1"/>
  <c r="AA27" i="12"/>
  <c r="AC27" i="12" s="1"/>
  <c r="AA26" i="12"/>
  <c r="AC26" i="12" s="1"/>
  <c r="AA25" i="12"/>
  <c r="AC25" i="12" s="1"/>
  <c r="AA24" i="12"/>
  <c r="AC24" i="12" s="1"/>
  <c r="AA23" i="12"/>
  <c r="AC23" i="12" s="1"/>
  <c r="AA22" i="12"/>
  <c r="AC22" i="12" s="1"/>
  <c r="AA21" i="12"/>
  <c r="AC21" i="12" s="1"/>
  <c r="AA20" i="12"/>
  <c r="AC20" i="12" s="1"/>
  <c r="AA19" i="12"/>
  <c r="AC19" i="12" s="1"/>
  <c r="AA18" i="12"/>
  <c r="AC18" i="12" s="1"/>
  <c r="AA17" i="12"/>
  <c r="AC17" i="12" s="1"/>
  <c r="AA16" i="12"/>
  <c r="AC16" i="12" s="1"/>
  <c r="AA15" i="12"/>
  <c r="AC15" i="12" s="1"/>
  <c r="AA14" i="12"/>
  <c r="AC14" i="12" s="1"/>
  <c r="AA13" i="12"/>
  <c r="AC13" i="12" s="1"/>
  <c r="AA12" i="12"/>
  <c r="AC12" i="12" s="1"/>
  <c r="AA11" i="12"/>
  <c r="AC11" i="12" s="1"/>
  <c r="AA10" i="12"/>
  <c r="AC10" i="12" s="1"/>
  <c r="AA9" i="12"/>
  <c r="AC9" i="12" s="1"/>
  <c r="AA8" i="12"/>
  <c r="AC8" i="12" s="1"/>
  <c r="AA7" i="12"/>
  <c r="AC7" i="12" s="1"/>
  <c r="U8" i="12"/>
  <c r="U9" i="12"/>
  <c r="U12" i="12"/>
  <c r="U13" i="12"/>
  <c r="U16" i="12"/>
  <c r="U17" i="12"/>
  <c r="U21" i="12"/>
  <c r="U22" i="12"/>
  <c r="U25" i="12"/>
  <c r="U26" i="12"/>
  <c r="U29" i="12"/>
  <c r="U30" i="12"/>
  <c r="S7" i="12"/>
  <c r="U7" i="12" s="1"/>
  <c r="S8" i="12"/>
  <c r="S9" i="12"/>
  <c r="S10" i="12"/>
  <c r="U10" i="12" s="1"/>
  <c r="S11" i="12"/>
  <c r="U11" i="12" s="1"/>
  <c r="S12" i="12"/>
  <c r="S13" i="12"/>
  <c r="S14" i="12"/>
  <c r="U14" i="12" s="1"/>
  <c r="S15" i="12"/>
  <c r="U15" i="12" s="1"/>
  <c r="S16" i="12"/>
  <c r="S17" i="12"/>
  <c r="S18" i="12"/>
  <c r="U18" i="12" s="1"/>
  <c r="S19" i="12"/>
  <c r="U19" i="12" s="1"/>
  <c r="S20" i="12"/>
  <c r="U20" i="12" s="1"/>
  <c r="S21" i="12"/>
  <c r="S22" i="12"/>
  <c r="S23" i="12"/>
  <c r="U23" i="12" s="1"/>
  <c r="S24" i="12"/>
  <c r="U24" i="12" s="1"/>
  <c r="S25" i="12"/>
  <c r="S26" i="12"/>
  <c r="S27" i="12"/>
  <c r="U27" i="12" s="1"/>
  <c r="S28" i="12"/>
  <c r="U28" i="12" s="1"/>
  <c r="S29" i="12"/>
  <c r="S30" i="12"/>
  <c r="S31" i="12"/>
  <c r="U31" i="12" s="1"/>
  <c r="S32" i="12"/>
  <c r="U32" i="12" s="1"/>
  <c r="S33" i="12"/>
  <c r="U33" i="12" s="1"/>
  <c r="S34" i="12"/>
  <c r="U34" i="12" s="1"/>
  <c r="S35" i="12"/>
  <c r="U35" i="12" s="1"/>
  <c r="S36" i="12"/>
  <c r="U36" i="12" s="1"/>
  <c r="S37" i="12"/>
  <c r="U37" i="12" s="1"/>
  <c r="S38" i="12"/>
  <c r="U38" i="12" s="1"/>
  <c r="S39" i="12"/>
  <c r="U39" i="12" s="1"/>
  <c r="S40" i="12"/>
  <c r="U40" i="12" s="1"/>
  <c r="S41" i="12"/>
  <c r="U41" i="12" s="1"/>
  <c r="S6" i="12"/>
  <c r="U6" i="12" s="1"/>
  <c r="K7" i="12"/>
  <c r="M7" i="12" s="1"/>
  <c r="K8" i="12"/>
  <c r="M8" i="12" s="1"/>
  <c r="K9" i="12"/>
  <c r="M9" i="12" s="1"/>
  <c r="K10" i="12"/>
  <c r="M10" i="12" s="1"/>
  <c r="K11" i="12"/>
  <c r="M11" i="12" s="1"/>
  <c r="K12" i="12"/>
  <c r="M12" i="12" s="1"/>
  <c r="K13" i="12"/>
  <c r="M13" i="12" s="1"/>
  <c r="K14" i="12"/>
  <c r="M14" i="12" s="1"/>
  <c r="K15" i="12"/>
  <c r="M15" i="12" s="1"/>
  <c r="K16" i="12"/>
  <c r="M16" i="12" s="1"/>
  <c r="K17" i="12"/>
  <c r="M17" i="12" s="1"/>
  <c r="K18" i="12"/>
  <c r="M18" i="12" s="1"/>
  <c r="K19" i="12"/>
  <c r="M19" i="12" s="1"/>
  <c r="K20" i="12"/>
  <c r="M20" i="12" s="1"/>
  <c r="K21" i="12"/>
  <c r="M21" i="12" s="1"/>
  <c r="K22" i="12"/>
  <c r="M22" i="12" s="1"/>
  <c r="K23" i="12"/>
  <c r="M23" i="12" s="1"/>
  <c r="K24" i="12"/>
  <c r="M24" i="12" s="1"/>
  <c r="K25" i="12"/>
  <c r="M25" i="12" s="1"/>
  <c r="K26" i="12"/>
  <c r="M26" i="12" s="1"/>
  <c r="K27" i="12"/>
  <c r="M27" i="12" s="1"/>
  <c r="K28" i="12"/>
  <c r="M28" i="12" s="1"/>
  <c r="K29" i="12"/>
  <c r="M29" i="12" s="1"/>
  <c r="K30" i="12"/>
  <c r="M30" i="12" s="1"/>
  <c r="K31" i="12"/>
  <c r="M31" i="12" s="1"/>
  <c r="K32" i="12"/>
  <c r="M32" i="12" s="1"/>
  <c r="K33" i="12"/>
  <c r="M33" i="12" s="1"/>
  <c r="K34" i="12"/>
  <c r="M34" i="12" s="1"/>
  <c r="K35" i="12"/>
  <c r="M35" i="12" s="1"/>
  <c r="K36" i="12"/>
  <c r="M36" i="12" s="1"/>
  <c r="K37" i="12"/>
  <c r="M37" i="12" s="1"/>
  <c r="K38" i="12"/>
  <c r="M38" i="12" s="1"/>
  <c r="K39" i="12"/>
  <c r="M39" i="12" s="1"/>
  <c r="K40" i="12"/>
  <c r="M40" i="12" s="1"/>
  <c r="K41" i="12"/>
  <c r="M41" i="12" s="1"/>
  <c r="K6" i="12"/>
  <c r="M6" i="12" s="1"/>
  <c r="O6" i="12" s="1"/>
  <c r="A8" i="1"/>
  <c r="C8" i="1"/>
  <c r="A9" i="1"/>
  <c r="C9" i="1"/>
  <c r="A10" i="1"/>
  <c r="C10" i="1"/>
  <c r="A11" i="1"/>
  <c r="C11" i="1"/>
  <c r="A12" i="1"/>
  <c r="C12" i="1"/>
  <c r="A13" i="1"/>
  <c r="C13" i="1"/>
  <c r="A14" i="1"/>
  <c r="C14" i="1"/>
  <c r="G5" i="1"/>
  <c r="H6" i="1"/>
  <c r="B44" i="3"/>
  <c r="B46" i="3"/>
  <c r="J5" i="1"/>
  <c r="B57" i="3"/>
  <c r="B36" i="3"/>
  <c r="AE7" i="12" l="1"/>
  <c r="AE8" i="12" s="1"/>
  <c r="AE9" i="12" s="1"/>
  <c r="AE10" i="12" s="1"/>
  <c r="AE11" i="12" s="1"/>
  <c r="AE12" i="12" s="1"/>
  <c r="AE13" i="12" s="1"/>
  <c r="AE14" i="12" s="1"/>
  <c r="AE15" i="12" s="1"/>
  <c r="AE16" i="12" s="1"/>
  <c r="AE17" i="12" s="1"/>
  <c r="AE18" i="12" s="1"/>
  <c r="AE19" i="12" s="1"/>
  <c r="AE20" i="12" s="1"/>
  <c r="AE21" i="12" s="1"/>
  <c r="AE22" i="12" s="1"/>
  <c r="AE23" i="12" s="1"/>
  <c r="AE24" i="12" s="1"/>
  <c r="AE25" i="12" s="1"/>
  <c r="AE26" i="12" s="1"/>
  <c r="AE27" i="12" s="1"/>
  <c r="AE28" i="12" s="1"/>
  <c r="AE29" i="12" s="1"/>
  <c r="AE30" i="12" s="1"/>
  <c r="AE31" i="12" s="1"/>
  <c r="AE32" i="12" s="1"/>
  <c r="AE33" i="12" s="1"/>
  <c r="AE34" i="12" s="1"/>
  <c r="AE35" i="12" s="1"/>
  <c r="AE36" i="12" s="1"/>
  <c r="AE37" i="12" s="1"/>
  <c r="AE38" i="12" s="1"/>
  <c r="AE39" i="12" s="1"/>
  <c r="AE40" i="12" s="1"/>
  <c r="AE41" i="12" s="1"/>
  <c r="W6" i="12"/>
  <c r="W7" i="12"/>
  <c r="W8" i="12" s="1"/>
  <c r="W9" i="12" s="1"/>
  <c r="W10" i="12" s="1"/>
  <c r="W11" i="12" s="1"/>
  <c r="W12" i="12" s="1"/>
  <c r="W13" i="12" s="1"/>
  <c r="W14" i="12" s="1"/>
  <c r="W15" i="12" s="1"/>
  <c r="W16" i="12" s="1"/>
  <c r="W17" i="12" s="1"/>
  <c r="W18" i="12" s="1"/>
  <c r="W19" i="12" s="1"/>
  <c r="W20" i="12" s="1"/>
  <c r="W21" i="12" s="1"/>
  <c r="W22" i="12" s="1"/>
  <c r="W23" i="12" s="1"/>
  <c r="W24" i="12" s="1"/>
  <c r="W25" i="12" s="1"/>
  <c r="W26" i="12" s="1"/>
  <c r="W27" i="12" s="1"/>
  <c r="W28" i="12" s="1"/>
  <c r="W29" i="12" s="1"/>
  <c r="W30" i="12" s="1"/>
  <c r="W31" i="12" s="1"/>
  <c r="W32" i="12" s="1"/>
  <c r="W33" i="12" s="1"/>
  <c r="W34" i="12" s="1"/>
  <c r="W35" i="12" s="1"/>
  <c r="W36" i="12" s="1"/>
  <c r="W37" i="12" s="1"/>
  <c r="W38" i="12" s="1"/>
  <c r="W39" i="12" s="1"/>
  <c r="W40" i="12" s="1"/>
  <c r="W41" i="12" s="1"/>
  <c r="O7" i="12"/>
  <c r="O8" i="12" s="1"/>
  <c r="O9" i="12" s="1"/>
  <c r="O10" i="12" s="1"/>
  <c r="O11" i="12" s="1"/>
  <c r="O12" i="12" s="1"/>
  <c r="O13" i="12" s="1"/>
  <c r="O14" i="12" s="1"/>
  <c r="O15" i="12" s="1"/>
  <c r="O16" i="12" s="1"/>
  <c r="O17" i="12" s="1"/>
  <c r="O18" i="12" s="1"/>
  <c r="O19" i="12" s="1"/>
  <c r="O20" i="12" s="1"/>
  <c r="O21" i="12" s="1"/>
  <c r="O22" i="12" s="1"/>
  <c r="O23" i="12" s="1"/>
  <c r="O24" i="12" s="1"/>
  <c r="O25" i="12" s="1"/>
  <c r="O26" i="12" s="1"/>
  <c r="O27" i="12" s="1"/>
  <c r="O28" i="12" s="1"/>
  <c r="O29" i="12" s="1"/>
  <c r="O30" i="12" s="1"/>
  <c r="O31" i="12" s="1"/>
  <c r="O32" i="12" s="1"/>
  <c r="O33" i="12" s="1"/>
  <c r="O34" i="12" s="1"/>
  <c r="O35" i="12" s="1"/>
  <c r="O36" i="12" s="1"/>
  <c r="O37" i="12" s="1"/>
  <c r="O38" i="12" s="1"/>
  <c r="O39" i="12" s="1"/>
  <c r="O40" i="12" s="1"/>
  <c r="O41" i="12" s="1"/>
  <c r="I22" i="11" l="1"/>
  <c r="F22" i="11"/>
  <c r="D13" i="9" l="1"/>
  <c r="D14" i="9" s="1"/>
  <c r="F12" i="3" l="1"/>
  <c r="F13" i="3" s="1"/>
  <c r="B53" i="3" s="1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B38" i="3"/>
  <c r="B56" i="3" s="1"/>
  <c r="B51" i="3"/>
  <c r="B58" i="3" s="1"/>
  <c r="D32" i="3" l="1"/>
  <c r="B54" i="3" l="1"/>
  <c r="B55" i="3"/>
  <c r="B59" i="3" s="1"/>
  <c r="B5" i="1" s="1"/>
  <c r="D5" i="1" s="1"/>
  <c r="F5" i="1" s="1"/>
</calcChain>
</file>

<file path=xl/sharedStrings.xml><?xml version="1.0" encoding="utf-8"?>
<sst xmlns="http://schemas.openxmlformats.org/spreadsheetml/2006/main" count="267" uniqueCount="187">
  <si>
    <t>Departamentos</t>
  </si>
  <si>
    <t>Cargos</t>
  </si>
  <si>
    <t>Salários</t>
  </si>
  <si>
    <t>Referência para Salários</t>
  </si>
  <si>
    <t>SITES</t>
  </si>
  <si>
    <t>Recepção</t>
  </si>
  <si>
    <t>Recepcionista</t>
  </si>
  <si>
    <t>Um Recepcionista trabalhando na cidade de Indaiatuba, SP ganha entre R$ 1.285,96 (média do piso salarial 2020 de acordos, convenções coletivas e dissídios) e o teto salarial de R$ 2.057,07, sendo que a média salarial fica em R$ 1.408,98 para uma jornada de trabalho de 42 horas semanais.</t>
  </si>
  <si>
    <t>https://www.salario.com.br/profissao/recepcionista-cbo-422105/indaiatuba-sp/#:~:text=O%20valor%20do%20piso%20salarial,de%2042%20horas%20por%20semana.</t>
  </si>
  <si>
    <t>Vendas</t>
  </si>
  <si>
    <t>Vendedor Técnico</t>
  </si>
  <si>
    <t>A faixa salarial do Vendedor de Comercio Varejista CBO 5211-10 fica entre R$ 1.234,92 (média do piso salarial 2020 de acordos, convenções coletivas e dissídios), R$ 1.289,41 (salário mediana da pesquisa) e o teto salarial de R$ 2.211,50, levando em conta profissionais com carteira assinada em regime CLT.</t>
  </si>
  <si>
    <t>https://www.salario.com.br/profissao/vendedor-de-comercio-varejista-cbo-521110/#:~:text=A%20faixa%20salarial%20do%20Vendedor,regime%20CLT%20de%20todo%20o</t>
  </si>
  <si>
    <t>Vendedor 2</t>
  </si>
  <si>
    <t>TI (interno)</t>
  </si>
  <si>
    <t>Supervisor de desenvolvimento</t>
  </si>
  <si>
    <t>No cargo de Supervisor de Desenvolvimento se inicia ganhando R$ 3.361,00 de salário e pode vir a ganhar até R$ 7.428,00. A média salarial para Supervisor de Desenvolvimento no Brasil é de R$ 5.393,00.</t>
  </si>
  <si>
    <t>https://www.vagas.com.br/cargo/supervisor-de-desenvolvimento</t>
  </si>
  <si>
    <t>Programador</t>
  </si>
  <si>
    <t xml:space="preserve"> Analista de programação Jr - R$ 2200,00</t>
  </si>
  <si>
    <t>Operacional</t>
  </si>
  <si>
    <t>Técnicos de instalação / manutenção</t>
  </si>
  <si>
    <t>Hoje quem trabalha como Técnico de Instalação e Manutenção ganha em média um salário de R$ 1.901,00. E antes de se tornar Técnico de Instalação e Manutenção, 11% foi Técnico de Manutenção e depois 8% se tornou Técnico.</t>
  </si>
  <si>
    <t>https://www.vagas.com.br/cargo/tecnico-de-instalacao-e-manutencao</t>
  </si>
  <si>
    <t>Suporte Técnico (Cliente Final)</t>
  </si>
  <si>
    <t>Analista Sênior</t>
  </si>
  <si>
    <t>No cargo de Analista de Suporte Técnico se inicia ganhando R$ 1.507,00 de salário e pode vir a ganhar até R$ 2.719,00. A média salarial para Analista de Suporte Técnico no Brasil é de R$ 1.921,00. A formação mais comum é de Graduação em Informática.</t>
  </si>
  <si>
    <t>https://www.vagas.com.br/cargo/analista-de-suporte-tecnico</t>
  </si>
  <si>
    <t>Analista Júnior</t>
  </si>
  <si>
    <t>Compras</t>
  </si>
  <si>
    <t>Comprador</t>
  </si>
  <si>
    <t>Hoje quem trabalha como Comprador ganha em média um salário de R$ 3.577,00. E antes de se tornar Comprador, 7% foi Auxiliar Administrativo e depois 4% se tornou Analista de Compras.</t>
  </si>
  <si>
    <t>https://www.vagas.com.br/cargo/comprador</t>
  </si>
  <si>
    <t>Diretoria</t>
  </si>
  <si>
    <t>Administrador</t>
  </si>
  <si>
    <t>No cargo de Diretor Geral se inicia ganhando R$ 3.500,00 de salário e pode vir a ganhar até R$ 12.361,00. A média salarial para Diretor Geral no Brasil é de R$ 6.256,00. A formação mais comum é de Graduação em Administração de Empresas.</t>
  </si>
  <si>
    <t>https://www.vagas.com.br/cargo/diretor-administrativo</t>
  </si>
  <si>
    <t>Total</t>
  </si>
  <si>
    <r>
      <t xml:space="preserve">Considerando o </t>
    </r>
    <r>
      <rPr>
        <b/>
        <sz val="12"/>
        <color theme="1"/>
        <rFont val="Times New Roman"/>
        <family val="1"/>
      </rPr>
      <t>TOTAL GERAL</t>
    </r>
    <r>
      <rPr>
        <sz val="12"/>
        <color theme="1"/>
        <rFont val="Times New Roman"/>
        <family val="1"/>
      </rPr>
      <t xml:space="preserve"> a soma dos salários da empresa + 70% a mais com base a outros valores que deveriam ser contabilizados como custo para empresa, onde cada funcionário custaria este valor a mais. 
*13º salário;
*Férias e seu 1/3 proporcional;
*INSS;
*FGTS, com valor anual;
*multas de rescisão.</t>
    </r>
  </si>
  <si>
    <t>https://blog.convenia.com.br/custo-de-um-funcionario/</t>
  </si>
  <si>
    <t>TOTAL</t>
  </si>
  <si>
    <t>Gastos Gerais por Mês</t>
  </si>
  <si>
    <t>Benefícios por Mês</t>
  </si>
  <si>
    <t>Ativos Depreciação</t>
  </si>
  <si>
    <t>Salários Funcionários</t>
  </si>
  <si>
    <t>Link de internet + Operadora</t>
  </si>
  <si>
    <t xml:space="preserve">Site - Hospedagem - Backup - Google Drive </t>
  </si>
  <si>
    <t>Site - Hospedagem - Email</t>
  </si>
  <si>
    <t>Reembolsos de despesas</t>
  </si>
  <si>
    <t>Aluguel do local</t>
  </si>
  <si>
    <t>Energia</t>
  </si>
  <si>
    <t xml:space="preserve">Agua </t>
  </si>
  <si>
    <t>Limpeza</t>
  </si>
  <si>
    <t>Preços por Mês</t>
  </si>
  <si>
    <t>Gastos Gerais</t>
  </si>
  <si>
    <t>Benefícios</t>
  </si>
  <si>
    <t>-</t>
  </si>
  <si>
    <t>Crachá - Kit</t>
  </si>
  <si>
    <t>Logo da Empresa</t>
  </si>
  <si>
    <t>Cafeitera</t>
  </si>
  <si>
    <t>Microondas</t>
  </si>
  <si>
    <t>Geladeira</t>
  </si>
  <si>
    <t>Armarios</t>
  </si>
  <si>
    <t>Bancadas para trabalho</t>
  </si>
  <si>
    <t>Painel de Ferramenta</t>
  </si>
  <si>
    <t>Ferramentas Manuais</t>
  </si>
  <si>
    <t>EPI's Gerais - Kits (Capacete, Luva, Botina)</t>
  </si>
  <si>
    <t>Poltrona</t>
  </si>
  <si>
    <t>Ar condicionado</t>
  </si>
  <si>
    <t>Sofa</t>
  </si>
  <si>
    <t>Cadeiras</t>
  </si>
  <si>
    <t>Mesas</t>
  </si>
  <si>
    <t>Preços</t>
  </si>
  <si>
    <t xml:space="preserve">Preços Unitários </t>
  </si>
  <si>
    <t>Quantidade</t>
  </si>
  <si>
    <t>Ativos para Abertura</t>
  </si>
  <si>
    <t>8h - 12h  / 13h - 18h</t>
  </si>
  <si>
    <t>Horário</t>
  </si>
  <si>
    <t>Segunda - Sexta</t>
  </si>
  <si>
    <t>Funcionamento</t>
  </si>
  <si>
    <t>*</t>
  </si>
  <si>
    <t>Solução (produto)</t>
  </si>
  <si>
    <r>
      <t xml:space="preserve">1 hardware para cada ambiente monitorado - custo de </t>
    </r>
    <r>
      <rPr>
        <b/>
        <sz val="12"/>
        <color theme="1"/>
        <rFont val="Arial"/>
        <family val="2"/>
      </rPr>
      <t>R$ 10.000,00</t>
    </r>
    <r>
      <rPr>
        <sz val="12"/>
        <color theme="1"/>
        <rFont val="Arial"/>
        <family val="2"/>
      </rPr>
      <t xml:space="preserve"> para uma área com </t>
    </r>
    <r>
      <rPr>
        <b/>
        <sz val="12"/>
        <color theme="1"/>
        <rFont val="Arial"/>
        <family val="2"/>
      </rPr>
      <t>100 metros.</t>
    </r>
  </si>
  <si>
    <t>1 software de monitoramento, com alerta no aplicativo em caso de erro, e emissão dos relátorios de irrigação.</t>
  </si>
  <si>
    <t>Forma de cobrança</t>
  </si>
  <si>
    <t>Cliente de irrigação - até 100 metros o custo para implantação é R$ 10.000,00, por m² a mais será cobrado R$ 100,00.</t>
  </si>
  <si>
    <r>
      <t xml:space="preserve">Para o monitoramento  através do software será de </t>
    </r>
    <r>
      <rPr>
        <b/>
        <sz val="12"/>
        <color theme="1"/>
        <rFont val="Arial"/>
        <family val="2"/>
      </rPr>
      <t>R$ 100,00 por mês</t>
    </r>
    <r>
      <rPr>
        <sz val="12"/>
        <color theme="1"/>
        <rFont val="Arial"/>
        <family val="2"/>
      </rPr>
      <t xml:space="preserve"> com o contrato mínimo de </t>
    </r>
    <r>
      <rPr>
        <b/>
        <sz val="12"/>
        <color theme="1"/>
        <rFont val="Arial"/>
        <family val="2"/>
      </rPr>
      <t>12 meses.</t>
    </r>
  </si>
  <si>
    <t>Objetivo de Vendas inicial - 10 clientes com metragem de até 100 metros.</t>
  </si>
  <si>
    <t>Custo</t>
  </si>
  <si>
    <t>Lucro</t>
  </si>
  <si>
    <t>Preço</t>
  </si>
  <si>
    <t>Produção - Irriga Vida</t>
  </si>
  <si>
    <t>Vendas (Agrícola ou Residencial) - Irriga Vida</t>
  </si>
  <si>
    <t>Cliente</t>
  </si>
  <si>
    <t>Preço Final</t>
  </si>
  <si>
    <t>Hardware do produto de irrigação automatizado</t>
  </si>
  <si>
    <t>Qtd.</t>
  </si>
  <si>
    <t>Item</t>
  </si>
  <si>
    <t>Fornecedor A</t>
  </si>
  <si>
    <t>Fornecedor B</t>
  </si>
  <si>
    <t>Arduino MEGA</t>
  </si>
  <si>
    <t>Arduo Eletro</t>
  </si>
  <si>
    <t>https://www.arduoeletro.com/arduino-mega-2560-r3-ch340g-black-micro-usb?utm_source=Site&amp;utm_medium=GoogleMerchant&amp;utm_campaign=GoogleMerchant&amp;gclid=CjwKCAiAqJn9BRB0EiwAJ1Sztbulw05MwqTLf-eGE9hiXnxNiVqxKZwvulROE9eRC1ASOWirK847YRoCzjEQAvD_BwE</t>
  </si>
  <si>
    <t>Eletrogate</t>
  </si>
  <si>
    <t>https://www.eletrogate.com/mega-2560-r3-ch340-cabo-usb-para-arduino?utm_source=Site&amp;utm_medium=GoogleMerchant&amp;utm_campaign=GoogleMerchant&amp;gclid=CjwKCAiAqJn9BRB0EiwAJ1SztVDp5QyUxujOL0TREecTUqCEiM0ikTo01WrjmGOrxvDYV93nnj2c6xoCgC4QAvD_BwE</t>
  </si>
  <si>
    <t xml:space="preserve">Sensor de umidade </t>
  </si>
  <si>
    <t>https://www.eletrogate.com/modulo-sensor-de-umidade-de-solo</t>
  </si>
  <si>
    <t>https://www.arduoeletro.com/sensor-de-umidade-do-solo-hidrometro</t>
  </si>
  <si>
    <t>Sensor de luminosidade</t>
  </si>
  <si>
    <t>https://www.arduoeletro.com/modulo-sensor-de-luz-ldr-5mm</t>
  </si>
  <si>
    <t>https://www.eletrogate.com/modulo-sensor-de-luminosidade-ldr</t>
  </si>
  <si>
    <t>Bomba 0,5HP *</t>
  </si>
  <si>
    <t>Sodimac</t>
  </si>
  <si>
    <t>https://www.sodimac.com.br/sodimac-br/product/855135?gclsrc=aw.ds&amp;?kid=bnnext11382&amp;disp=GOOGLE-ADWORDS&amp;gclid=CjwKCAiAqJn9BRB0EiwAJ1SztTXe86h7NevDz4ZrFMOhpRezLNK3-ixofaYLdwUczza7_-A3VZjPqxoCsSkQAvD_BwE</t>
  </si>
  <si>
    <t>Magazine Luiza</t>
  </si>
  <si>
    <t>https://www.magazineluiza.com.br/bomba-dagua-periferica-05-cv-1-2-acquapump-ferrari/p/ch6dak8k33/pi/eqag/?&amp;seller_id=palaciodasferramentas&amp;&amp;utm_source=google&amp;utm_medium=pla&amp;utm_campaign=&amp;partner_id=54222&amp;gclid=CjwKCAiAqJn9BRB0EiwAJ1Sztb62Xa9UHPglNvjoj3vrQFM9jhSHF9mININDRU6hDtoL5RcrLZsrYBoC-I0QAvD_BwE</t>
  </si>
  <si>
    <t>mangueira gotejamento *</t>
  </si>
  <si>
    <t>InstaAgro</t>
  </si>
  <si>
    <t>https://www.instaagro.com/netafim-streamline-x-16080-1-60l-h-0-20m-1000m.html?gclid=CjwKCAiAqJn9BRB0EiwAJ1SztTd3InEmRZPgE84hQNBjfWsOcwr8uqUEkBYShNf-w6UVQJR0SP4a4hoCv7sQAvD_BwE</t>
  </si>
  <si>
    <t>Paiol Verde</t>
  </si>
  <si>
    <t>https://www.paiolverde.com.br/mangueira-tubo-de-gotejamento-netafim-streamline-x-60-lh-30x30cm-1000-m?utm_source=Site&amp;utm_medium=GoogleMerchant&amp;utm_campaign=GoogleMerchant&amp;gclid=CjwKCAiAqJn9BRB0EiwAJ1SztS1NVAMPtxbWB7A4a8XLg0nMsW-z44_68H-BOzX9FPBSTOgSISnrFhoCSZ4QAvD_BwE</t>
  </si>
  <si>
    <t>Conectores *</t>
  </si>
  <si>
    <t>https://www.paiolverde.com.br/kit-10-conexao-t-para-microtubo-4mm-14-para-irrigacao?utm_source=Site&amp;utm_medium=GoogleMerchant&amp;utm_campaign=GoogleMerchant&amp;gclid=CjwKCAiAqJn9BRB0EiwAJ1Szteg31GMPLxaJ_RUu3lOJ_Wd9JUFdJdDY9cnHEf0vb7__IR_EsWkivxoC0XYQAvD_BwE</t>
  </si>
  <si>
    <t>Mercado livre</t>
  </si>
  <si>
    <t>https://produto.mercadolivre.com.br/MLB-1474860407-conector-t-para-irrigaco-mangueira-47-20-uni-_JM?matt_tool=26177295&amp;matt_word=&amp;matt_source=google&amp;matt_campaign_id=6542512723&amp;matt_ad_group_id=77682048439&amp;matt_match_type=&amp;matt_network=u&amp;matt_device=c&amp;matt_creative=385099545261&amp;matt_keyword=&amp;matt_ad_position=&amp;matt_ad_type=&amp;matt_merchant_id=217884859&amp;matt_product_id=MLB1474860407&amp;matt_product_partition_id=306248980482&amp;matt_target_id=pla-306248980482&amp;gclid=CjwKCAiAqJn9BRB0EiwAJ1SztT_T-z5HwWPCnNw5w2b-EQDk-k0LHGB-TzZEB2gfGhOoszY7-AY_tRoCbmQQAvD_BwE</t>
  </si>
  <si>
    <t>Display LCD</t>
  </si>
  <si>
    <t>https://www.arduoeletro.com/display-lcd-grafico-128x64</t>
  </si>
  <si>
    <t>https://www.eletrogate.com/display-lcd-grafico-128x64-backlight-azul</t>
  </si>
  <si>
    <t>Estrura fisica</t>
  </si>
  <si>
    <t>Mercado Livre</t>
  </si>
  <si>
    <t>https://produto.mercadolivre.com.br/MLB-1099446712-caixa-metalica-quadro-painel-de-comando-com-flange-60x50x25-_JM#reco_item_pos=18&amp;reco_backend=machinalis-seller-items-pdp&amp;reco_backend_type=low_level&amp;reco_client=vip-seller_items-above&amp;reco_id=a2f0bbc2-540a-479a-b6ca-4b3ed4b189bd</t>
  </si>
  <si>
    <t>Americanas</t>
  </si>
  <si>
    <t>https://www.americanas.com.br/produto/455640899?opn=YSMESP&amp;sellerid=33245599000182&amp;epar=bp_pl_00_go_pla_casaeconst_geral_gmv&amp;WT.srch=1&amp;acc=e789ea56094489dffd798f86ff51c7a9&amp;i=5ceb53f149f937f6250e32bf&amp;o=5d894aca6c28a3cb50b3d40c&amp;gclid=CjwKCAiAqJn9BRB0EiwAJ1SztdvwJhKnfqLmovCANheIc7OV-heMHcnazErvydhixnzbaX4u8-xI3xoCzNIQAvD_BwE</t>
  </si>
  <si>
    <t>Teclado</t>
  </si>
  <si>
    <t>https://www.arduoeletro.com/teclado-matricial-de-membrana</t>
  </si>
  <si>
    <t>https://www.eletrogate.com/teclado-matricial-de-membrana-16-teclas</t>
  </si>
  <si>
    <t>Placa Wi fi</t>
  </si>
  <si>
    <t>https://produto.mercadolivre.com.br/MLB-1298409483-placa-wemos-d1-wifi-esp8266-arduino-uno-_JM?matt_tool=79246729&amp;matt_word=&amp;matt_source=google&amp;matt_campaign_id=6542746973&amp;matt_ad_group_id=82254694281&amp;matt_match_type=&amp;matt_network=u&amp;matt_device=c&amp;matt_creative=385099301982&amp;matt_keyword=&amp;matt_ad_position=&amp;matt_ad_type=&amp;matt_merchant_id=187921273&amp;matt_product_id=MLB1298409483&amp;matt_product_partition_id=472057081367&amp;matt_target_id=pla-472057081367&amp;gclid=CjwKCAiAqJn9BRB0EiwAJ1SztQjLV49YYOVZfY7mdWfBNjlJBpBIVWqbDJown_o5NAuTgp0mdwgDAhoCNngQAvD_BwE</t>
  </si>
  <si>
    <t>https://www.arduoeletro.com/placa-wemos-d1-r2-wifi-esp8266</t>
  </si>
  <si>
    <t>Resistores</t>
  </si>
  <si>
    <t>Tecnotronics</t>
  </si>
  <si>
    <t>https://www.tecnotronics.com.br/resistor-220r-14w-kit-com-10-unidades.html</t>
  </si>
  <si>
    <t>https://www.eletrogate.com/resistor-220r-1-4w-10-unidades</t>
  </si>
  <si>
    <t>Placa de circuito impresso</t>
  </si>
  <si>
    <t>Filipeflop</t>
  </si>
  <si>
    <t>https://www.filipeflop.com/produto/placa-de-circuito-impresso-dupla-face/?attribute_pa_dimensoes=5x7cm&amp;gclid=CjwKCAiAqJn9BRB0EiwAJ1SztTBE7_zKmv9_VBAIGlwNKuOXFxPQNYRLRtb5dDt500Sj3lSKwQPbQxoCPhcQAvD_BwE</t>
  </si>
  <si>
    <t>https://produto.mercadolivre.com.br/MLB-1480392950-placa-universal-pcb-perfurada-dupla-face-5x7cm-eletrnica-_JM</t>
  </si>
  <si>
    <t>10m</t>
  </si>
  <si>
    <t>Fiação para a instalação *</t>
  </si>
  <si>
    <t>https://produto.mercadolivre.com.br/MLB-1504217194-cabo-flexivel-tipo-pp-3x25mm-1kv-preto-10-metros-_JM?matt_tool=82322591&amp;matt_word=&amp;matt_source=google&amp;matt_campaign_id=6542458279&amp;matt_ad_group_id=84209230451&amp;matt_match_type=&amp;matt_network=u&amp;matt_device=c&amp;matt_creative=385096448526&amp;matt_keyword=&amp;matt_ad_position=&amp;matt_ad_type=&amp;matt_merchant_id=114079028&amp;matt_product_id=MLB1504217194&amp;matt_product_partition_id=361908274048&amp;matt_target_id=pla-361908274048&amp;gclid=CjwKCAiAqJn9BRB0EiwAJ1SztUTnCcbGQ1z2VEn0riwbhhEyRkKbgsxZsmmystUQy66UsmihO8YhJhoCGHYQAvD_BwE</t>
  </si>
  <si>
    <t>https://produto.mercadolivre.com.br/MLB-1207557747-cabo-pp-flexivel-3x25mm-preto-sil-10-metros-_JM?matt_tool=82322591&amp;matt_word=&amp;matt_source=google&amp;matt_campaign_id=6542458279&amp;matt_ad_group_id=84209230451&amp;matt_match_type=&amp;matt_network=u&amp;matt_device=c&amp;matt_creative=385096448526&amp;matt_keyword=&amp;matt_ad_position=&amp;matt_ad_type=&amp;matt_merchant_id=133905272&amp;matt_product_id=MLB1207557747&amp;matt_product_partition_id=361908274048&amp;matt_target_id=pla-361908274048&amp;gclid=CjwKCAiAqJn9BRB0EiwAJ1SztVc_dg2JVlHGHEdCxv8y8MjIEwFRrW0rSzR_oFPQLn2PS_9ES2KelRoC4tYQAvD_BwE</t>
  </si>
  <si>
    <t>Buzzer sonoro (Ativo)</t>
  </si>
  <si>
    <t>https://www.eletrogate.com/modulo-buzzer-ativo-5v</t>
  </si>
  <si>
    <t>https://www.filipeflop.com/produto/modulo-buzzer-5v-passivo/?gclid=CjwKCAiAqJn9BRB0EiwAJ1SztazPkUlDe6k31H2fiFSpWa4-l9ZM3y6CI5JuO1vdFeYic23HSbVXIxoC5wwQAvD_BwE</t>
  </si>
  <si>
    <t>Rele</t>
  </si>
  <si>
    <t>ArduinoOmega</t>
  </si>
  <si>
    <t>https://www.arduinomega.com.br/modulo-rele-1-canal-5v?utm_source=Site&amp;utm_medium=GoogleMerchant&amp;utm_campaign=GoogleMerchant&amp;gclid=CjwKCAiAqJn9BRB0EiwAJ1SztawlYj8rjsOu9kjjja1zj_3zitZt7WMmSXOuyrEtpAtM4hKK3ATSzhoC4J4QAvD_BwE</t>
  </si>
  <si>
    <t>https://www.eletrogate.com/modulo-rele-1-canal-5v?utm_source=Site&amp;utm_medium=GoogleMerchant&amp;utm_campaign=GoogleMerchant&amp;gclid=CjwKCAiAqJn9BRB0EiwAJ1SztYxWijDVtqdGSWO7k3uDxWHJsl5JrdSAl3jloDS_uoOuBnVEwHyyDxoClUIQAvD_BwE</t>
  </si>
  <si>
    <t>Contatora 220V (10A) *</t>
  </si>
  <si>
    <t>Loja Eletrica LTDA</t>
  </si>
  <si>
    <t>http://www.lojaeletrica.com.br/contator-auxiliar-cwca0-22-v26-220v-2na2nf-weg,product,2200303750727,dept,0.aspx</t>
  </si>
  <si>
    <t>https://produto.mercadolivre.com.br/MLB-1590347769-minicontator-auxiliar-220v-2na2nf-10a-cwca0-22-00v26-weg-_JM#position=1&amp;type=item&amp;tracking_id=f9d05d23-5a05-4362-8d07-1501b0d1b628</t>
  </si>
  <si>
    <t>Software</t>
  </si>
  <si>
    <t>Especificação funcional</t>
  </si>
  <si>
    <t>Monitorar N sensores e armazenar dados / Monitorar conforme parâmetros programados;</t>
  </si>
  <si>
    <t>Calcular a umidade do solo, caso se encontre em baixa umidade e esteja em ambiente com luminosidade realiza a irrigação do solo;</t>
  </si>
  <si>
    <t>Monitorar (testar) sensores de cada seis meses - indicar momento de substituição do hardware;</t>
  </si>
  <si>
    <t>Interface com usuário - Display físico, relatórios pelo aplicativo e em caso de erro do sistema é imitido um sinal sonoro;</t>
  </si>
  <si>
    <t>Ações em caso de alarmes (dispara som, notificação no aplicativo e display).</t>
  </si>
  <si>
    <t>Alimentação (Cesta)</t>
  </si>
  <si>
    <t>Transporte (Onibus R$ 4,20)</t>
  </si>
  <si>
    <t>Aluguel Veículo 12x  R$ 150,00</t>
  </si>
  <si>
    <t>Ativos para Abertura (10x)</t>
  </si>
  <si>
    <t>Projeto Irrigação (x10)</t>
  </si>
  <si>
    <t>Reembolso de Combustivel (5000km)</t>
  </si>
  <si>
    <t>Mês</t>
  </si>
  <si>
    <t>Seq.</t>
  </si>
  <si>
    <t>Gastos Total</t>
  </si>
  <si>
    <t>Valor Produto</t>
  </si>
  <si>
    <t>Quant.</t>
  </si>
  <si>
    <t>Total Vendas</t>
  </si>
  <si>
    <t>Valor Acumulado</t>
  </si>
  <si>
    <t>Cenário Pessimista</t>
  </si>
  <si>
    <t>*11</t>
  </si>
  <si>
    <t>Cenário Realista</t>
  </si>
  <si>
    <t>Cenário Otimista</t>
  </si>
  <si>
    <t>IRRIGA VIDA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</si>
</sst>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&quot;R$&quot;#,##0.00"/>
    <numFmt numFmtId="166" formatCode="_(&quot;$&quot;* #,##0.00_);_(&quot;$&quot;* \(#,##0.00\);_(&quot;$&quot;* &quot;-&quot;??_);_(@_)"/>
    <numFmt numFmtId="167" formatCode="_-[$R$-416]\ * #,##0.00_-;\-[$R$-416]\ * #,##0.00_-;_-[$R$-416]\ * &quot;-&quot;??_-;_-@_-"/>
    <numFmt numFmtId="168" formatCode="&quot;R$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</font>
    <font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24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80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64" fontId="5" fillId="3" borderId="1" xfId="4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64" fontId="5" fillId="3" borderId="1" xfId="4" applyFont="1" applyFill="1" applyBorder="1"/>
    <xf numFmtId="0" fontId="9" fillId="3" borderId="4" xfId="0" applyFont="1" applyFill="1" applyBorder="1" applyAlignment="1">
      <alignment horizontal="center"/>
    </xf>
    <xf numFmtId="0" fontId="5" fillId="0" borderId="0" xfId="0" applyFont="1"/>
    <xf numFmtId="0" fontId="5" fillId="3" borderId="4" xfId="0" applyFont="1" applyFill="1" applyBorder="1" applyAlignment="1">
      <alignment horizontal="center" vertical="center" wrapText="1"/>
    </xf>
    <xf numFmtId="164" fontId="0" fillId="0" borderId="0" xfId="0" applyNumberFormat="1"/>
    <xf numFmtId="164" fontId="5" fillId="0" borderId="1" xfId="4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43" fontId="0" fillId="0" borderId="0" xfId="1" applyFont="1"/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4" fontId="5" fillId="4" borderId="1" xfId="4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164" fontId="5" fillId="4" borderId="1" xfId="4" applyFont="1" applyFill="1" applyBorder="1"/>
    <xf numFmtId="0" fontId="5" fillId="4" borderId="1" xfId="0" applyFont="1" applyFill="1" applyBorder="1" applyAlignment="1">
      <alignment horizontal="center" vertical="center"/>
    </xf>
    <xf numFmtId="164" fontId="5" fillId="0" borderId="1" xfId="4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5" fillId="0" borderId="1" xfId="4" applyFont="1" applyBorder="1"/>
    <xf numFmtId="164" fontId="5" fillId="0" borderId="1" xfId="0" applyNumberFormat="1" applyFont="1" applyBorder="1" applyAlignment="1">
      <alignment horizontal="center" vertical="center"/>
    </xf>
    <xf numFmtId="165" fontId="0" fillId="0" borderId="0" xfId="0" applyNumberFormat="1"/>
    <xf numFmtId="165" fontId="0" fillId="0" borderId="0" xfId="5" applyNumberFormat="1" applyFont="1"/>
    <xf numFmtId="16" fontId="0" fillId="0" borderId="0" xfId="0" applyNumberFormat="1"/>
    <xf numFmtId="0" fontId="2" fillId="0" borderId="0" xfId="0" applyFont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4" borderId="0" xfId="0" applyFont="1" applyFill="1"/>
    <xf numFmtId="0" fontId="10" fillId="4" borderId="0" xfId="0" applyFont="1" applyFill="1" applyAlignment="1">
      <alignment horizontal="left"/>
    </xf>
    <xf numFmtId="0" fontId="0" fillId="4" borderId="0" xfId="0" applyFill="1"/>
    <xf numFmtId="0" fontId="10" fillId="4" borderId="0" xfId="0" applyFont="1" applyFill="1" applyAlignment="1">
      <alignment horizontal="right"/>
    </xf>
    <xf numFmtId="0" fontId="10" fillId="6" borderId="0" xfId="0" applyFont="1" applyFill="1" applyAlignment="1">
      <alignment horizontal="left"/>
    </xf>
    <xf numFmtId="0" fontId="10" fillId="7" borderId="0" xfId="0" applyFont="1" applyFill="1"/>
    <xf numFmtId="0" fontId="10" fillId="5" borderId="0" xfId="0" applyFont="1" applyFill="1"/>
    <xf numFmtId="0" fontId="10" fillId="5" borderId="0" xfId="0" applyFont="1" applyFill="1" applyAlignment="1">
      <alignment horizontal="left"/>
    </xf>
    <xf numFmtId="0" fontId="10" fillId="8" borderId="0" xfId="0" applyFont="1" applyFill="1"/>
    <xf numFmtId="0" fontId="0" fillId="8" borderId="0" xfId="0" applyFill="1"/>
    <xf numFmtId="44" fontId="0" fillId="8" borderId="16" xfId="0" applyNumberFormat="1" applyFill="1" applyBorder="1" applyAlignment="1">
      <alignment horizontal="center"/>
    </xf>
    <xf numFmtId="9" fontId="0" fillId="8" borderId="17" xfId="0" applyNumberFormat="1" applyFill="1" applyBorder="1" applyAlignment="1">
      <alignment horizontal="center"/>
    </xf>
    <xf numFmtId="44" fontId="0" fillId="8" borderId="18" xfId="0" applyNumberFormat="1" applyFill="1" applyBorder="1" applyAlignment="1">
      <alignment horizontal="center"/>
    </xf>
    <xf numFmtId="0" fontId="0" fillId="8" borderId="0" xfId="0" applyFill="1" applyAlignment="1">
      <alignment horizontal="center"/>
    </xf>
    <xf numFmtId="10" fontId="0" fillId="8" borderId="17" xfId="0" applyNumberFormat="1" applyFill="1" applyBorder="1" applyAlignment="1">
      <alignment horizontal="center"/>
    </xf>
    <xf numFmtId="44" fontId="0" fillId="8" borderId="21" xfId="0" applyNumberFormat="1" applyFill="1" applyBorder="1" applyAlignment="1">
      <alignment horizontal="center" vertical="center"/>
    </xf>
    <xf numFmtId="0" fontId="2" fillId="10" borderId="19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2" fillId="9" borderId="20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/>
    </xf>
    <xf numFmtId="0" fontId="2" fillId="10" borderId="12" xfId="0" applyFont="1" applyFill="1" applyBorder="1" applyAlignment="1">
      <alignment horizontal="center"/>
    </xf>
    <xf numFmtId="0" fontId="2" fillId="10" borderId="1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68" fontId="10" fillId="4" borderId="0" xfId="0" applyNumberFormat="1" applyFont="1" applyFill="1"/>
    <xf numFmtId="0" fontId="11" fillId="5" borderId="1" xfId="0" applyFont="1" applyFill="1" applyBorder="1" applyAlignment="1">
      <alignment horizontal="center"/>
    </xf>
    <xf numFmtId="0" fontId="11" fillId="5" borderId="22" xfId="0" applyFont="1" applyFill="1" applyBorder="1" applyAlignment="1">
      <alignment horizontal="center" vertical="center"/>
    </xf>
    <xf numFmtId="0" fontId="11" fillId="5" borderId="2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10" fillId="4" borderId="25" xfId="0" applyFont="1" applyFill="1" applyBorder="1" applyAlignment="1">
      <alignment horizontal="center" vertical="center"/>
    </xf>
    <xf numFmtId="168" fontId="10" fillId="4" borderId="1" xfId="0" applyNumberFormat="1" applyFont="1" applyFill="1" applyBorder="1" applyAlignment="1">
      <alignment horizontal="center" vertical="center"/>
    </xf>
    <xf numFmtId="0" fontId="12" fillId="4" borderId="26" xfId="3" applyFont="1" applyFill="1" applyBorder="1" applyAlignment="1">
      <alignment horizontal="left" vertical="center"/>
    </xf>
    <xf numFmtId="0" fontId="10" fillId="4" borderId="14" xfId="0" applyFont="1" applyFill="1" applyBorder="1" applyAlignment="1">
      <alignment horizontal="center" vertical="center"/>
    </xf>
    <xf numFmtId="0" fontId="12" fillId="4" borderId="15" xfId="3" applyFont="1" applyFill="1" applyBorder="1" applyAlignment="1">
      <alignment horizontal="right" vertical="top"/>
    </xf>
    <xf numFmtId="0" fontId="10" fillId="0" borderId="25" xfId="0" applyFont="1" applyBorder="1" applyAlignment="1">
      <alignment horizontal="center" vertical="center"/>
    </xf>
    <xf numFmtId="168" fontId="10" fillId="0" borderId="1" xfId="0" applyNumberFormat="1" applyFont="1" applyBorder="1" applyAlignment="1">
      <alignment horizontal="center" vertical="center"/>
    </xf>
    <xf numFmtId="0" fontId="12" fillId="0" borderId="26" xfId="3" applyFont="1" applyBorder="1" applyAlignment="1">
      <alignment horizontal="left" vertical="center"/>
    </xf>
    <xf numFmtId="0" fontId="12" fillId="4" borderId="15" xfId="3" applyFont="1" applyFill="1" applyBorder="1" applyAlignment="1">
      <alignment horizontal="right" vertical="center"/>
    </xf>
    <xf numFmtId="0" fontId="10" fillId="4" borderId="27" xfId="0" applyFont="1" applyFill="1" applyBorder="1" applyAlignment="1">
      <alignment horizontal="center" vertical="center"/>
    </xf>
    <xf numFmtId="168" fontId="10" fillId="4" borderId="17" xfId="0" applyNumberFormat="1" applyFont="1" applyFill="1" applyBorder="1" applyAlignment="1">
      <alignment horizontal="center" vertical="center"/>
    </xf>
    <xf numFmtId="0" fontId="12" fillId="4" borderId="28" xfId="3" applyFont="1" applyFill="1" applyBorder="1" applyAlignment="1">
      <alignment horizontal="left" vertical="center"/>
    </xf>
    <xf numFmtId="0" fontId="10" fillId="4" borderId="16" xfId="0" applyFont="1" applyFill="1" applyBorder="1" applyAlignment="1">
      <alignment horizontal="center" vertical="center"/>
    </xf>
    <xf numFmtId="0" fontId="12" fillId="4" borderId="18" xfId="3" applyFont="1" applyFill="1" applyBorder="1" applyAlignment="1">
      <alignment horizontal="right" vertical="center"/>
    </xf>
    <xf numFmtId="167" fontId="10" fillId="4" borderId="0" xfId="2" applyNumberFormat="1" applyFont="1" applyFill="1"/>
    <xf numFmtId="168" fontId="13" fillId="3" borderId="1" xfId="0" applyNumberFormat="1" applyFont="1" applyFill="1" applyBorder="1" applyAlignment="1">
      <alignment horizontal="center"/>
    </xf>
    <xf numFmtId="168" fontId="10" fillId="3" borderId="1" xfId="0" applyNumberFormat="1" applyFont="1" applyFill="1" applyBorder="1"/>
    <xf numFmtId="44" fontId="0" fillId="8" borderId="0" xfId="0" applyNumberFormat="1" applyFill="1"/>
    <xf numFmtId="10" fontId="0" fillId="8" borderId="0" xfId="0" applyNumberFormat="1" applyFill="1"/>
    <xf numFmtId="44" fontId="0" fillId="4" borderId="0" xfId="0" applyNumberFormat="1" applyFill="1"/>
    <xf numFmtId="0" fontId="0" fillId="4" borderId="0" xfId="0" applyFill="1" applyAlignment="1">
      <alignment horizontal="center" vertical="center"/>
    </xf>
    <xf numFmtId="0" fontId="0" fillId="4" borderId="5" xfId="0" applyFill="1" applyBorder="1" applyAlignment="1"/>
    <xf numFmtId="44" fontId="0" fillId="4" borderId="5" xfId="0" applyNumberFormat="1" applyFill="1" applyBorder="1" applyAlignment="1"/>
    <xf numFmtId="0" fontId="0" fillId="4" borderId="26" xfId="0" applyFill="1" applyBorder="1" applyAlignment="1">
      <alignment horizontal="center" vertical="center"/>
    </xf>
    <xf numFmtId="44" fontId="0" fillId="4" borderId="5" xfId="0" applyNumberFormat="1" applyFill="1" applyBorder="1"/>
    <xf numFmtId="0" fontId="0" fillId="4" borderId="5" xfId="0" applyFill="1" applyBorder="1"/>
    <xf numFmtId="0" fontId="0" fillId="4" borderId="37" xfId="0" applyFill="1" applyBorder="1" applyAlignment="1">
      <alignment horizontal="center" vertical="center"/>
    </xf>
    <xf numFmtId="0" fontId="0" fillId="4" borderId="7" xfId="0" applyFill="1" applyBorder="1" applyAlignment="1"/>
    <xf numFmtId="44" fontId="0" fillId="4" borderId="7" xfId="0" applyNumberFormat="1" applyFill="1" applyBorder="1"/>
    <xf numFmtId="44" fontId="0" fillId="4" borderId="7" xfId="0" applyNumberFormat="1" applyFill="1" applyBorder="1" applyAlignment="1"/>
    <xf numFmtId="0" fontId="0" fillId="4" borderId="0" xfId="0" applyFill="1" applyBorder="1"/>
    <xf numFmtId="44" fontId="0" fillId="4" borderId="0" xfId="0" applyNumberFormat="1" applyFill="1" applyBorder="1"/>
    <xf numFmtId="0" fontId="0" fillId="4" borderId="6" xfId="0" applyFill="1" applyBorder="1" applyAlignment="1"/>
    <xf numFmtId="44" fontId="0" fillId="4" borderId="6" xfId="0" applyNumberFormat="1" applyFill="1" applyBorder="1"/>
    <xf numFmtId="44" fontId="0" fillId="4" borderId="6" xfId="0" applyNumberFormat="1" applyFill="1" applyBorder="1" applyAlignment="1"/>
    <xf numFmtId="0" fontId="14" fillId="4" borderId="8" xfId="0" applyFont="1" applyFill="1" applyBorder="1" applyAlignment="1">
      <alignment horizontal="center"/>
    </xf>
    <xf numFmtId="0" fontId="14" fillId="4" borderId="9" xfId="0" applyFont="1" applyFill="1" applyBorder="1" applyAlignment="1">
      <alignment horizontal="center"/>
    </xf>
    <xf numFmtId="0" fontId="14" fillId="4" borderId="10" xfId="0" applyFont="1" applyFill="1" applyBorder="1" applyAlignment="1">
      <alignment horizontal="center"/>
    </xf>
    <xf numFmtId="0" fontId="15" fillId="4" borderId="8" xfId="0" applyFont="1" applyFill="1" applyBorder="1" applyAlignment="1">
      <alignment horizontal="center"/>
    </xf>
    <xf numFmtId="0" fontId="15" fillId="4" borderId="9" xfId="0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44" fontId="0" fillId="8" borderId="1" xfId="0" applyNumberFormat="1" applyFill="1" applyBorder="1" applyAlignment="1">
      <alignment horizontal="center"/>
    </xf>
    <xf numFmtId="0" fontId="0" fillId="8" borderId="11" xfId="0" applyFill="1" applyBorder="1" applyAlignment="1">
      <alignment horizontal="left"/>
    </xf>
    <xf numFmtId="0" fontId="0" fillId="8" borderId="12" xfId="0" applyFill="1" applyBorder="1" applyAlignment="1">
      <alignment horizontal="left"/>
    </xf>
    <xf numFmtId="44" fontId="0" fillId="8" borderId="12" xfId="0" applyNumberFormat="1" applyFill="1" applyBorder="1" applyAlignment="1">
      <alignment horizontal="center"/>
    </xf>
    <xf numFmtId="44" fontId="0" fillId="8" borderId="13" xfId="0" applyNumberFormat="1" applyFill="1" applyBorder="1" applyAlignment="1">
      <alignment horizontal="center"/>
    </xf>
    <xf numFmtId="0" fontId="0" fillId="8" borderId="14" xfId="0" applyFill="1" applyBorder="1" applyAlignment="1">
      <alignment horizontal="left"/>
    </xf>
    <xf numFmtId="44" fontId="0" fillId="8" borderId="15" xfId="0" applyNumberFormat="1" applyFill="1" applyBorder="1" applyAlignment="1">
      <alignment horizontal="center"/>
    </xf>
    <xf numFmtId="0" fontId="0" fillId="8" borderId="16" xfId="0" applyFill="1" applyBorder="1" applyAlignment="1">
      <alignment horizontal="left"/>
    </xf>
    <xf numFmtId="0" fontId="0" fillId="8" borderId="17" xfId="0" applyFill="1" applyBorder="1" applyAlignment="1">
      <alignment horizontal="left"/>
    </xf>
    <xf numFmtId="44" fontId="0" fillId="8" borderId="17" xfId="0" applyNumberFormat="1" applyFill="1" applyBorder="1" applyAlignment="1">
      <alignment horizontal="center"/>
    </xf>
    <xf numFmtId="44" fontId="0" fillId="8" borderId="18" xfId="0" applyNumberFormat="1" applyFill="1" applyBorder="1" applyAlignment="1">
      <alignment horizontal="center"/>
    </xf>
    <xf numFmtId="0" fontId="17" fillId="4" borderId="29" xfId="0" applyFont="1" applyFill="1" applyBorder="1" applyAlignment="1">
      <alignment horizontal="center" vertical="center"/>
    </xf>
    <xf numFmtId="0" fontId="17" fillId="4" borderId="30" xfId="0" applyFont="1" applyFill="1" applyBorder="1" applyAlignment="1">
      <alignment horizontal="center" vertical="center"/>
    </xf>
    <xf numFmtId="0" fontId="17" fillId="4" borderId="31" xfId="0" applyFont="1" applyFill="1" applyBorder="1" applyAlignment="1">
      <alignment horizontal="center" vertical="center"/>
    </xf>
    <xf numFmtId="0" fontId="17" fillId="4" borderId="32" xfId="0" applyFont="1" applyFill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center"/>
    </xf>
    <xf numFmtId="0" fontId="17" fillId="4" borderId="33" xfId="0" applyFont="1" applyFill="1" applyBorder="1" applyAlignment="1">
      <alignment horizontal="center" vertical="center"/>
    </xf>
    <xf numFmtId="0" fontId="17" fillId="4" borderId="34" xfId="0" applyFont="1" applyFill="1" applyBorder="1" applyAlignment="1">
      <alignment horizontal="center" vertical="center"/>
    </xf>
    <xf numFmtId="0" fontId="17" fillId="4" borderId="35" xfId="0" applyFont="1" applyFill="1" applyBorder="1" applyAlignment="1">
      <alignment horizontal="center" vertical="center"/>
    </xf>
    <xf numFmtId="0" fontId="17" fillId="4" borderId="36" xfId="0" applyFont="1" applyFill="1" applyBorder="1" applyAlignment="1">
      <alignment horizontal="center" vertical="center"/>
    </xf>
    <xf numFmtId="44" fontId="0" fillId="4" borderId="0" xfId="0" applyNumberFormat="1" applyFill="1" applyAlignment="1">
      <alignment horizontal="center" vertical="center"/>
    </xf>
    <xf numFmtId="0" fontId="16" fillId="4" borderId="8" xfId="0" applyFont="1" applyFill="1" applyBorder="1" applyAlignment="1">
      <alignment horizontal="center"/>
    </xf>
    <xf numFmtId="0" fontId="16" fillId="4" borderId="9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/>
    <xf numFmtId="0" fontId="2" fillId="4" borderId="9" xfId="0" applyFont="1" applyFill="1" applyBorder="1" applyAlignment="1">
      <alignment horizontal="center" vertical="center"/>
    </xf>
    <xf numFmtId="44" fontId="2" fillId="4" borderId="9" xfId="0" applyNumberFormat="1" applyFont="1" applyFill="1" applyBorder="1" applyAlignment="1">
      <alignment horizontal="center" vertical="center"/>
    </xf>
    <xf numFmtId="44" fontId="2" fillId="4" borderId="10" xfId="0" applyNumberFormat="1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0" fillId="4" borderId="35" xfId="0" applyFill="1" applyBorder="1" applyAlignment="1"/>
    <xf numFmtId="44" fontId="2" fillId="4" borderId="35" xfId="0" applyNumberFormat="1" applyFont="1" applyFill="1" applyBorder="1" applyAlignment="1">
      <alignment horizontal="center" vertical="center"/>
    </xf>
    <xf numFmtId="44" fontId="0" fillId="4" borderId="35" xfId="0" applyNumberFormat="1" applyFill="1" applyBorder="1" applyAlignment="1"/>
    <xf numFmtId="44" fontId="2" fillId="4" borderId="36" xfId="0" applyNumberFormat="1" applyFont="1" applyFill="1" applyBorder="1" applyAlignment="1">
      <alignment horizontal="center" vertical="center"/>
    </xf>
    <xf numFmtId="0" fontId="0" fillId="4" borderId="7" xfId="0" applyFill="1" applyBorder="1"/>
    <xf numFmtId="17" fontId="0" fillId="4" borderId="7" xfId="0" applyNumberFormat="1" applyFill="1" applyBorder="1" applyAlignment="1">
      <alignment horizontal="center" vertical="center"/>
    </xf>
    <xf numFmtId="17" fontId="0" fillId="4" borderId="7" xfId="0" applyNumberFormat="1" applyFill="1" applyBorder="1"/>
    <xf numFmtId="44" fontId="0" fillId="4" borderId="7" xfId="0" applyNumberFormat="1" applyFill="1" applyBorder="1" applyAlignment="1">
      <alignment horizontal="center" vertical="center"/>
    </xf>
    <xf numFmtId="44" fontId="0" fillId="4" borderId="38" xfId="0" applyNumberForma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44" fontId="0" fillId="4" borderId="43" xfId="0" applyNumberFormat="1" applyFill="1" applyBorder="1"/>
    <xf numFmtId="0" fontId="0" fillId="4" borderId="39" xfId="0" applyFill="1" applyBorder="1"/>
    <xf numFmtId="0" fontId="0" fillId="4" borderId="46" xfId="0" applyFill="1" applyBorder="1" applyAlignment="1">
      <alignment horizontal="center" vertical="center"/>
    </xf>
    <xf numFmtId="17" fontId="0" fillId="4" borderId="0" xfId="0" applyNumberFormat="1" applyFill="1" applyBorder="1" applyAlignment="1">
      <alignment horizontal="center" vertical="center"/>
    </xf>
    <xf numFmtId="17" fontId="0" fillId="4" borderId="0" xfId="0" applyNumberFormat="1" applyFill="1" applyBorder="1"/>
    <xf numFmtId="44" fontId="0" fillId="4" borderId="0" xfId="0" applyNumberFormat="1" applyFill="1" applyBorder="1" applyAlignment="1">
      <alignment horizontal="center" vertical="center"/>
    </xf>
    <xf numFmtId="44" fontId="0" fillId="4" borderId="3" xfId="0" applyNumberFormat="1" applyFill="1" applyBorder="1" applyAlignment="1">
      <alignment horizontal="center" vertical="center"/>
    </xf>
    <xf numFmtId="0" fontId="0" fillId="4" borderId="32" xfId="0" applyFill="1" applyBorder="1"/>
    <xf numFmtId="44" fontId="0" fillId="4" borderId="33" xfId="0" applyNumberFormat="1" applyFill="1" applyBorder="1"/>
    <xf numFmtId="17" fontId="0" fillId="4" borderId="5" xfId="0" applyNumberFormat="1" applyFill="1" applyBorder="1" applyAlignment="1">
      <alignment horizontal="center" vertical="center"/>
    </xf>
    <xf numFmtId="17" fontId="0" fillId="4" borderId="5" xfId="0" applyNumberFormat="1" applyFill="1" applyBorder="1"/>
    <xf numFmtId="44" fontId="0" fillId="4" borderId="5" xfId="0" applyNumberFormat="1" applyFill="1" applyBorder="1" applyAlignment="1">
      <alignment horizontal="center" vertical="center"/>
    </xf>
    <xf numFmtId="44" fontId="0" fillId="4" borderId="25" xfId="0" applyNumberFormat="1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44" fontId="0" fillId="4" borderId="44" xfId="0" applyNumberFormat="1" applyFill="1" applyBorder="1"/>
    <xf numFmtId="0" fontId="0" fillId="4" borderId="40" xfId="0" applyFill="1" applyBorder="1"/>
    <xf numFmtId="0" fontId="0" fillId="4" borderId="47" xfId="0" applyFill="1" applyBorder="1" applyAlignment="1">
      <alignment horizontal="center" vertical="center"/>
    </xf>
    <xf numFmtId="44" fontId="0" fillId="4" borderId="48" xfId="0" applyNumberFormat="1" applyFill="1" applyBorder="1"/>
    <xf numFmtId="0" fontId="0" fillId="4" borderId="41" xfId="0" applyFill="1" applyBorder="1" applyAlignment="1">
      <alignment horizontal="center" vertical="center"/>
    </xf>
    <xf numFmtId="0" fontId="0" fillId="4" borderId="42" xfId="0" applyFill="1" applyBorder="1" applyAlignment="1"/>
    <xf numFmtId="44" fontId="0" fillId="4" borderId="42" xfId="0" applyNumberFormat="1" applyFill="1" applyBorder="1"/>
    <xf numFmtId="44" fontId="0" fillId="4" borderId="42" xfId="0" applyNumberFormat="1" applyFill="1" applyBorder="1" applyAlignment="1"/>
    <xf numFmtId="44" fontId="0" fillId="4" borderId="45" xfId="0" applyNumberFormat="1" applyFill="1" applyBorder="1"/>
    <xf numFmtId="0" fontId="0" fillId="4" borderId="41" xfId="0" applyFill="1" applyBorder="1"/>
    <xf numFmtId="0" fontId="0" fillId="4" borderId="42" xfId="0" applyFill="1" applyBorder="1"/>
  </cellXfs>
  <cellStyles count="6">
    <cellStyle name="Hiperlink" xfId="3" builtinId="8"/>
    <cellStyle name="Moeda 2" xfId="4" xr:uid="{3B3AABF8-7147-43A8-8AC2-921D11B7666B}"/>
    <cellStyle name="Moeda 3" xfId="5" xr:uid="{3D8F7CA2-A6A3-408F-B694-2048DD03A88D}"/>
    <cellStyle name="Normal" xfId="0" builtinId="0"/>
    <cellStyle name="Porcentagem" xfId="2" builtinId="5"/>
    <cellStyle name="Vírgula" xfId="1" builtinId="3"/>
  </cellStyles>
  <dxfs count="6">
    <dxf>
      <font>
        <color rgb="FFFF0000"/>
      </font>
      <numFmt numFmtId="34" formatCode="_-&quot;R$&quot;\ * #,##0.00_-;\-&quot;R$&quot;\ * #,##0.00_-;_-&quot;R$&quot;\ * &quot;-&quot;??_-;_-@_-"/>
    </dxf>
    <dxf>
      <font>
        <b/>
        <i val="0"/>
        <strike val="0"/>
        <color rgb="FF00B050"/>
      </font>
      <numFmt numFmtId="34" formatCode="_-&quot;R$&quot;\ * #,##0.00_-;\-&quot;R$&quot;\ * #,##0.00_-;_-&quot;R$&quot;\ * &quot;-&quot;??_-;_-@_-"/>
    </dxf>
    <dxf>
      <font>
        <b/>
        <i val="0"/>
        <strike val="0"/>
        <color rgb="FF00B050"/>
      </font>
      <numFmt numFmtId="34" formatCode="_-&quot;R$&quot;\ * #,##0.00_-;\-&quot;R$&quot;\ * #,##0.00_-;_-&quot;R$&quot;\ * &quot;-&quot;??_-;_-@_-"/>
    </dxf>
    <dxf>
      <font>
        <color rgb="FFFF0000"/>
      </font>
      <numFmt numFmtId="34" formatCode="_-&quot;R$&quot;\ * #,##0.00_-;\-&quot;R$&quot;\ * #,##0.00_-;_-&quot;R$&quot;\ * &quot;-&quot;??_-;_-@_-"/>
    </dxf>
    <dxf>
      <font>
        <b/>
        <i val="0"/>
        <strike val="0"/>
        <color rgb="FF00B050"/>
      </font>
      <numFmt numFmtId="34" formatCode="_-&quot;R$&quot;\ * #,##0.00_-;\-&quot;R$&quot;\ * #,##0.00_-;_-&quot;R$&quot;\ * &quot;-&quot;??_-;_-@_-"/>
    </dxf>
    <dxf>
      <font>
        <color rgb="FFFF0000"/>
      </font>
      <numFmt numFmtId="34" formatCode="_-&quot;R$&quot;\ * #,##0.00_-;\-&quot;R$&quot;\ * #,##0.00_-;_-&quot;R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346973</xdr:colOff>
      <xdr:row>33</xdr:row>
      <xdr:rowOff>4949</xdr:rowOff>
    </xdr:from>
    <xdr:ext cx="2629741" cy="3353380"/>
    <xdr:pic>
      <xdr:nvPicPr>
        <xdr:cNvPr id="2" name="Imagem 1">
          <a:extLst>
            <a:ext uri="{FF2B5EF4-FFF2-40B4-BE49-F238E27FC236}">
              <a16:creationId xmlns:a16="http://schemas.microsoft.com/office/drawing/2014/main" id="{40523301-963E-4DAC-880C-85DAA183E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6518" y="4299858"/>
          <a:ext cx="2629741" cy="3353380"/>
        </a:xfrm>
        <a:prstGeom prst="rect">
          <a:avLst/>
        </a:prstGeom>
        <a:ln>
          <a:solidFill>
            <a:schemeClr val="tx1"/>
          </a:solidFill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</xdr:row>
      <xdr:rowOff>142875</xdr:rowOff>
    </xdr:from>
    <xdr:to>
      <xdr:col>4</xdr:col>
      <xdr:colOff>542925</xdr:colOff>
      <xdr:row>4</xdr:row>
      <xdr:rowOff>57150</xdr:rowOff>
    </xdr:to>
    <xdr:sp macro="" textlink="">
      <xdr:nvSpPr>
        <xdr:cNvPr id="2" name="Seta: para a Direita 1">
          <a:extLst>
            <a:ext uri="{FF2B5EF4-FFF2-40B4-BE49-F238E27FC236}">
              <a16:creationId xmlns:a16="http://schemas.microsoft.com/office/drawing/2014/main" id="{29D19273-1F5B-4392-9700-D8A9DA543CC9}"/>
            </a:ext>
          </a:extLst>
        </xdr:cNvPr>
        <xdr:cNvSpPr/>
      </xdr:nvSpPr>
      <xdr:spPr>
        <a:xfrm>
          <a:off x="3762375" y="533400"/>
          <a:ext cx="466725" cy="295275"/>
        </a:xfrm>
        <a:prstGeom prst="right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76200</xdr:colOff>
      <xdr:row>2</xdr:row>
      <xdr:rowOff>133350</xdr:rowOff>
    </xdr:from>
    <xdr:to>
      <xdr:col>8</xdr:col>
      <xdr:colOff>542925</xdr:colOff>
      <xdr:row>4</xdr:row>
      <xdr:rowOff>47625</xdr:rowOff>
    </xdr:to>
    <xdr:sp macro="" textlink="">
      <xdr:nvSpPr>
        <xdr:cNvPr id="3" name="Seta: para a Direita 2">
          <a:extLst>
            <a:ext uri="{FF2B5EF4-FFF2-40B4-BE49-F238E27FC236}">
              <a16:creationId xmlns:a16="http://schemas.microsoft.com/office/drawing/2014/main" id="{E14242C3-5BFF-4A7B-881D-C29223E1FB7A}"/>
            </a:ext>
          </a:extLst>
        </xdr:cNvPr>
        <xdr:cNvSpPr/>
      </xdr:nvSpPr>
      <xdr:spPr>
        <a:xfrm>
          <a:off x="7448550" y="523875"/>
          <a:ext cx="466725" cy="295275"/>
        </a:xfrm>
        <a:prstGeom prst="right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87086</xdr:colOff>
      <xdr:row>4</xdr:row>
      <xdr:rowOff>21771</xdr:rowOff>
    </xdr:from>
    <xdr:to>
      <xdr:col>6</xdr:col>
      <xdr:colOff>87086</xdr:colOff>
      <xdr:row>4</xdr:row>
      <xdr:rowOff>163285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CCA6B15F-DAA2-4AAA-939C-BB884FAC81ED}"/>
            </a:ext>
          </a:extLst>
        </xdr:cNvPr>
        <xdr:cNvCxnSpPr/>
      </xdr:nvCxnSpPr>
      <xdr:spPr>
        <a:xfrm flipV="1">
          <a:off x="6821261" y="793296"/>
          <a:ext cx="0" cy="141514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salario.com.br/profissao/recepcionista-cbo-422105/indaiatuba-sp/" TargetMode="External"/><Relationship Id="rId1" Type="http://schemas.openxmlformats.org/officeDocument/2006/relationships/hyperlink" Target="https://www.vagas.com.br/cargo/tecnico-de-instalacao-e-manutencao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eletrogate.com/resistor-220r-1-4w-10-unidades" TargetMode="External"/><Relationship Id="rId18" Type="http://schemas.openxmlformats.org/officeDocument/2006/relationships/hyperlink" Target="https://www.eletrogate.com/modulo-buzzer-ativo-5v" TargetMode="External"/><Relationship Id="rId26" Type="http://schemas.openxmlformats.org/officeDocument/2006/relationships/hyperlink" Target="https://www.paiolverde.com.br/mangueira-tubo-de-gotejamento-netafim-streamline-x-60-lh-30x30cm-1000-m?utm_source=Site&amp;utm_medium=GoogleMerchant&amp;utm_campaign=GoogleMerchant&amp;gclid=CjwKCAiAqJn9BRB0EiwAJ1SztS1NVAMPtxbWB7A4a8XLg0nMsW-z44_68H-BOzX9FPBSTOgSISnrFhoCSZ4QAvD_BwE" TargetMode="External"/><Relationship Id="rId3" Type="http://schemas.openxmlformats.org/officeDocument/2006/relationships/hyperlink" Target="https://www.eletrogate.com/mega-2560-r3-ch340-cabo-usb-para-arduino?utm_source=Site&amp;utm_medium=GoogleMerchant&amp;utm_campaign=GoogleMerchant&amp;gclid=CjwKCAiAqJn9BRB0EiwAJ1SztVDp5QyUxujOL0TREecTUqCEiM0ikTo01WrjmGOrxvDYV93nnj2c6xoCgC4QAvD_BwE" TargetMode="External"/><Relationship Id="rId21" Type="http://schemas.openxmlformats.org/officeDocument/2006/relationships/hyperlink" Target="https://www.sodimac.com.br/sodimac-br/product/855135?gclsrc=aw.ds&amp;?kid=bnnext11382&amp;disp=GOOGLE-ADWORDS&amp;gclid=CjwKCAiAqJn9BRB0EiwAJ1SztTXe86h7NevDz4ZrFMOhpRezLNK3-ixofaYLdwUczza7_-A3VZjPqxoCsSkQAvD_BwE" TargetMode="External"/><Relationship Id="rId7" Type="http://schemas.openxmlformats.org/officeDocument/2006/relationships/hyperlink" Target="https://www.arduoeletro.com/display-lcd-grafico-128x64" TargetMode="External"/><Relationship Id="rId12" Type="http://schemas.openxmlformats.org/officeDocument/2006/relationships/hyperlink" Target="https://www.arduoeletro.com/placa-wemos-d1-r2-wifi-esp8266" TargetMode="External"/><Relationship Id="rId17" Type="http://schemas.openxmlformats.org/officeDocument/2006/relationships/hyperlink" Target="https://www.filipeflop.com/produto/modulo-buzzer-5v-passivo/?gclid=CjwKCAiAqJn9BRB0EiwAJ1SztazPkUlDe6k31H2fiFSpWa4-l9ZM3y6CI5JuO1vdFeYic23HSbVXIxoC5wwQAvD_BwE" TargetMode="External"/><Relationship Id="rId25" Type="http://schemas.openxmlformats.org/officeDocument/2006/relationships/hyperlink" Target="https://www.instaagro.com/netafim-streamline-x-16080-1-60l-h-0-20m-1000m.html?gclid=CjwKCAiAqJn9BRB0EiwAJ1SztTd3InEmRZPgE84hQNBjfWsOcwr8uqUEkBYShNf-w6UVQJR0SP4a4hoCv7sQAvD_BwE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https://www.arduoeletro.com/arduino-mega-2560-r3-ch340g-black-micro-usb?utm_source=Site&amp;utm_medium=GoogleMerchant&amp;utm_campaign=GoogleMerchant&amp;gclid=CjwKCAiAqJn9BRB0EiwAJ1Sztbulw05MwqTLf-eGE9hiXnxNiVqxKZwvulROE9eRC1ASOWirK847YRoCzjEQAvD_BwE" TargetMode="External"/><Relationship Id="rId16" Type="http://schemas.openxmlformats.org/officeDocument/2006/relationships/hyperlink" Target="https://produto.mercadolivre.com.br/MLB-1480392950-placa-universal-pcb-perfurada-dupla-face-5x7cm-eletrnica-_JM" TargetMode="External"/><Relationship Id="rId20" Type="http://schemas.openxmlformats.org/officeDocument/2006/relationships/hyperlink" Target="https://www.arduinomega.com.br/modulo-rele-1-canal-5v?utm_source=Site&amp;utm_medium=GoogleMerchant&amp;utm_campaign=GoogleMerchant&amp;gclid=CjwKCAiAqJn9BRB0EiwAJ1SztawlYj8rjsOu9kjjja1zj_3zitZt7WMmSXOuyrEtpAtM4hKK3ATSzhoC4J4QAvD_BwE" TargetMode="External"/><Relationship Id="rId29" Type="http://schemas.openxmlformats.org/officeDocument/2006/relationships/hyperlink" Target="https://produto.mercadolivre.com.br/MLB-1504217194-cabo-flexivel-tipo-pp-3x25mm-1kv-preto-10-metros-_JM?matt_tool=82322591&amp;matt_word=&amp;matt_source=google&amp;matt_campaign_id=6542458279&amp;matt_ad_group_id=84209230451&amp;matt_match_type=&amp;matt_network=u&amp;matt_device=c&amp;matt_creative=385096448526&amp;matt_keyword=&amp;matt_ad_position=&amp;matt_ad_type=&amp;matt_merchant_id=114079028&amp;matt_product_id=MLB1504217194&amp;matt_product_partition_id=361908274048&amp;matt_target_id=pla-361908274048&amp;gclid=CjwKCAiAqJn9BRB0EiwAJ1SztUTnCcbGQ1z2VEn0riwbhhEyRkKbgsxZsmmystUQy66UsmihO8YhJhoCGHYQAvD_BwE" TargetMode="External"/><Relationship Id="rId1" Type="http://schemas.openxmlformats.org/officeDocument/2006/relationships/hyperlink" Target="https://www.eletrogate.com/modulo-sensor-de-umidade-de-solo" TargetMode="External"/><Relationship Id="rId6" Type="http://schemas.openxmlformats.org/officeDocument/2006/relationships/hyperlink" Target="https://www.eletrogate.com/modulo-sensor-de-luminosidade-ldr" TargetMode="External"/><Relationship Id="rId11" Type="http://schemas.openxmlformats.org/officeDocument/2006/relationships/hyperlink" Target="https://produto.mercadolivre.com.br/MLB-1298409483-placa-wemos-d1-wifi-esp8266-arduino-uno-_JM?matt_tool=79246729&amp;matt_word=&amp;matt_source=google&amp;matt_campaign_id=6542746973&amp;matt_ad_group_id=82254694281&amp;matt_match_type=&amp;matt_network=u&amp;matt_device=c&amp;matt_creative=385099301982&amp;matt_keyword=&amp;matt_ad_position=&amp;matt_ad_type=&amp;matt_merchant_id=187921273&amp;matt_product_id=MLB1298409483&amp;matt_product_partition_id=472057081367&amp;matt_target_id=pla-472057081367&amp;gclid=CjwKCAiAqJn9BRB0EiwAJ1SztQjLV49YYOVZfY7mdWfBNjlJBpBIVWqbDJown_o5NAuTgp0mdwgDAhoCNngQAvD_BwE" TargetMode="External"/><Relationship Id="rId24" Type="http://schemas.openxmlformats.org/officeDocument/2006/relationships/hyperlink" Target="https://www.magazineluiza.com.br/bomba-dagua-periferica-05-cv-1-2-acquapump-ferrari/p/ch6dak8k33/pi/eqag/?&amp;seller_id=palaciodasferramentas&amp;&amp;utm_source=google&amp;utm_medium=pla&amp;utm_campaign=&amp;partner_id=54222&amp;gclid=CjwKCAiAqJn9BRB0EiwAJ1Sztb62Xa9UHPglNvjoj3vrQFM9jhSHF9mININDRU6hDtoL5RcrLZsrYBoC-I0QAvD_BwE" TargetMode="External"/><Relationship Id="rId32" Type="http://schemas.openxmlformats.org/officeDocument/2006/relationships/hyperlink" Target="https://www.americanas.com.br/produto/455640899?opn=YSMESP&amp;sellerid=33245599000182&amp;epar=bp_pl_00_go_pla_casaeconst_geral_gmv&amp;WT.srch=1&amp;acc=e789ea56094489dffd798f86ff51c7a9&amp;i=5ceb53f149f937f6250e32bf&amp;o=5d894aca6c28a3cb50b3d40c&amp;gclid=CjwKCAiAqJn9BRB0EiwAJ1SztdvwJhKnfqLmovCANheIc7OV-heMHcnazErvydhixnzbaX4u8-xI3xoCzNIQAvD_BwE" TargetMode="External"/><Relationship Id="rId5" Type="http://schemas.openxmlformats.org/officeDocument/2006/relationships/hyperlink" Target="https://www.arduoeletro.com/modulo-sensor-de-luz-ldr-5mm" TargetMode="External"/><Relationship Id="rId15" Type="http://schemas.openxmlformats.org/officeDocument/2006/relationships/hyperlink" Target="https://www.filipeflop.com/produto/placa-de-circuito-impresso-dupla-face/?attribute_pa_dimensoes=5x7cm&amp;gclid=CjwKCAiAqJn9BRB0EiwAJ1SztTBE7_zKmv9_VBAIGlwNKuOXFxPQNYRLRtb5dDt500Sj3lSKwQPbQxoCPhcQAvD_BwE" TargetMode="External"/><Relationship Id="rId23" Type="http://schemas.openxmlformats.org/officeDocument/2006/relationships/hyperlink" Target="http://www.lojaeletrica.com.br/contator-auxiliar-cwca0-22-v26-220v-2na2nf-weg,product,2200303750727,dept,0.aspx" TargetMode="External"/><Relationship Id="rId28" Type="http://schemas.openxmlformats.org/officeDocument/2006/relationships/hyperlink" Target="https://www.paiolverde.com.br/kit-10-conexao-t-para-microtubo-4mm-14-para-irrigacao?utm_source=Site&amp;utm_medium=GoogleMerchant&amp;utm_campaign=GoogleMerchant&amp;gclid=CjwKCAiAqJn9BRB0EiwAJ1Szteg31GMPLxaJ_RUu3lOJ_Wd9JUFdJdDY9cnHEf0vb7__IR_EsWkivxoC0XYQAvD_BwE" TargetMode="External"/><Relationship Id="rId10" Type="http://schemas.openxmlformats.org/officeDocument/2006/relationships/hyperlink" Target="https://www.arduoeletro.com/teclado-matricial-de-membrana" TargetMode="External"/><Relationship Id="rId19" Type="http://schemas.openxmlformats.org/officeDocument/2006/relationships/hyperlink" Target="https://www.eletrogate.com/modulo-rele-1-canal-5v?utm_source=Site&amp;utm_medium=GoogleMerchant&amp;utm_campaign=GoogleMerchant&amp;gclid=CjwKCAiAqJn9BRB0EiwAJ1SztYxWijDVtqdGSWO7k3uDxWHJsl5JrdSAl3jloDS_uoOuBnVEwHyyDxoClUIQAvD_BwE" TargetMode="External"/><Relationship Id="rId31" Type="http://schemas.openxmlformats.org/officeDocument/2006/relationships/hyperlink" Target="https://produto.mercadolivre.com.br/MLB-1099446712-caixa-metalica-quadro-painel-de-comando-com-flange-60x50x25-_JM" TargetMode="External"/><Relationship Id="rId4" Type="http://schemas.openxmlformats.org/officeDocument/2006/relationships/hyperlink" Target="https://www.arduoeletro.com/sensor-de-umidade-do-solo-hidrometro" TargetMode="External"/><Relationship Id="rId9" Type="http://schemas.openxmlformats.org/officeDocument/2006/relationships/hyperlink" Target="https://www.eletrogate.com/teclado-matricial-de-membrana-16-teclas" TargetMode="External"/><Relationship Id="rId14" Type="http://schemas.openxmlformats.org/officeDocument/2006/relationships/hyperlink" Target="https://www.tecnotronics.com.br/resistor-220r-14w-kit-com-10-unidades.html" TargetMode="External"/><Relationship Id="rId22" Type="http://schemas.openxmlformats.org/officeDocument/2006/relationships/hyperlink" Target="https://produto.mercadolivre.com.br/MLB-1590347769-minicontator-auxiliar-220v-2na2nf-10a-cwca0-22-00v26-weg-_JM" TargetMode="External"/><Relationship Id="rId27" Type="http://schemas.openxmlformats.org/officeDocument/2006/relationships/hyperlink" Target="https://produto.mercadolivre.com.br/MLB-1474860407-conector-t-para-irrigaco-mangueira-47-20-uni-_JM?matt_tool=26177295&amp;matt_word=&amp;matt_source=google&amp;matt_campaign_id=6542512723&amp;matt_ad_group_id=77682048439&amp;matt_match_type=&amp;matt_network=u&amp;matt_device=c&amp;matt_creative=385099545261&amp;matt_keyword=&amp;matt_ad_position=&amp;matt_ad_type=&amp;matt_merchant_id=217884859&amp;matt_product_id=MLB1474860407&amp;matt_product_partition_id=306248980482&amp;matt_target_id=pla-306248980482&amp;gclid=CjwKCAiAqJn9BRB0EiwAJ1SztT_T-z5HwWPCnNw5w2b-EQDk-k0LHGB-TzZEB2gfGhOoszY7-AY_tRoCbmQQAvD_BwE" TargetMode="External"/><Relationship Id="rId30" Type="http://schemas.openxmlformats.org/officeDocument/2006/relationships/hyperlink" Target="https://produto.mercadolivre.com.br/MLB-1207557747-cabo-pp-flexivel-3x25mm-preto-sil-10-metros-_JM?matt_tool=82322591&amp;matt_word=&amp;matt_source=google&amp;matt_campaign_id=6542458279&amp;matt_ad_group_id=84209230451&amp;matt_match_type=&amp;matt_network=u&amp;matt_device=c&amp;matt_creative=385096448526&amp;matt_keyword=&amp;matt_ad_position=&amp;matt_ad_type=&amp;matt_merchant_id=133905272&amp;matt_product_id=MLB1207557747&amp;matt_product_partition_id=361908274048&amp;matt_target_id=pla-361908274048&amp;gclid=CjwKCAiAqJn9BRB0EiwAJ1SztVc_dg2JVlHGHEdCxv8y8MjIEwFRrW0rSzR_oFPQLn2PS_9ES2KelRoC4tYQAvD_BwE" TargetMode="External"/><Relationship Id="rId8" Type="http://schemas.openxmlformats.org/officeDocument/2006/relationships/hyperlink" Target="https://www.eletrogate.com/display-lcd-grafico-128x64-backlight-azu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salario.com.br/profissao/recepcionista-cbo-422105/indaiatuba-sp/" TargetMode="External"/><Relationship Id="rId1" Type="http://schemas.openxmlformats.org/officeDocument/2006/relationships/hyperlink" Target="https://www.vagas.com.br/cargo/tecnico-de-instalacao-e-manutencao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B467A-30F8-4691-8B62-AA94ECC52CA8}">
  <sheetPr>
    <tabColor rgb="FF7030A0"/>
  </sheetPr>
  <dimension ref="A2:N48"/>
  <sheetViews>
    <sheetView showGridLines="0" zoomScale="55" zoomScaleNormal="55" workbookViewId="0">
      <selection activeCell="A4" sqref="A4"/>
    </sheetView>
  </sheetViews>
  <sheetFormatPr defaultRowHeight="15" x14ac:dyDescent="0.25"/>
  <cols>
    <col min="1" max="1" width="19.7109375" customWidth="1"/>
    <col min="2" max="2" width="25" customWidth="1"/>
    <col min="3" max="3" width="36.5703125" customWidth="1"/>
    <col min="4" max="4" width="25.28515625" customWidth="1"/>
    <col min="5" max="5" width="52.7109375" customWidth="1"/>
    <col min="6" max="6" width="70.42578125" customWidth="1"/>
    <col min="7" max="7" width="12.7109375" customWidth="1"/>
  </cols>
  <sheetData>
    <row r="2" spans="2:14" ht="15.75" x14ac:dyDescent="0.25">
      <c r="B2" s="1" t="s">
        <v>0</v>
      </c>
      <c r="C2" s="1" t="s">
        <v>1</v>
      </c>
      <c r="D2" s="1" t="s">
        <v>2</v>
      </c>
      <c r="E2" s="2" t="s">
        <v>3</v>
      </c>
      <c r="F2" s="3" t="s">
        <v>4</v>
      </c>
    </row>
    <row r="3" spans="2:14" ht="99" customHeight="1" x14ac:dyDescent="0.25">
      <c r="B3" s="4" t="s">
        <v>5</v>
      </c>
      <c r="C3" s="4" t="s">
        <v>6</v>
      </c>
      <c r="D3" s="5">
        <v>1350</v>
      </c>
      <c r="E3" s="6" t="s">
        <v>7</v>
      </c>
      <c r="F3" s="7" t="s">
        <v>8</v>
      </c>
    </row>
    <row r="4" spans="2:14" ht="96" customHeight="1" x14ac:dyDescent="0.25">
      <c r="B4" s="63" t="s">
        <v>9</v>
      </c>
      <c r="C4" s="4" t="s">
        <v>10</v>
      </c>
      <c r="D4" s="5">
        <v>1900</v>
      </c>
      <c r="E4" s="6" t="s">
        <v>11</v>
      </c>
      <c r="F4" s="8" t="s">
        <v>12</v>
      </c>
    </row>
    <row r="5" spans="2:14" ht="15.75" x14ac:dyDescent="0.25">
      <c r="B5" s="64"/>
      <c r="C5" s="4" t="s">
        <v>13</v>
      </c>
      <c r="D5" s="5">
        <v>1500</v>
      </c>
      <c r="E5" s="9"/>
      <c r="F5" s="10"/>
    </row>
    <row r="6" spans="2:14" ht="63" x14ac:dyDescent="0.25">
      <c r="B6" s="63" t="s">
        <v>14</v>
      </c>
      <c r="C6" s="4" t="s">
        <v>15</v>
      </c>
      <c r="D6" s="5">
        <v>5000</v>
      </c>
      <c r="E6" s="6" t="s">
        <v>16</v>
      </c>
      <c r="F6" s="8" t="s">
        <v>17</v>
      </c>
    </row>
    <row r="7" spans="2:14" ht="15.75" x14ac:dyDescent="0.25">
      <c r="B7" s="64"/>
      <c r="C7" s="4" t="s">
        <v>18</v>
      </c>
      <c r="D7" s="5">
        <v>2200</v>
      </c>
      <c r="E7" s="6" t="s">
        <v>19</v>
      </c>
      <c r="F7" s="10"/>
    </row>
    <row r="8" spans="2:14" ht="83.25" customHeight="1" x14ac:dyDescent="0.25">
      <c r="B8" s="4" t="s">
        <v>20</v>
      </c>
      <c r="C8" s="4" t="s">
        <v>21</v>
      </c>
      <c r="D8" s="5">
        <v>1900</v>
      </c>
      <c r="E8" s="6" t="s">
        <v>22</v>
      </c>
      <c r="F8" s="7" t="s">
        <v>23</v>
      </c>
    </row>
    <row r="9" spans="2:14" ht="102" customHeight="1" x14ac:dyDescent="0.25">
      <c r="B9" s="65" t="s">
        <v>24</v>
      </c>
      <c r="C9" s="4" t="s">
        <v>25</v>
      </c>
      <c r="D9" s="5">
        <v>2300</v>
      </c>
      <c r="E9" s="6" t="s">
        <v>26</v>
      </c>
      <c r="F9" s="8" t="s">
        <v>27</v>
      </c>
    </row>
    <row r="10" spans="2:14" ht="15.75" x14ac:dyDescent="0.25">
      <c r="B10" s="66"/>
      <c r="C10" s="4" t="s">
        <v>28</v>
      </c>
      <c r="D10" s="5">
        <v>1510</v>
      </c>
      <c r="E10" s="9"/>
      <c r="F10" s="10"/>
    </row>
    <row r="11" spans="2:14" ht="63" x14ac:dyDescent="0.25">
      <c r="B11" s="4" t="s">
        <v>29</v>
      </c>
      <c r="C11" s="4" t="s">
        <v>30</v>
      </c>
      <c r="D11" s="5">
        <v>3344.63</v>
      </c>
      <c r="E11" s="6" t="s">
        <v>31</v>
      </c>
      <c r="F11" s="8" t="s">
        <v>32</v>
      </c>
    </row>
    <row r="12" spans="2:14" ht="77.25" customHeight="1" x14ac:dyDescent="0.25">
      <c r="B12" s="4" t="s">
        <v>33</v>
      </c>
      <c r="C12" s="4" t="s">
        <v>34</v>
      </c>
      <c r="D12" s="5">
        <v>6500</v>
      </c>
      <c r="E12" s="6" t="s">
        <v>35</v>
      </c>
      <c r="F12" s="8" t="s">
        <v>36</v>
      </c>
    </row>
    <row r="13" spans="2:14" ht="21.75" customHeight="1" x14ac:dyDescent="0.25">
      <c r="D13" s="11">
        <f>SUM(D3:D12)</f>
        <v>27504.63</v>
      </c>
      <c r="E13" s="12" t="s">
        <v>37</v>
      </c>
      <c r="N13" s="36"/>
    </row>
    <row r="14" spans="2:14" ht="139.5" customHeight="1" x14ac:dyDescent="0.25">
      <c r="B14" s="13"/>
      <c r="C14" s="13"/>
      <c r="D14" s="5">
        <f>D13*1.7</f>
        <v>46757.870999999999</v>
      </c>
      <c r="E14" s="14" t="s">
        <v>38</v>
      </c>
      <c r="F14" s="8" t="s">
        <v>39</v>
      </c>
    </row>
    <row r="15" spans="2:14" x14ac:dyDescent="0.25">
      <c r="C15" s="15"/>
    </row>
    <row r="17" spans="1:2" x14ac:dyDescent="0.25">
      <c r="B17" s="35"/>
    </row>
    <row r="18" spans="1:2" x14ac:dyDescent="0.25">
      <c r="A18" s="34"/>
      <c r="B18" s="33"/>
    </row>
    <row r="47" ht="16.5" customHeight="1" x14ac:dyDescent="0.25"/>
    <row r="48" ht="32.25" customHeight="1" x14ac:dyDescent="0.25"/>
  </sheetData>
  <mergeCells count="3">
    <mergeCell ref="B4:B5"/>
    <mergeCell ref="B6:B7"/>
    <mergeCell ref="B9:B10"/>
  </mergeCells>
  <hyperlinks>
    <hyperlink ref="F8" r:id="rId1" xr:uid="{25F1F86D-329B-43AA-99A4-426DE6EDA9FA}"/>
    <hyperlink ref="F3" r:id="rId2" location=":~:text=O%20valor%20do%20piso%20salarial,de%2042%20horas%20por%20semana." xr:uid="{CBD1AFE1-E5F7-494B-9252-53FAA1A32BE1}"/>
  </hyperlinks>
  <pageMargins left="0.511811024" right="0.511811024" top="0.78740157499999996" bottom="0.78740157499999996" header="0.31496062000000002" footer="0.31496062000000002"/>
  <pageSetup paperSize="9" orientation="portrait" horizontalDpi="4294967293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579F9-749D-4490-9C76-137F4F54A1DA}">
  <sheetPr>
    <tabColor rgb="FF002060"/>
  </sheetPr>
  <dimension ref="C2:J28"/>
  <sheetViews>
    <sheetView zoomScale="80" zoomScaleNormal="80" workbookViewId="0">
      <selection activeCell="F22" sqref="F22"/>
    </sheetView>
  </sheetViews>
  <sheetFormatPr defaultRowHeight="15" x14ac:dyDescent="0.25"/>
  <cols>
    <col min="1" max="2" width="9.140625" style="41"/>
    <col min="3" max="3" width="9.28515625" style="41" bestFit="1" customWidth="1"/>
    <col min="4" max="4" width="32.7109375" style="41" customWidth="1"/>
    <col min="5" max="5" width="20.140625" style="41" customWidth="1"/>
    <col min="6" max="6" width="13.85546875" style="41" customWidth="1"/>
    <col min="7" max="7" width="22.140625" style="41" customWidth="1"/>
    <col min="8" max="8" width="16.5703125" style="41" customWidth="1"/>
    <col min="9" max="9" width="13.7109375" style="41" bestFit="1" customWidth="1"/>
    <col min="10" max="10" width="29.28515625" style="41" customWidth="1"/>
    <col min="11" max="16384" width="9.140625" style="41"/>
  </cols>
  <sheetData>
    <row r="2" spans="3:10" ht="15.75" x14ac:dyDescent="0.25">
      <c r="C2" s="47" t="s">
        <v>95</v>
      </c>
      <c r="D2" s="47"/>
      <c r="E2" s="47"/>
      <c r="F2" s="39"/>
      <c r="G2" s="39"/>
      <c r="H2" s="39"/>
      <c r="I2" s="39"/>
      <c r="J2" s="39"/>
    </row>
    <row r="3" spans="3:10" ht="16.5" thickBot="1" x14ac:dyDescent="0.3">
      <c r="C3" s="39"/>
      <c r="D3" s="39"/>
      <c r="E3" s="39"/>
      <c r="F3" s="67"/>
      <c r="G3" s="39"/>
      <c r="H3" s="39"/>
      <c r="I3" s="67"/>
      <c r="J3" s="39"/>
    </row>
    <row r="4" spans="3:10" ht="15.75" x14ac:dyDescent="0.25">
      <c r="C4" s="68" t="s">
        <v>96</v>
      </c>
      <c r="D4" s="68" t="s">
        <v>97</v>
      </c>
      <c r="E4" s="69" t="s">
        <v>98</v>
      </c>
      <c r="F4" s="69"/>
      <c r="G4" s="70"/>
      <c r="H4" s="71" t="s">
        <v>99</v>
      </c>
      <c r="I4" s="69"/>
      <c r="J4" s="70"/>
    </row>
    <row r="5" spans="3:10" ht="15.75" x14ac:dyDescent="0.25">
      <c r="C5" s="72">
        <v>1</v>
      </c>
      <c r="D5" s="72" t="s">
        <v>100</v>
      </c>
      <c r="E5" s="73" t="s">
        <v>101</v>
      </c>
      <c r="F5" s="74">
        <v>74.900000000000006</v>
      </c>
      <c r="G5" s="75" t="s">
        <v>102</v>
      </c>
      <c r="H5" s="76" t="s">
        <v>103</v>
      </c>
      <c r="I5" s="74">
        <v>109.9</v>
      </c>
      <c r="J5" s="77" t="s">
        <v>104</v>
      </c>
    </row>
    <row r="6" spans="3:10" ht="15.75" x14ac:dyDescent="0.25">
      <c r="C6" s="72">
        <v>1</v>
      </c>
      <c r="D6" s="72" t="s">
        <v>105</v>
      </c>
      <c r="E6" s="78" t="s">
        <v>103</v>
      </c>
      <c r="F6" s="79">
        <v>9.9</v>
      </c>
      <c r="G6" s="80" t="s">
        <v>106</v>
      </c>
      <c r="H6" s="76" t="s">
        <v>101</v>
      </c>
      <c r="I6" s="74">
        <v>11.9</v>
      </c>
      <c r="J6" s="81" t="s">
        <v>107</v>
      </c>
    </row>
    <row r="7" spans="3:10" ht="15.75" x14ac:dyDescent="0.25">
      <c r="C7" s="72">
        <v>1</v>
      </c>
      <c r="D7" s="72" t="s">
        <v>108</v>
      </c>
      <c r="E7" s="73" t="s">
        <v>101</v>
      </c>
      <c r="F7" s="74">
        <v>7.89</v>
      </c>
      <c r="G7" s="75" t="s">
        <v>109</v>
      </c>
      <c r="H7" s="76" t="s">
        <v>103</v>
      </c>
      <c r="I7" s="74">
        <v>8.9</v>
      </c>
      <c r="J7" s="81" t="s">
        <v>110</v>
      </c>
    </row>
    <row r="8" spans="3:10" ht="15.75" x14ac:dyDescent="0.25">
      <c r="C8" s="72">
        <v>1</v>
      </c>
      <c r="D8" s="72" t="s">
        <v>111</v>
      </c>
      <c r="E8" s="73" t="s">
        <v>112</v>
      </c>
      <c r="F8" s="74">
        <v>189.9</v>
      </c>
      <c r="G8" s="75" t="s">
        <v>113</v>
      </c>
      <c r="H8" s="76" t="s">
        <v>114</v>
      </c>
      <c r="I8" s="74">
        <v>178</v>
      </c>
      <c r="J8" s="81" t="s">
        <v>115</v>
      </c>
    </row>
    <row r="9" spans="3:10" ht="15.75" x14ac:dyDescent="0.25">
      <c r="C9" s="72">
        <v>1</v>
      </c>
      <c r="D9" s="72" t="s">
        <v>116</v>
      </c>
      <c r="E9" s="73" t="s">
        <v>117</v>
      </c>
      <c r="F9" s="74">
        <v>310.45</v>
      </c>
      <c r="G9" s="75" t="s">
        <v>118</v>
      </c>
      <c r="H9" s="76" t="s">
        <v>119</v>
      </c>
      <c r="I9" s="74">
        <v>350</v>
      </c>
      <c r="J9" s="81" t="s">
        <v>120</v>
      </c>
    </row>
    <row r="10" spans="3:10" ht="15.75" x14ac:dyDescent="0.25">
      <c r="C10" s="72">
        <v>20</v>
      </c>
      <c r="D10" s="72" t="s">
        <v>121</v>
      </c>
      <c r="E10" s="73" t="s">
        <v>119</v>
      </c>
      <c r="F10" s="74">
        <v>14</v>
      </c>
      <c r="G10" s="75" t="s">
        <v>122</v>
      </c>
      <c r="H10" s="76" t="s">
        <v>123</v>
      </c>
      <c r="I10" s="74">
        <v>26</v>
      </c>
      <c r="J10" s="81" t="s">
        <v>124</v>
      </c>
    </row>
    <row r="11" spans="3:10" ht="15.75" x14ac:dyDescent="0.25">
      <c r="C11" s="72">
        <v>1</v>
      </c>
      <c r="D11" s="72" t="s">
        <v>125</v>
      </c>
      <c r="E11" s="73" t="s">
        <v>101</v>
      </c>
      <c r="F11" s="74">
        <v>69.900000000000006</v>
      </c>
      <c r="G11" s="75" t="s">
        <v>126</v>
      </c>
      <c r="H11" s="76" t="s">
        <v>103</v>
      </c>
      <c r="I11" s="74">
        <v>79.900000000000006</v>
      </c>
      <c r="J11" s="81" t="s">
        <v>127</v>
      </c>
    </row>
    <row r="12" spans="3:10" ht="15.75" x14ac:dyDescent="0.25">
      <c r="C12" s="72">
        <v>1</v>
      </c>
      <c r="D12" s="72" t="s">
        <v>128</v>
      </c>
      <c r="E12" s="73" t="s">
        <v>129</v>
      </c>
      <c r="F12" s="74">
        <v>279.89999999999998</v>
      </c>
      <c r="G12" s="75" t="s">
        <v>130</v>
      </c>
      <c r="H12" s="76" t="s">
        <v>131</v>
      </c>
      <c r="I12" s="74">
        <v>299.89999999999998</v>
      </c>
      <c r="J12" s="81" t="s">
        <v>132</v>
      </c>
    </row>
    <row r="13" spans="3:10" ht="15.75" x14ac:dyDescent="0.25">
      <c r="C13" s="72">
        <v>1</v>
      </c>
      <c r="D13" s="72" t="s">
        <v>133</v>
      </c>
      <c r="E13" s="73" t="s">
        <v>101</v>
      </c>
      <c r="F13" s="74">
        <v>9.9</v>
      </c>
      <c r="G13" s="75" t="s">
        <v>134</v>
      </c>
      <c r="H13" s="76" t="s">
        <v>103</v>
      </c>
      <c r="I13" s="74">
        <v>9.9</v>
      </c>
      <c r="J13" s="81" t="s">
        <v>135</v>
      </c>
    </row>
    <row r="14" spans="3:10" ht="15.75" x14ac:dyDescent="0.25">
      <c r="C14" s="72">
        <v>1</v>
      </c>
      <c r="D14" s="72" t="s">
        <v>136</v>
      </c>
      <c r="E14" s="73" t="s">
        <v>129</v>
      </c>
      <c r="F14" s="74">
        <v>39.9</v>
      </c>
      <c r="G14" s="75" t="s">
        <v>137</v>
      </c>
      <c r="H14" s="76" t="s">
        <v>101</v>
      </c>
      <c r="I14" s="74">
        <v>49.9</v>
      </c>
      <c r="J14" s="81" t="s">
        <v>138</v>
      </c>
    </row>
    <row r="15" spans="3:10" ht="15.75" x14ac:dyDescent="0.25">
      <c r="C15" s="72">
        <v>10</v>
      </c>
      <c r="D15" s="72" t="s">
        <v>139</v>
      </c>
      <c r="E15" s="73" t="s">
        <v>140</v>
      </c>
      <c r="F15" s="74">
        <v>1</v>
      </c>
      <c r="G15" s="75" t="s">
        <v>141</v>
      </c>
      <c r="H15" s="76" t="s">
        <v>103</v>
      </c>
      <c r="I15" s="74">
        <v>2</v>
      </c>
      <c r="J15" s="81" t="s">
        <v>142</v>
      </c>
    </row>
    <row r="16" spans="3:10" ht="15.75" x14ac:dyDescent="0.25">
      <c r="C16" s="72">
        <v>1</v>
      </c>
      <c r="D16" s="72" t="s">
        <v>143</v>
      </c>
      <c r="E16" s="73" t="s">
        <v>144</v>
      </c>
      <c r="F16" s="74">
        <v>6.9</v>
      </c>
      <c r="G16" s="75" t="s">
        <v>145</v>
      </c>
      <c r="H16" s="76" t="s">
        <v>123</v>
      </c>
      <c r="I16" s="74">
        <v>10.95</v>
      </c>
      <c r="J16" s="81" t="s">
        <v>146</v>
      </c>
    </row>
    <row r="17" spans="3:10" ht="15.75" x14ac:dyDescent="0.25">
      <c r="C17" s="72" t="s">
        <v>147</v>
      </c>
      <c r="D17" s="72" t="s">
        <v>148</v>
      </c>
      <c r="E17" s="73" t="s">
        <v>129</v>
      </c>
      <c r="F17" s="74">
        <v>69.900000000000006</v>
      </c>
      <c r="G17" s="75" t="s">
        <v>149</v>
      </c>
      <c r="H17" s="76" t="s">
        <v>123</v>
      </c>
      <c r="I17" s="74">
        <v>189</v>
      </c>
      <c r="J17" s="81" t="s">
        <v>150</v>
      </c>
    </row>
    <row r="18" spans="3:10" ht="15.75" x14ac:dyDescent="0.25">
      <c r="C18" s="72">
        <v>1</v>
      </c>
      <c r="D18" s="72" t="s">
        <v>151</v>
      </c>
      <c r="E18" s="73" t="s">
        <v>103</v>
      </c>
      <c r="F18" s="74">
        <v>9.9</v>
      </c>
      <c r="G18" s="75" t="s">
        <v>152</v>
      </c>
      <c r="H18" s="76" t="s">
        <v>144</v>
      </c>
      <c r="I18" s="74">
        <v>9.9</v>
      </c>
      <c r="J18" s="81" t="s">
        <v>153</v>
      </c>
    </row>
    <row r="19" spans="3:10" ht="15.75" x14ac:dyDescent="0.25">
      <c r="C19" s="72">
        <v>1</v>
      </c>
      <c r="D19" s="72" t="s">
        <v>154</v>
      </c>
      <c r="E19" s="73" t="s">
        <v>155</v>
      </c>
      <c r="F19" s="74">
        <v>8.9</v>
      </c>
      <c r="G19" s="75" t="s">
        <v>156</v>
      </c>
      <c r="H19" s="76" t="s">
        <v>103</v>
      </c>
      <c r="I19" s="74">
        <v>9.9</v>
      </c>
      <c r="J19" s="81" t="s">
        <v>157</v>
      </c>
    </row>
    <row r="20" spans="3:10" ht="16.5" thickBot="1" x14ac:dyDescent="0.3">
      <c r="C20" s="72">
        <v>1</v>
      </c>
      <c r="D20" s="72" t="s">
        <v>158</v>
      </c>
      <c r="E20" s="82" t="s">
        <v>159</v>
      </c>
      <c r="F20" s="83">
        <v>56.33</v>
      </c>
      <c r="G20" s="84" t="s">
        <v>160</v>
      </c>
      <c r="H20" s="85" t="s">
        <v>129</v>
      </c>
      <c r="I20" s="83">
        <v>59.9</v>
      </c>
      <c r="J20" s="86" t="s">
        <v>161</v>
      </c>
    </row>
    <row r="21" spans="3:10" ht="15.75" x14ac:dyDescent="0.25">
      <c r="C21" s="39"/>
      <c r="D21" s="39"/>
      <c r="E21" s="39"/>
      <c r="F21" s="39"/>
      <c r="G21" s="39"/>
      <c r="H21" s="39"/>
      <c r="I21" s="87"/>
      <c r="J21" s="39"/>
    </row>
    <row r="22" spans="3:10" ht="15.75" x14ac:dyDescent="0.25">
      <c r="C22" s="47" t="s">
        <v>162</v>
      </c>
      <c r="D22" s="39"/>
      <c r="E22" s="39"/>
      <c r="F22" s="88">
        <f>SUM(F5:F20)</f>
        <v>1159.57</v>
      </c>
      <c r="G22" s="39"/>
      <c r="H22" s="39"/>
      <c r="I22" s="89">
        <f>SUM(I5:I20)</f>
        <v>1405.9500000000005</v>
      </c>
      <c r="J22" s="39"/>
    </row>
    <row r="23" spans="3:10" ht="15.75" x14ac:dyDescent="0.25">
      <c r="C23" s="39" t="s">
        <v>163</v>
      </c>
      <c r="D23" s="39"/>
      <c r="E23" s="39"/>
      <c r="F23" s="39"/>
      <c r="G23" s="39"/>
      <c r="H23" s="39"/>
      <c r="I23" s="39"/>
      <c r="J23" s="39"/>
    </row>
    <row r="24" spans="3:10" ht="15.75" x14ac:dyDescent="0.25">
      <c r="C24" s="42" t="s">
        <v>80</v>
      </c>
      <c r="D24" s="39" t="s">
        <v>164</v>
      </c>
      <c r="E24" s="39"/>
      <c r="F24" s="39"/>
      <c r="G24" s="39"/>
      <c r="H24" s="39"/>
      <c r="I24" s="39"/>
      <c r="J24" s="39"/>
    </row>
    <row r="25" spans="3:10" ht="15.75" x14ac:dyDescent="0.25">
      <c r="C25" s="42" t="s">
        <v>80</v>
      </c>
      <c r="D25" s="39" t="s">
        <v>165</v>
      </c>
      <c r="E25" s="39"/>
      <c r="F25" s="39"/>
      <c r="G25" s="39"/>
      <c r="H25" s="39"/>
      <c r="I25" s="39"/>
      <c r="J25" s="39"/>
    </row>
    <row r="26" spans="3:10" ht="15.75" x14ac:dyDescent="0.25">
      <c r="C26" s="42" t="s">
        <v>80</v>
      </c>
      <c r="D26" s="39" t="s">
        <v>166</v>
      </c>
      <c r="E26" s="39"/>
      <c r="F26" s="39"/>
      <c r="G26" s="39"/>
      <c r="H26" s="39"/>
      <c r="I26" s="39"/>
      <c r="J26" s="39"/>
    </row>
    <row r="27" spans="3:10" ht="15.75" x14ac:dyDescent="0.25">
      <c r="C27" s="42" t="s">
        <v>80</v>
      </c>
      <c r="D27" s="39" t="s">
        <v>167</v>
      </c>
      <c r="E27" s="39"/>
      <c r="F27" s="39"/>
      <c r="G27" s="39"/>
      <c r="H27" s="39"/>
      <c r="I27" s="39"/>
      <c r="J27" s="39"/>
    </row>
    <row r="28" spans="3:10" ht="15.75" x14ac:dyDescent="0.25">
      <c r="C28" s="42" t="s">
        <v>80</v>
      </c>
      <c r="D28" s="39" t="s">
        <v>168</v>
      </c>
      <c r="E28" s="39"/>
      <c r="F28" s="39"/>
      <c r="G28" s="39"/>
      <c r="H28" s="39"/>
      <c r="I28" s="39"/>
      <c r="J28" s="39"/>
    </row>
  </sheetData>
  <mergeCells count="2">
    <mergeCell ref="E4:G4"/>
    <mergeCell ref="H4:J4"/>
  </mergeCells>
  <hyperlinks>
    <hyperlink ref="G6" r:id="rId1" xr:uid="{6C9BFB2B-F795-4906-AD68-A2BBA5931A92}"/>
    <hyperlink ref="G5" r:id="rId2" xr:uid="{223A702B-DD82-477A-B390-6C3ABA978C45}"/>
    <hyperlink ref="J5" r:id="rId3" xr:uid="{73287C6C-A592-46F0-872A-B32EC8839534}"/>
    <hyperlink ref="J6" r:id="rId4" xr:uid="{3B45C9F2-4363-4F71-A65F-1DD14F990F50}"/>
    <hyperlink ref="G7" r:id="rId5" xr:uid="{FCAFFFC1-00EB-4461-8CBB-0D5DCE7D21E1}"/>
    <hyperlink ref="J7" r:id="rId6" xr:uid="{461CFA58-591C-42C0-B37D-5CD9B21B0A5A}"/>
    <hyperlink ref="G11" r:id="rId7" xr:uid="{875C1E3D-F7CC-41F5-BB05-72D1B60B5577}"/>
    <hyperlink ref="J11" r:id="rId8" xr:uid="{EC430339-013A-4402-9007-2D3E24D2550E}"/>
    <hyperlink ref="J13" r:id="rId9" xr:uid="{AA467960-375C-419F-BE9A-C96CF2F8B54A}"/>
    <hyperlink ref="G13" r:id="rId10" xr:uid="{E5754FAD-0AB0-4089-82EA-2AF1B572D697}"/>
    <hyperlink ref="G14" r:id="rId11" display="https://produto.mercadolivre.com.br/MLB-1298409483-placa-wemos-d1-wifi-esp8266-arduino-uno-_JM?matt_tool=79246729&amp;matt_word=&amp;matt_source=google&amp;matt_campaign_id=6542746973&amp;matt_ad_group_id=82254694281&amp;matt_match_type=&amp;matt_network=u&amp;matt_device=c&amp;matt_creative=385099301982&amp;matt_keyword=&amp;matt_ad_position=&amp;matt_ad_type=&amp;matt_merchant_id=187921273&amp;matt_product_id=MLB1298409483&amp;matt_product_partition_id=472057081367&amp;matt_target_id=pla-472057081367&amp;gclid=CjwKCAiAqJn9BRB0EiwAJ1SztQjLV49YYOVZfY7mdWfBNjlJBpBIVWqbDJown_o5NAuTgp0mdwgDAhoCNngQAvD_BwE" xr:uid="{320DE652-DD39-420D-8674-4E81BD2684EA}"/>
    <hyperlink ref="J14" r:id="rId12" xr:uid="{866DDF1C-EE1F-40C5-A809-685A4AEA1D62}"/>
    <hyperlink ref="J15" r:id="rId13" xr:uid="{EF12EFC6-0775-48AC-82C0-F1C805632B84}"/>
    <hyperlink ref="G15" r:id="rId14" xr:uid="{8A9FC0F2-1F71-4B57-806D-30F33C1A124B}"/>
    <hyperlink ref="G16" r:id="rId15" xr:uid="{89DF1A4A-747B-4485-B04E-8117CA7B396A}"/>
    <hyperlink ref="J16" r:id="rId16" xr:uid="{29DEED1D-9C97-433D-8BBA-536D6EA654CC}"/>
    <hyperlink ref="J18" r:id="rId17" xr:uid="{C33C9765-D624-437C-B9EE-9AF1BC2BCAEE}"/>
    <hyperlink ref="G18" r:id="rId18" xr:uid="{B48585C1-52C9-4F90-9BE2-61DBD494993F}"/>
    <hyperlink ref="J19" r:id="rId19" xr:uid="{563936EE-4F12-4D06-92C6-E72948B87355}"/>
    <hyperlink ref="G19" r:id="rId20" xr:uid="{B90AF621-2640-452A-ACDF-9D4731A1ED08}"/>
    <hyperlink ref="G8" r:id="rId21" xr:uid="{88E7A214-27CC-4EA6-B4D6-B24A1CBEDD3D}"/>
    <hyperlink ref="J20" r:id="rId22" location="position=1&amp;type=item&amp;tracking_id=f9d05d23-5a05-4362-8d07-1501b0d1b628" xr:uid="{C9605662-2150-4C72-A405-F23F320EA2CA}"/>
    <hyperlink ref="G20" r:id="rId23" xr:uid="{2137898D-102C-428C-9488-EDA4B9A3EA4E}"/>
    <hyperlink ref="J8" r:id="rId24" display="https://www.magazineluiza.com.br/bomba-dagua-periferica-05-cv-1-2-acquapump-ferrari/p/ch6dak8k33/pi/eqag/?&amp;seller_id=palaciodasferramentas&amp;&amp;utm_source=google&amp;utm_medium=pla&amp;utm_campaign=&amp;partner_id=54222&amp;gclid=CjwKCAiAqJn9BRB0EiwAJ1Sztb62Xa9UHPglNvjoj3vrQFM9jhSHF9mININDRU6hDtoL5RcrLZsrYBoC-I0QAvD_BwE" xr:uid="{2CE70DD1-D1F9-4A8E-A1B9-C0818198A817}"/>
    <hyperlink ref="G9" r:id="rId25" xr:uid="{C9E75BCD-42F9-475C-9246-94814DECA23E}"/>
    <hyperlink ref="J9" r:id="rId26" display="https://www.paiolverde.com.br/mangueira-tubo-de-gotejamento-netafim-streamline-x-60-lh-30x30cm-1000-m?utm_source=Site&amp;utm_medium=GoogleMerchant&amp;utm_campaign=GoogleMerchant&amp;gclid=CjwKCAiAqJn9BRB0EiwAJ1SztS1NVAMPtxbWB7A4a8XLg0nMsW-z44_68H-BOzX9FPBSTOgSISnrFhoCSZ4QAvD_BwE" xr:uid="{6833EC34-AE2F-4FE7-875E-0D4CF0D254FF}"/>
    <hyperlink ref="J10" r:id="rId27" display="https://produto.mercadolivre.com.br/MLB-1474860407-conector-t-para-irrigaco-mangueira-47-20-uni-_JM?matt_tool=26177295&amp;matt_word=&amp;matt_source=google&amp;matt_campaign_id=6542512723&amp;matt_ad_group_id=77682048439&amp;matt_match_type=&amp;matt_network=u&amp;matt_device=c&amp;matt_creative=385099545261&amp;matt_keyword=&amp;matt_ad_position=&amp;matt_ad_type=&amp;matt_merchant_id=217884859&amp;matt_product_id=MLB1474860407&amp;matt_product_partition_id=306248980482&amp;matt_target_id=pla-306248980482&amp;gclid=CjwKCAiAqJn9BRB0EiwAJ1SztT_T-z5HwWPCnNw5w2b-EQDk-k0LHGB-TzZEB2gfGhOoszY7-AY_tRoCbmQQAvD_BwE" xr:uid="{B7373036-A442-450A-B7BF-C800C1F67B1A}"/>
    <hyperlink ref="G10" r:id="rId28" xr:uid="{ADDF2DF5-637B-434D-85CE-50A9461B67F0}"/>
    <hyperlink ref="G17" r:id="rId29" display="https://produto.mercadolivre.com.br/MLB-1504217194-cabo-flexivel-tipo-pp-3x25mm-1kv-preto-10-metros-_JM?matt_tool=82322591&amp;matt_word=&amp;matt_source=google&amp;matt_campaign_id=6542458279&amp;matt_ad_group_id=84209230451&amp;matt_match_type=&amp;matt_network=u&amp;matt_device=c&amp;matt_creative=385096448526&amp;matt_keyword=&amp;matt_ad_position=&amp;matt_ad_type=&amp;matt_merchant_id=114079028&amp;matt_product_id=MLB1504217194&amp;matt_product_partition_id=361908274048&amp;matt_target_id=pla-361908274048&amp;gclid=CjwKCAiAqJn9BRB0EiwAJ1SztUTnCcbGQ1z2VEn0riwbhhEyRkKbgsxZsmmystUQy66UsmihO8YhJhoCGHYQAvD_BwE" xr:uid="{809C89E9-A785-495E-AAD5-A8703CB67953}"/>
    <hyperlink ref="J17" r:id="rId30" display="https://produto.mercadolivre.com.br/MLB-1207557747-cabo-pp-flexivel-3x25mm-preto-sil-10-metros-_JM?matt_tool=82322591&amp;matt_word=&amp;matt_source=google&amp;matt_campaign_id=6542458279&amp;matt_ad_group_id=84209230451&amp;matt_match_type=&amp;matt_network=u&amp;matt_device=c&amp;matt_creative=385096448526&amp;matt_keyword=&amp;matt_ad_position=&amp;matt_ad_type=&amp;matt_merchant_id=133905272&amp;matt_product_id=MLB1207557747&amp;matt_product_partition_id=361908274048&amp;matt_target_id=pla-361908274048&amp;gclid=CjwKCAiAqJn9BRB0EiwAJ1SztVc_dg2JVlHGHEdCxv8y8MjIEwFRrW0rSzR_oFPQLn2PS_9ES2KelRoC4tYQAvD_BwE" xr:uid="{78C308AC-7AD1-46CD-8D46-DEDFD8963767}"/>
    <hyperlink ref="G12" r:id="rId31" location="reco_item_pos=18&amp;reco_backend=machinalis-seller-items-pdp&amp;reco_backend_type=low_level&amp;reco_client=vip-seller_items-above&amp;reco_id=a2f0bbc2-540a-479a-b6ca-4b3ed4b189bd" display="https://produto.mercadolivre.com.br/MLB-1099446712-caixa-metalica-quadro-painel-de-comando-com-flange-60x50x25-_JM#reco_item_pos=18&amp;reco_backend=machinalis-seller-items-pdp&amp;reco_backend_type=low_level&amp;reco_client=vip-seller_items-above&amp;reco_id=a2f0bbc2-540a-479a-b6ca-4b3ed4b189bd" xr:uid="{309F682F-5017-46D2-A786-B7BBC6600302}"/>
    <hyperlink ref="J12" r:id="rId32" display="https://www.americanas.com.br/produto/455640899?opn=YSMESP&amp;sellerid=33245599000182&amp;epar=bp_pl_00_go_pla_casaeconst_geral_gmv&amp;WT.srch=1&amp;acc=e789ea56094489dffd798f86ff51c7a9&amp;i=5ceb53f149f937f6250e32bf&amp;o=5d894aca6c28a3cb50b3d40c&amp;gclid=CjwKCAiAqJn9BRB0EiwAJ1SztdvwJhKnfqLmovCANheIc7OV-heMHcnazErvydhixnzbaX4u8-xI3xoCzNIQAvD_BwE" xr:uid="{2FE7739A-70DA-4D07-B35B-B3D5FE6A4C66}"/>
  </hyperlinks>
  <pageMargins left="0.511811024" right="0.511811024" top="0.78740157499999996" bottom="0.78740157499999996" header="0.31496062000000002" footer="0.31496062000000002"/>
  <pageSetup paperSize="9" orientation="portrait" r:id="rId3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CCBF6-AB1B-4206-A004-195095C316EC}">
  <sheetPr>
    <tabColor rgb="FF00B050"/>
  </sheetPr>
  <dimension ref="A1:Q59"/>
  <sheetViews>
    <sheetView showGridLines="0" tabSelected="1" topLeftCell="A14" zoomScale="55" zoomScaleNormal="55" workbookViewId="0">
      <selection activeCell="B57" sqref="B57"/>
    </sheetView>
  </sheetViews>
  <sheetFormatPr defaultRowHeight="15" x14ac:dyDescent="0.25"/>
  <cols>
    <col min="1" max="1" width="44.42578125" customWidth="1"/>
    <col min="2" max="2" width="26.85546875" customWidth="1"/>
    <col min="3" max="3" width="25.5703125" bestFit="1" customWidth="1"/>
    <col min="4" max="4" width="23" bestFit="1" customWidth="1"/>
    <col min="5" max="5" width="36.5703125" customWidth="1"/>
    <col min="6" max="6" width="25.28515625" customWidth="1"/>
    <col min="7" max="7" width="52.7109375" customWidth="1"/>
    <col min="8" max="8" width="70.42578125" customWidth="1"/>
    <col min="9" max="9" width="12.7109375" customWidth="1"/>
  </cols>
  <sheetData>
    <row r="1" spans="1:17" ht="15.75" hidden="1" x14ac:dyDescent="0.25">
      <c r="D1" s="1" t="s">
        <v>0</v>
      </c>
      <c r="E1" s="1" t="s">
        <v>1</v>
      </c>
      <c r="F1" s="1" t="s">
        <v>2</v>
      </c>
      <c r="G1" s="2" t="s">
        <v>3</v>
      </c>
      <c r="H1" s="3" t="s">
        <v>4</v>
      </c>
    </row>
    <row r="2" spans="1:17" ht="99" hidden="1" customHeight="1" x14ac:dyDescent="0.25">
      <c r="D2" s="4" t="s">
        <v>5</v>
      </c>
      <c r="E2" s="4" t="s">
        <v>6</v>
      </c>
      <c r="F2" s="5">
        <v>1350</v>
      </c>
      <c r="G2" s="6" t="s">
        <v>7</v>
      </c>
      <c r="H2" s="7" t="s">
        <v>8</v>
      </c>
    </row>
    <row r="3" spans="1:17" ht="96" hidden="1" customHeight="1" x14ac:dyDescent="0.25">
      <c r="D3" s="63" t="s">
        <v>9</v>
      </c>
      <c r="E3" s="4" t="s">
        <v>10</v>
      </c>
      <c r="F3" s="5">
        <v>1900</v>
      </c>
      <c r="G3" s="6" t="s">
        <v>11</v>
      </c>
      <c r="H3" s="8" t="s">
        <v>12</v>
      </c>
    </row>
    <row r="4" spans="1:17" ht="15.75" hidden="1" x14ac:dyDescent="0.25">
      <c r="D4" s="64"/>
      <c r="E4" s="4" t="s">
        <v>13</v>
      </c>
      <c r="F4" s="5">
        <v>1500</v>
      </c>
      <c r="G4" s="9"/>
      <c r="H4" s="10"/>
    </row>
    <row r="5" spans="1:17" ht="63" hidden="1" x14ac:dyDescent="0.25">
      <c r="D5" s="63" t="s">
        <v>14</v>
      </c>
      <c r="E5" s="4" t="s">
        <v>15</v>
      </c>
      <c r="F5" s="5">
        <v>5000</v>
      </c>
      <c r="G5" s="6" t="s">
        <v>16</v>
      </c>
      <c r="H5" s="8" t="s">
        <v>17</v>
      </c>
    </row>
    <row r="6" spans="1:17" ht="15.75" hidden="1" x14ac:dyDescent="0.25">
      <c r="A6" s="38" t="s">
        <v>79</v>
      </c>
      <c r="B6" s="37" t="s">
        <v>78</v>
      </c>
      <c r="D6" s="64"/>
      <c r="E6" s="4" t="s">
        <v>18</v>
      </c>
      <c r="F6" s="5">
        <v>2200</v>
      </c>
      <c r="G6" s="6" t="s">
        <v>19</v>
      </c>
      <c r="H6" s="10"/>
    </row>
    <row r="7" spans="1:17" ht="83.25" hidden="1" customHeight="1" x14ac:dyDescent="0.25">
      <c r="A7" s="38" t="s">
        <v>77</v>
      </c>
      <c r="B7" s="37" t="s">
        <v>76</v>
      </c>
      <c r="D7" s="4" t="s">
        <v>20</v>
      </c>
      <c r="E7" s="4" t="s">
        <v>21</v>
      </c>
      <c r="F7" s="5">
        <v>1900</v>
      </c>
      <c r="G7" s="6" t="s">
        <v>22</v>
      </c>
      <c r="H7" s="7" t="s">
        <v>23</v>
      </c>
    </row>
    <row r="8" spans="1:17" ht="102" hidden="1" customHeight="1" x14ac:dyDescent="0.25">
      <c r="D8" s="65" t="s">
        <v>24</v>
      </c>
      <c r="E8" s="4" t="s">
        <v>25</v>
      </c>
      <c r="F8" s="5">
        <v>2300</v>
      </c>
      <c r="G8" s="6" t="s">
        <v>26</v>
      </c>
      <c r="H8" s="8" t="s">
        <v>27</v>
      </c>
    </row>
    <row r="9" spans="1:17" ht="15.75" hidden="1" x14ac:dyDescent="0.25">
      <c r="D9" s="66"/>
      <c r="E9" s="4" t="s">
        <v>28</v>
      </c>
      <c r="F9" s="5">
        <v>1510</v>
      </c>
      <c r="G9" s="9"/>
      <c r="H9" s="10"/>
    </row>
    <row r="10" spans="1:17" ht="63" hidden="1" x14ac:dyDescent="0.25">
      <c r="D10" s="4" t="s">
        <v>29</v>
      </c>
      <c r="E10" s="4" t="s">
        <v>30</v>
      </c>
      <c r="F10" s="5">
        <v>3344.63</v>
      </c>
      <c r="G10" s="6" t="s">
        <v>31</v>
      </c>
      <c r="H10" s="8" t="s">
        <v>32</v>
      </c>
    </row>
    <row r="11" spans="1:17" ht="77.25" hidden="1" customHeight="1" x14ac:dyDescent="0.25">
      <c r="D11" s="4" t="s">
        <v>33</v>
      </c>
      <c r="E11" s="4" t="s">
        <v>34</v>
      </c>
      <c r="F11" s="5">
        <v>6500</v>
      </c>
      <c r="G11" s="6" t="s">
        <v>35</v>
      </c>
      <c r="H11" s="8" t="s">
        <v>36</v>
      </c>
    </row>
    <row r="12" spans="1:17" ht="21.75" hidden="1" customHeight="1" x14ac:dyDescent="0.25">
      <c r="F12" s="11">
        <f>SUM(F2:F11)</f>
        <v>27504.63</v>
      </c>
      <c r="G12" s="12" t="s">
        <v>37</v>
      </c>
      <c r="P12" s="36"/>
    </row>
    <row r="13" spans="1:17" ht="139.5" hidden="1" customHeight="1" x14ac:dyDescent="0.25">
      <c r="D13" s="13"/>
      <c r="E13" s="13"/>
      <c r="F13" s="5">
        <f>F12*1.7</f>
        <v>46757.870999999999</v>
      </c>
      <c r="G13" s="14" t="s">
        <v>38</v>
      </c>
      <c r="H13" s="8" t="s">
        <v>39</v>
      </c>
    </row>
    <row r="14" spans="1:17" x14ac:dyDescent="0.25">
      <c r="E14" s="15"/>
    </row>
    <row r="15" spans="1:17" x14ac:dyDescent="0.25">
      <c r="E15" s="15"/>
    </row>
    <row r="16" spans="1:17" ht="15.75" x14ac:dyDescent="0.25">
      <c r="A16" s="19" t="s">
        <v>75</v>
      </c>
      <c r="B16" s="19" t="s">
        <v>74</v>
      </c>
      <c r="C16" s="19" t="s">
        <v>73</v>
      </c>
      <c r="D16" s="19" t="s">
        <v>72</v>
      </c>
      <c r="F16" s="39"/>
      <c r="G16" s="43" t="s">
        <v>81</v>
      </c>
      <c r="H16" s="39"/>
      <c r="I16" s="39"/>
      <c r="J16" s="39"/>
      <c r="K16" s="39"/>
      <c r="L16" s="39"/>
      <c r="M16" s="39"/>
      <c r="N16" s="39"/>
      <c r="O16" s="39"/>
      <c r="P16" s="39"/>
      <c r="Q16" s="39"/>
    </row>
    <row r="17" spans="1:17" ht="15.75" x14ac:dyDescent="0.25">
      <c r="A17" s="22" t="s">
        <v>71</v>
      </c>
      <c r="B17" s="29">
        <v>11</v>
      </c>
      <c r="C17" s="28">
        <v>200</v>
      </c>
      <c r="D17" s="30">
        <f t="shared" ref="D17:D31" si="0">B17*C17</f>
        <v>2200</v>
      </c>
      <c r="E17" s="15"/>
      <c r="F17" s="39"/>
      <c r="G17" s="39" t="s">
        <v>82</v>
      </c>
      <c r="I17" s="39"/>
      <c r="J17" s="39"/>
      <c r="K17" s="39"/>
      <c r="L17" s="39"/>
      <c r="M17" s="39"/>
      <c r="N17" s="39"/>
      <c r="O17" s="39"/>
      <c r="P17" s="39"/>
      <c r="Q17" s="39"/>
    </row>
    <row r="18" spans="1:17" ht="15.75" x14ac:dyDescent="0.25">
      <c r="A18" s="22" t="s">
        <v>70</v>
      </c>
      <c r="B18" s="29">
        <v>37</v>
      </c>
      <c r="C18" s="28">
        <v>200</v>
      </c>
      <c r="D18" s="30">
        <f t="shared" si="0"/>
        <v>7400</v>
      </c>
      <c r="F18" s="39"/>
      <c r="G18" s="39"/>
      <c r="I18" s="39"/>
      <c r="J18" s="39"/>
      <c r="K18" s="39"/>
      <c r="L18" s="39"/>
      <c r="M18" s="39"/>
      <c r="N18" s="39"/>
      <c r="O18" s="39"/>
      <c r="P18" s="39"/>
      <c r="Q18" s="39"/>
    </row>
    <row r="19" spans="1:17" ht="15.75" x14ac:dyDescent="0.25">
      <c r="A19" s="22" t="s">
        <v>69</v>
      </c>
      <c r="B19" s="29">
        <v>1</v>
      </c>
      <c r="C19" s="28">
        <v>400</v>
      </c>
      <c r="D19" s="30">
        <f t="shared" si="0"/>
        <v>400</v>
      </c>
      <c r="F19" s="39"/>
      <c r="G19" s="39" t="s">
        <v>83</v>
      </c>
      <c r="I19" s="39"/>
      <c r="J19" s="39"/>
      <c r="K19" s="39"/>
      <c r="L19" s="39"/>
      <c r="M19" s="39"/>
      <c r="N19" s="39"/>
      <c r="O19" s="39"/>
      <c r="P19" s="39"/>
      <c r="Q19" s="39"/>
    </row>
    <row r="20" spans="1:17" ht="15.75" x14ac:dyDescent="0.25">
      <c r="A20" s="22" t="s">
        <v>68</v>
      </c>
      <c r="B20" s="29">
        <v>1</v>
      </c>
      <c r="C20" s="28">
        <v>1500</v>
      </c>
      <c r="D20" s="30">
        <f t="shared" si="0"/>
        <v>1500</v>
      </c>
      <c r="F20" s="39"/>
      <c r="G20" s="40"/>
      <c r="H20" s="39"/>
      <c r="I20" s="39"/>
      <c r="J20" s="39"/>
      <c r="K20" s="39"/>
      <c r="L20" s="39"/>
      <c r="M20" s="39"/>
      <c r="N20" s="39"/>
      <c r="O20" s="39"/>
      <c r="P20" s="39"/>
      <c r="Q20" s="39"/>
    </row>
    <row r="21" spans="1:17" ht="15.75" x14ac:dyDescent="0.25">
      <c r="A21" s="22" t="s">
        <v>67</v>
      </c>
      <c r="B21" s="29">
        <v>2</v>
      </c>
      <c r="C21" s="28">
        <v>200</v>
      </c>
      <c r="D21" s="30">
        <f t="shared" si="0"/>
        <v>400</v>
      </c>
      <c r="F21" s="39"/>
      <c r="G21" s="40"/>
      <c r="H21" s="39"/>
      <c r="I21" s="39"/>
      <c r="J21" s="39"/>
      <c r="K21" s="39"/>
      <c r="L21" s="39"/>
      <c r="M21" s="39"/>
      <c r="N21" s="39"/>
      <c r="O21" s="39"/>
      <c r="P21" s="39"/>
      <c r="Q21" s="39"/>
    </row>
    <row r="22" spans="1:17" ht="31.5" x14ac:dyDescent="0.25">
      <c r="A22" s="23" t="s">
        <v>66</v>
      </c>
      <c r="B22" s="22">
        <v>3</v>
      </c>
      <c r="C22" s="16">
        <v>220</v>
      </c>
      <c r="D22" s="32">
        <f t="shared" si="0"/>
        <v>660</v>
      </c>
      <c r="G22" s="44" t="s">
        <v>84</v>
      </c>
      <c r="H22" s="39"/>
      <c r="I22" s="39"/>
      <c r="J22" s="39"/>
      <c r="K22" s="39"/>
      <c r="L22" s="39"/>
      <c r="M22" s="39"/>
      <c r="N22" s="39"/>
      <c r="O22" s="39"/>
      <c r="P22" s="39"/>
      <c r="Q22" s="39"/>
    </row>
    <row r="23" spans="1:17" ht="15.75" x14ac:dyDescent="0.25">
      <c r="A23" s="22" t="s">
        <v>65</v>
      </c>
      <c r="B23" s="29">
        <v>1</v>
      </c>
      <c r="C23" s="28">
        <v>1000</v>
      </c>
      <c r="D23" s="30">
        <f t="shared" si="0"/>
        <v>1000</v>
      </c>
      <c r="F23" s="39"/>
      <c r="G23" s="40" t="s">
        <v>85</v>
      </c>
      <c r="H23" s="39"/>
      <c r="I23" s="39"/>
      <c r="J23" s="39"/>
      <c r="K23" s="39"/>
      <c r="L23" s="39"/>
      <c r="M23" s="39"/>
      <c r="N23" s="39"/>
      <c r="O23" s="39"/>
      <c r="P23" s="39"/>
      <c r="Q23" s="39"/>
    </row>
    <row r="24" spans="1:17" ht="15.75" x14ac:dyDescent="0.25">
      <c r="A24" s="22" t="s">
        <v>64</v>
      </c>
      <c r="B24" s="29">
        <v>1</v>
      </c>
      <c r="C24" s="28">
        <v>800</v>
      </c>
      <c r="D24" s="30">
        <f t="shared" si="0"/>
        <v>800</v>
      </c>
      <c r="F24" s="39"/>
      <c r="G24" s="40" t="s">
        <v>86</v>
      </c>
      <c r="H24" s="39"/>
      <c r="I24" s="39"/>
      <c r="J24" s="39"/>
      <c r="K24" s="39"/>
      <c r="L24" s="39"/>
      <c r="M24" s="39"/>
      <c r="N24" s="39"/>
      <c r="O24" s="39"/>
      <c r="P24" s="39"/>
      <c r="Q24" s="39"/>
    </row>
    <row r="25" spans="1:17" ht="15.75" x14ac:dyDescent="0.25">
      <c r="A25" s="22" t="s">
        <v>63</v>
      </c>
      <c r="B25" s="29">
        <v>1</v>
      </c>
      <c r="C25" s="28">
        <v>300</v>
      </c>
      <c r="D25" s="30">
        <f t="shared" si="0"/>
        <v>300</v>
      </c>
      <c r="F25" s="39"/>
      <c r="H25" s="39"/>
      <c r="I25" s="39"/>
      <c r="J25" s="39"/>
      <c r="K25" s="39"/>
      <c r="L25" s="39"/>
      <c r="M25" s="39"/>
      <c r="N25" s="39"/>
      <c r="O25" s="39"/>
      <c r="P25" s="39"/>
      <c r="Q25" s="39"/>
    </row>
    <row r="26" spans="1:17" ht="15.75" x14ac:dyDescent="0.25">
      <c r="A26" s="22" t="s">
        <v>62</v>
      </c>
      <c r="B26" s="29">
        <v>6</v>
      </c>
      <c r="C26" s="28">
        <v>400</v>
      </c>
      <c r="D26" s="30">
        <f t="shared" si="0"/>
        <v>2400</v>
      </c>
      <c r="F26" s="45" t="s">
        <v>87</v>
      </c>
      <c r="G26" s="46"/>
      <c r="H26" s="45"/>
      <c r="I26" s="45"/>
      <c r="J26" s="45"/>
      <c r="K26" s="45"/>
      <c r="L26" s="39"/>
      <c r="M26" s="39"/>
      <c r="N26" s="39"/>
      <c r="O26" s="39"/>
      <c r="P26" s="39"/>
      <c r="Q26" s="39"/>
    </row>
    <row r="27" spans="1:17" ht="15.75" x14ac:dyDescent="0.25">
      <c r="A27" s="22" t="s">
        <v>61</v>
      </c>
      <c r="B27" s="29">
        <v>1</v>
      </c>
      <c r="C27" s="28">
        <v>1000</v>
      </c>
      <c r="D27" s="30">
        <f t="shared" si="0"/>
        <v>1000</v>
      </c>
      <c r="F27" s="39"/>
      <c r="G27" s="40"/>
      <c r="H27" s="39"/>
      <c r="I27" s="39"/>
      <c r="J27" s="39"/>
      <c r="K27" s="39"/>
      <c r="L27" s="39"/>
      <c r="M27" s="39"/>
      <c r="N27" s="39"/>
      <c r="O27" s="39"/>
      <c r="P27" s="39"/>
      <c r="Q27" s="39"/>
    </row>
    <row r="28" spans="1:17" ht="15.75" x14ac:dyDescent="0.25">
      <c r="A28" s="22" t="s">
        <v>60</v>
      </c>
      <c r="B28" s="29">
        <v>1</v>
      </c>
      <c r="C28" s="28">
        <v>300</v>
      </c>
      <c r="D28" s="30">
        <f t="shared" si="0"/>
        <v>300</v>
      </c>
      <c r="F28" s="39"/>
      <c r="G28" s="40"/>
      <c r="H28" s="39"/>
      <c r="I28" s="39"/>
      <c r="J28" s="39"/>
      <c r="K28" s="39"/>
      <c r="L28" s="39"/>
      <c r="M28" s="39"/>
      <c r="N28" s="39"/>
      <c r="O28" s="39"/>
      <c r="P28" s="39"/>
      <c r="Q28" s="39"/>
    </row>
    <row r="29" spans="1:17" ht="15.75" x14ac:dyDescent="0.25">
      <c r="A29" s="22" t="s">
        <v>59</v>
      </c>
      <c r="B29" s="29">
        <v>1</v>
      </c>
      <c r="C29" s="28">
        <v>100</v>
      </c>
      <c r="D29" s="30">
        <f t="shared" si="0"/>
        <v>100</v>
      </c>
      <c r="L29" s="39"/>
      <c r="M29" s="39"/>
      <c r="N29" s="39"/>
      <c r="O29" s="39"/>
      <c r="P29" s="39"/>
      <c r="Q29" s="39"/>
    </row>
    <row r="30" spans="1:17" ht="15.75" x14ac:dyDescent="0.25">
      <c r="A30" s="22" t="s">
        <v>58</v>
      </c>
      <c r="B30" s="29">
        <v>0</v>
      </c>
      <c r="C30" s="28">
        <v>0</v>
      </c>
      <c r="D30" s="30">
        <f t="shared" si="0"/>
        <v>0</v>
      </c>
    </row>
    <row r="31" spans="1:17" ht="15.75" x14ac:dyDescent="0.25">
      <c r="A31" s="22" t="s">
        <v>57</v>
      </c>
      <c r="B31" s="29">
        <v>1</v>
      </c>
      <c r="C31" s="31">
        <v>157</v>
      </c>
      <c r="D31" s="30">
        <f t="shared" si="0"/>
        <v>157</v>
      </c>
    </row>
    <row r="32" spans="1:17" ht="15.75" x14ac:dyDescent="0.25">
      <c r="A32" s="21" t="s">
        <v>37</v>
      </c>
      <c r="B32" s="29" t="s">
        <v>56</v>
      </c>
      <c r="C32" s="29" t="s">
        <v>56</v>
      </c>
      <c r="D32" s="28">
        <f>SUM(D17:D31)</f>
        <v>18617</v>
      </c>
    </row>
    <row r="34" spans="1:4" ht="15.75" x14ac:dyDescent="0.25">
      <c r="A34" s="19" t="s">
        <v>55</v>
      </c>
      <c r="B34" s="19" t="s">
        <v>53</v>
      </c>
    </row>
    <row r="35" spans="1:4" ht="15.75" x14ac:dyDescent="0.25">
      <c r="A35" s="27" t="s">
        <v>169</v>
      </c>
      <c r="B35" s="26">
        <v>2000</v>
      </c>
    </row>
    <row r="36" spans="1:4" ht="15.75" x14ac:dyDescent="0.25">
      <c r="A36" s="27" t="s">
        <v>170</v>
      </c>
      <c r="B36" s="26">
        <f>10*(4.2*2)*21</f>
        <v>1764</v>
      </c>
    </row>
    <row r="37" spans="1:4" ht="15.75" x14ac:dyDescent="0.25">
      <c r="A37" s="27"/>
      <c r="B37" s="26"/>
    </row>
    <row r="38" spans="1:4" ht="15.75" x14ac:dyDescent="0.25">
      <c r="A38" s="25" t="s">
        <v>37</v>
      </c>
      <c r="B38" s="24">
        <f>SUM(B35:B36)</f>
        <v>3764</v>
      </c>
    </row>
    <row r="40" spans="1:4" ht="15.75" x14ac:dyDescent="0.25">
      <c r="A40" s="17" t="s">
        <v>54</v>
      </c>
      <c r="B40" s="19" t="s">
        <v>53</v>
      </c>
      <c r="D40" s="18"/>
    </row>
    <row r="41" spans="1:4" ht="15.75" x14ac:dyDescent="0.25">
      <c r="A41" s="22" t="s">
        <v>52</v>
      </c>
      <c r="B41" s="16">
        <v>300</v>
      </c>
      <c r="D41" s="18"/>
    </row>
    <row r="42" spans="1:4" ht="15.75" x14ac:dyDescent="0.25">
      <c r="A42" s="22" t="s">
        <v>51</v>
      </c>
      <c r="B42" s="16">
        <v>100</v>
      </c>
      <c r="D42" s="18"/>
    </row>
    <row r="43" spans="1:4" ht="15.75" x14ac:dyDescent="0.25">
      <c r="A43" s="22" t="s">
        <v>50</v>
      </c>
      <c r="B43" s="16">
        <v>350</v>
      </c>
      <c r="D43" s="18"/>
    </row>
    <row r="44" spans="1:4" ht="15.75" x14ac:dyDescent="0.25">
      <c r="A44" s="22" t="s">
        <v>171</v>
      </c>
      <c r="B44" s="16">
        <f>150*12</f>
        <v>1800</v>
      </c>
      <c r="D44" s="18"/>
    </row>
    <row r="45" spans="1:4" ht="15.75" x14ac:dyDescent="0.25">
      <c r="A45" s="22" t="s">
        <v>49</v>
      </c>
      <c r="B45" s="16">
        <v>4000</v>
      </c>
      <c r="D45" s="18"/>
    </row>
    <row r="46" spans="1:4" ht="15.75" x14ac:dyDescent="0.25">
      <c r="A46" s="22" t="s">
        <v>174</v>
      </c>
      <c r="B46" s="16">
        <f>5000/12*6</f>
        <v>2500</v>
      </c>
      <c r="D46" s="18"/>
    </row>
    <row r="47" spans="1:4" ht="15.75" x14ac:dyDescent="0.25">
      <c r="A47" s="22" t="s">
        <v>48</v>
      </c>
      <c r="B47" s="16">
        <v>500</v>
      </c>
      <c r="D47" s="18"/>
    </row>
    <row r="48" spans="1:4" ht="16.5" customHeight="1" x14ac:dyDescent="0.25">
      <c r="A48" s="22" t="s">
        <v>47</v>
      </c>
      <c r="B48" s="16">
        <v>25.19</v>
      </c>
      <c r="D48" s="18"/>
    </row>
    <row r="49" spans="1:4" ht="32.25" customHeight="1" x14ac:dyDescent="0.25">
      <c r="A49" s="23" t="s">
        <v>46</v>
      </c>
      <c r="B49" s="16">
        <v>81</v>
      </c>
      <c r="D49" s="18"/>
    </row>
    <row r="50" spans="1:4" ht="15.75" x14ac:dyDescent="0.25">
      <c r="A50" s="22" t="s">
        <v>45</v>
      </c>
      <c r="B50" s="16">
        <v>500</v>
      </c>
      <c r="D50" s="18"/>
    </row>
    <row r="51" spans="1:4" ht="15.75" x14ac:dyDescent="0.25">
      <c r="A51" s="21" t="s">
        <v>37</v>
      </c>
      <c r="B51" s="16">
        <f>SUM(B41:B50)</f>
        <v>10156.19</v>
      </c>
      <c r="D51" s="18"/>
    </row>
    <row r="52" spans="1:4" x14ac:dyDescent="0.25">
      <c r="D52" s="18"/>
    </row>
    <row r="53" spans="1:4" ht="15.75" x14ac:dyDescent="0.25">
      <c r="A53" s="20" t="s">
        <v>44</v>
      </c>
      <c r="B53" s="16">
        <f>F13</f>
        <v>46757.870999999999</v>
      </c>
      <c r="D53" s="18"/>
    </row>
    <row r="54" spans="1:4" ht="15.75" x14ac:dyDescent="0.25">
      <c r="A54" s="20" t="s">
        <v>172</v>
      </c>
      <c r="B54" s="16">
        <f>D32/10</f>
        <v>1861.7</v>
      </c>
      <c r="D54" s="18"/>
    </row>
    <row r="55" spans="1:4" ht="15.75" x14ac:dyDescent="0.25">
      <c r="A55" s="19" t="s">
        <v>43</v>
      </c>
      <c r="B55" s="16">
        <f>D32/36</f>
        <v>517.13888888888891</v>
      </c>
      <c r="D55" s="18"/>
    </row>
    <row r="56" spans="1:4" ht="15.75" x14ac:dyDescent="0.25">
      <c r="A56" s="19" t="s">
        <v>42</v>
      </c>
      <c r="B56" s="16">
        <f>B38</f>
        <v>3764</v>
      </c>
      <c r="D56" s="18"/>
    </row>
    <row r="57" spans="1:4" ht="15.75" x14ac:dyDescent="0.25">
      <c r="A57" s="19" t="s">
        <v>173</v>
      </c>
      <c r="B57" s="16">
        <f>'Desenho do produto'!F22*10</f>
        <v>11595.699999999999</v>
      </c>
      <c r="D57" s="18"/>
    </row>
    <row r="58" spans="1:4" ht="15.75" x14ac:dyDescent="0.25">
      <c r="A58" s="17" t="s">
        <v>41</v>
      </c>
      <c r="B58" s="16">
        <f>B51</f>
        <v>10156.19</v>
      </c>
    </row>
    <row r="59" spans="1:4" ht="15.75" x14ac:dyDescent="0.25">
      <c r="A59" s="17" t="s">
        <v>40</v>
      </c>
      <c r="B59" s="16">
        <f>SUM(B53:B58)</f>
        <v>74652.599888888886</v>
      </c>
    </row>
  </sheetData>
  <mergeCells count="3">
    <mergeCell ref="D3:D4"/>
    <mergeCell ref="D5:D6"/>
    <mergeCell ref="D8:D9"/>
  </mergeCells>
  <hyperlinks>
    <hyperlink ref="H7" r:id="rId1" xr:uid="{4B6DF791-291B-4145-94B8-0E6834BF50B5}"/>
    <hyperlink ref="H2" r:id="rId2" location=":~:text=O%20valor%20do%20piso%20salarial,de%2042%20horas%20por%20semana." xr:uid="{0FD21045-D761-4157-8528-A76EDFB482C3}"/>
  </hyperlinks>
  <pageMargins left="0.511811024" right="0.511811024" top="0.78740157499999996" bottom="0.78740157499999996" header="0.31496062000000002" footer="0.31496062000000002"/>
  <pageSetup paperSize="9" orientation="portrait" horizontalDpi="4294967293" verticalDpi="0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34A63-E981-439C-B880-39ED2B50CC8B}">
  <sheetPr>
    <tabColor rgb="FFFFFF00"/>
  </sheetPr>
  <dimension ref="A2:J14"/>
  <sheetViews>
    <sheetView zoomScaleNormal="100" workbookViewId="0">
      <selection activeCell="G12" sqref="G12"/>
    </sheetView>
  </sheetViews>
  <sheetFormatPr defaultRowHeight="15" x14ac:dyDescent="0.25"/>
  <cols>
    <col min="1" max="1" width="9.140625" style="48"/>
    <col min="2" max="2" width="17.7109375" style="48" customWidth="1"/>
    <col min="3" max="3" width="10.7109375" style="48" customWidth="1"/>
    <col min="4" max="4" width="17.7109375" style="48" customWidth="1"/>
    <col min="5" max="5" width="9.140625" style="48"/>
    <col min="6" max="6" width="17.7109375" style="48" customWidth="1"/>
    <col min="7" max="7" width="18.85546875" style="48" customWidth="1"/>
    <col min="8" max="8" width="17.7109375" style="48" customWidth="1"/>
    <col min="9" max="9" width="9.140625" style="48"/>
    <col min="10" max="10" width="17.7109375" style="48" customWidth="1"/>
    <col min="11" max="16384" width="9.140625" style="48"/>
  </cols>
  <sheetData>
    <row r="2" spans="1:10" ht="15.75" thickBot="1" x14ac:dyDescent="0.3"/>
    <row r="3" spans="1:10" x14ac:dyDescent="0.25">
      <c r="B3" s="60" t="s">
        <v>91</v>
      </c>
      <c r="C3" s="61"/>
      <c r="D3" s="62"/>
      <c r="F3" s="60" t="s">
        <v>92</v>
      </c>
      <c r="G3" s="61"/>
      <c r="H3" s="62"/>
      <c r="J3" s="55" t="s">
        <v>93</v>
      </c>
    </row>
    <row r="4" spans="1:10" x14ac:dyDescent="0.25">
      <c r="B4" s="56" t="s">
        <v>88</v>
      </c>
      <c r="C4" s="57" t="s">
        <v>89</v>
      </c>
      <c r="D4" s="58" t="s">
        <v>90</v>
      </c>
      <c r="F4" s="56" t="s">
        <v>88</v>
      </c>
      <c r="G4" s="57" t="s">
        <v>89</v>
      </c>
      <c r="H4" s="58" t="s">
        <v>94</v>
      </c>
      <c r="J4" s="59" t="s">
        <v>88</v>
      </c>
    </row>
    <row r="5" spans="1:10" ht="15.75" thickBot="1" x14ac:dyDescent="0.3">
      <c r="B5" s="49">
        <f>'Estrutura da Empresa'!B59/10</f>
        <v>7465.259988888889</v>
      </c>
      <c r="C5" s="50">
        <v>0</v>
      </c>
      <c r="D5" s="51">
        <f>B5*C5+B5</f>
        <v>7465.259988888889</v>
      </c>
      <c r="E5" s="52"/>
      <c r="F5" s="49">
        <f>D5</f>
        <v>7465.259988888889</v>
      </c>
      <c r="G5" s="53">
        <f>H6/H5</f>
        <v>0.25347400111111112</v>
      </c>
      <c r="H5" s="51">
        <v>10000</v>
      </c>
      <c r="J5" s="54">
        <f>H5</f>
        <v>10000</v>
      </c>
    </row>
    <row r="6" spans="1:10" hidden="1" x14ac:dyDescent="0.25">
      <c r="H6" s="90">
        <f>H5-F5</f>
        <v>2534.740011111111</v>
      </c>
    </row>
    <row r="7" spans="1:10" ht="15.75" thickBot="1" x14ac:dyDescent="0.3">
      <c r="H7" s="91"/>
    </row>
    <row r="8" spans="1:10" x14ac:dyDescent="0.25">
      <c r="A8" s="116" t="str">
        <f>'Estrutura da Empresa'!A53</f>
        <v>Salários Funcionários</v>
      </c>
      <c r="B8" s="117"/>
      <c r="C8" s="118">
        <f>'Estrutura da Empresa'!B53</f>
        <v>46757.870999999999</v>
      </c>
      <c r="D8" s="119"/>
    </row>
    <row r="9" spans="1:10" x14ac:dyDescent="0.25">
      <c r="A9" s="120" t="str">
        <f>'Estrutura da Empresa'!A54</f>
        <v>Ativos para Abertura (10x)</v>
      </c>
      <c r="B9" s="114"/>
      <c r="C9" s="115">
        <f>'Estrutura da Empresa'!B54</f>
        <v>1861.7</v>
      </c>
      <c r="D9" s="121"/>
    </row>
    <row r="10" spans="1:10" x14ac:dyDescent="0.25">
      <c r="A10" s="120" t="str">
        <f>'Estrutura da Empresa'!A55</f>
        <v>Ativos Depreciação</v>
      </c>
      <c r="B10" s="114"/>
      <c r="C10" s="115">
        <f>'Estrutura da Empresa'!B55</f>
        <v>517.13888888888891</v>
      </c>
      <c r="D10" s="121"/>
    </row>
    <row r="11" spans="1:10" x14ac:dyDescent="0.25">
      <c r="A11" s="120" t="str">
        <f>'Estrutura da Empresa'!A56</f>
        <v>Benefícios por Mês</v>
      </c>
      <c r="B11" s="114"/>
      <c r="C11" s="115">
        <f>'Estrutura da Empresa'!B56</f>
        <v>3764</v>
      </c>
      <c r="D11" s="121"/>
    </row>
    <row r="12" spans="1:10" x14ac:dyDescent="0.25">
      <c r="A12" s="120" t="str">
        <f>'Estrutura da Empresa'!A57</f>
        <v>Projeto Irrigação (x10)</v>
      </c>
      <c r="B12" s="114"/>
      <c r="C12" s="115">
        <f>'Estrutura da Empresa'!B57</f>
        <v>11595.699999999999</v>
      </c>
      <c r="D12" s="121"/>
    </row>
    <row r="13" spans="1:10" x14ac:dyDescent="0.25">
      <c r="A13" s="120" t="str">
        <f>'Estrutura da Empresa'!A58</f>
        <v>Gastos Gerais por Mês</v>
      </c>
      <c r="B13" s="114"/>
      <c r="C13" s="115">
        <f>'Estrutura da Empresa'!B58</f>
        <v>10156.19</v>
      </c>
      <c r="D13" s="121"/>
    </row>
    <row r="14" spans="1:10" ht="15.75" thickBot="1" x14ac:dyDescent="0.3">
      <c r="A14" s="122" t="str">
        <f>'Estrutura da Empresa'!A59</f>
        <v>TOTAL</v>
      </c>
      <c r="B14" s="123"/>
      <c r="C14" s="124">
        <f>'Estrutura da Empresa'!B59</f>
        <v>74652.599888888886</v>
      </c>
      <c r="D14" s="125"/>
    </row>
  </sheetData>
  <mergeCells count="16">
    <mergeCell ref="C14:D14"/>
    <mergeCell ref="C12:D12"/>
    <mergeCell ref="C10:D10"/>
    <mergeCell ref="C13:D13"/>
    <mergeCell ref="C11:D11"/>
    <mergeCell ref="A12:B12"/>
    <mergeCell ref="A14:B14"/>
    <mergeCell ref="A13:B13"/>
    <mergeCell ref="A11:B11"/>
    <mergeCell ref="A9:B9"/>
    <mergeCell ref="B3:D3"/>
    <mergeCell ref="F3:H3"/>
    <mergeCell ref="C8:D8"/>
    <mergeCell ref="A8:B8"/>
    <mergeCell ref="A10:B10"/>
    <mergeCell ref="C9:D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68FC7-C992-42D8-8F81-A80A89F79F5B}">
  <sheetPr>
    <tabColor rgb="FF00B0F0"/>
  </sheetPr>
  <dimension ref="A1:AE41"/>
  <sheetViews>
    <sheetView workbookViewId="0">
      <pane xSplit="7" topLeftCell="H1" activePane="topRight" state="frozen"/>
      <selection pane="topRight" activeCell="H4" sqref="H4"/>
    </sheetView>
  </sheetViews>
  <sheetFormatPr defaultRowHeight="15" x14ac:dyDescent="0.25"/>
  <cols>
    <col min="1" max="1" width="4.85546875" style="93" bestFit="1" customWidth="1"/>
    <col min="2" max="2" width="2.7109375" style="41" customWidth="1"/>
    <col min="3" max="3" width="7.28515625" style="93" bestFit="1" customWidth="1"/>
    <col min="4" max="4" width="2.7109375" style="41" customWidth="1"/>
    <col min="5" max="5" width="13.28515625" style="135" bestFit="1" customWidth="1"/>
    <col min="6" max="6" width="2.7109375" style="41" customWidth="1"/>
    <col min="7" max="7" width="14.85546875" style="135" bestFit="1" customWidth="1"/>
    <col min="8" max="8" width="5.7109375" style="41" customWidth="1"/>
    <col min="9" max="9" width="9.140625" style="93"/>
    <col min="10" max="10" width="2.7109375" style="41" customWidth="1"/>
    <col min="11" max="11" width="13.85546875" style="92" customWidth="1"/>
    <col min="12" max="12" width="2.7109375" style="41" customWidth="1"/>
    <col min="13" max="13" width="14.5703125" style="92" customWidth="1"/>
    <col min="14" max="14" width="2.7109375" style="92" customWidth="1"/>
    <col min="15" max="15" width="17.85546875" style="92" bestFit="1" customWidth="1"/>
    <col min="16" max="16" width="5.7109375" style="41" customWidth="1"/>
    <col min="17" max="17" width="9.140625" style="41"/>
    <col min="18" max="18" width="2.7109375" style="41" customWidth="1"/>
    <col min="19" max="19" width="15.7109375" style="41" customWidth="1"/>
    <col min="20" max="20" width="2.7109375" style="41" customWidth="1"/>
    <col min="21" max="21" width="16.85546875" style="41" customWidth="1"/>
    <col min="22" max="22" width="2.7109375" style="41" customWidth="1"/>
    <col min="23" max="23" width="19" style="41" customWidth="1"/>
    <col min="24" max="24" width="5.7109375" style="41" customWidth="1"/>
    <col min="25" max="26" width="9.140625" style="41"/>
    <col min="27" max="27" width="14.28515625" style="41" bestFit="1" customWidth="1"/>
    <col min="28" max="28" width="9.140625" style="41"/>
    <col min="29" max="29" width="13.28515625" style="41" bestFit="1" customWidth="1"/>
    <col min="30" max="30" width="9.140625" style="41"/>
    <col min="31" max="31" width="17.85546875" style="41" bestFit="1" customWidth="1"/>
    <col min="32" max="16384" width="9.140625" style="41"/>
  </cols>
  <sheetData>
    <row r="1" spans="1:31" ht="31.5" customHeight="1" x14ac:dyDescent="0.25">
      <c r="A1" s="126" t="s">
        <v>186</v>
      </c>
      <c r="B1" s="127"/>
      <c r="C1" s="127"/>
      <c r="D1" s="127"/>
      <c r="E1" s="127"/>
      <c r="F1" s="127"/>
      <c r="G1" s="128"/>
    </row>
    <row r="2" spans="1:31" ht="15" customHeight="1" x14ac:dyDescent="0.25">
      <c r="A2" s="129"/>
      <c r="B2" s="130"/>
      <c r="C2" s="130"/>
      <c r="D2" s="130"/>
      <c r="E2" s="130"/>
      <c r="F2" s="130"/>
      <c r="G2" s="131"/>
    </row>
    <row r="3" spans="1:31" ht="15.75" customHeight="1" thickBot="1" x14ac:dyDescent="0.3">
      <c r="A3" s="132"/>
      <c r="B3" s="133"/>
      <c r="C3" s="133"/>
      <c r="D3" s="133"/>
      <c r="E3" s="133"/>
      <c r="F3" s="133"/>
      <c r="G3" s="134"/>
    </row>
    <row r="4" spans="1:31" ht="16.5" customHeight="1" thickBot="1" x14ac:dyDescent="0.3">
      <c r="I4" s="111" t="s">
        <v>182</v>
      </c>
      <c r="J4" s="112"/>
      <c r="K4" s="112"/>
      <c r="L4" s="112"/>
      <c r="M4" s="112"/>
      <c r="N4" s="112"/>
      <c r="O4" s="113"/>
      <c r="Q4" s="108" t="s">
        <v>184</v>
      </c>
      <c r="R4" s="109"/>
      <c r="S4" s="109"/>
      <c r="T4" s="109"/>
      <c r="U4" s="109"/>
      <c r="V4" s="109"/>
      <c r="W4" s="110"/>
      <c r="Y4" s="136" t="s">
        <v>185</v>
      </c>
      <c r="Z4" s="137"/>
      <c r="AA4" s="137"/>
      <c r="AB4" s="137"/>
      <c r="AC4" s="137"/>
      <c r="AD4" s="137"/>
      <c r="AE4" s="138"/>
    </row>
    <row r="5" spans="1:31" ht="15.75" thickBot="1" x14ac:dyDescent="0.3">
      <c r="A5" s="139" t="s">
        <v>176</v>
      </c>
      <c r="B5" s="140"/>
      <c r="C5" s="141" t="s">
        <v>175</v>
      </c>
      <c r="D5" s="140"/>
      <c r="E5" s="142" t="s">
        <v>177</v>
      </c>
      <c r="F5" s="140"/>
      <c r="G5" s="143" t="s">
        <v>178</v>
      </c>
      <c r="I5" s="144" t="s">
        <v>179</v>
      </c>
      <c r="J5" s="145"/>
      <c r="K5" s="146" t="s">
        <v>180</v>
      </c>
      <c r="L5" s="145"/>
      <c r="M5" s="146" t="s">
        <v>89</v>
      </c>
      <c r="N5" s="147"/>
      <c r="O5" s="148" t="s">
        <v>181</v>
      </c>
      <c r="Q5" s="139" t="s">
        <v>179</v>
      </c>
      <c r="R5" s="141"/>
      <c r="S5" s="142" t="s">
        <v>180</v>
      </c>
      <c r="T5" s="141"/>
      <c r="U5" s="142" t="s">
        <v>89</v>
      </c>
      <c r="V5" s="142"/>
      <c r="W5" s="143" t="s">
        <v>181</v>
      </c>
      <c r="Y5" s="139" t="s">
        <v>179</v>
      </c>
      <c r="Z5" s="141"/>
      <c r="AA5" s="142" t="s">
        <v>180</v>
      </c>
      <c r="AB5" s="141"/>
      <c r="AC5" s="142" t="s">
        <v>89</v>
      </c>
      <c r="AD5" s="142"/>
      <c r="AE5" s="143" t="s">
        <v>181</v>
      </c>
    </row>
    <row r="6" spans="1:31" x14ac:dyDescent="0.25">
      <c r="A6" s="99">
        <v>1</v>
      </c>
      <c r="B6" s="149"/>
      <c r="C6" s="150">
        <v>44501</v>
      </c>
      <c r="D6" s="151"/>
      <c r="E6" s="152">
        <v>74652.600000000006</v>
      </c>
      <c r="F6" s="149"/>
      <c r="G6" s="153">
        <v>10000</v>
      </c>
      <c r="I6" s="154">
        <v>7</v>
      </c>
      <c r="J6" s="100"/>
      <c r="K6" s="101">
        <f>G6*I6</f>
        <v>70000</v>
      </c>
      <c r="L6" s="100"/>
      <c r="M6" s="101">
        <f>K6-E6</f>
        <v>-4652.6000000000058</v>
      </c>
      <c r="N6" s="102"/>
      <c r="O6" s="155">
        <f>M6</f>
        <v>-4652.6000000000058</v>
      </c>
      <c r="Q6" s="156">
        <v>10</v>
      </c>
      <c r="R6" s="149"/>
      <c r="S6" s="101">
        <f>$G$6*Q6</f>
        <v>100000</v>
      </c>
      <c r="T6" s="149"/>
      <c r="U6" s="101">
        <f>S6-$E6</f>
        <v>25347.399999999994</v>
      </c>
      <c r="V6" s="101"/>
      <c r="W6" s="155">
        <f>U6</f>
        <v>25347.399999999994</v>
      </c>
      <c r="Y6" s="156">
        <v>12</v>
      </c>
      <c r="Z6" s="149"/>
      <c r="AA6" s="101">
        <f>$G$6*Y6</f>
        <v>120000</v>
      </c>
      <c r="AB6" s="149"/>
      <c r="AC6" s="101">
        <f>AA6-$E6</f>
        <v>45347.399999999994</v>
      </c>
      <c r="AD6" s="101"/>
      <c r="AE6" s="155">
        <f>AC6</f>
        <v>45347.399999999994</v>
      </c>
    </row>
    <row r="7" spans="1:31" x14ac:dyDescent="0.25">
      <c r="A7" s="157">
        <v>2</v>
      </c>
      <c r="B7" s="103"/>
      <c r="C7" s="158">
        <v>44531</v>
      </c>
      <c r="D7" s="159"/>
      <c r="E7" s="160">
        <v>74652.600000000006</v>
      </c>
      <c r="F7" s="103"/>
      <c r="G7" s="161">
        <v>10000</v>
      </c>
      <c r="I7" s="154">
        <v>6</v>
      </c>
      <c r="J7" s="100"/>
      <c r="K7" s="101">
        <f t="shared" ref="K7:K41" si="0">G7*I7</f>
        <v>60000</v>
      </c>
      <c r="L7" s="100"/>
      <c r="M7" s="101">
        <f t="shared" ref="M7:M41" si="1">K7-E7</f>
        <v>-14652.600000000006</v>
      </c>
      <c r="N7" s="102"/>
      <c r="O7" s="155">
        <f>M7+O6</f>
        <v>-19305.200000000012</v>
      </c>
      <c r="Q7" s="162">
        <v>9</v>
      </c>
      <c r="R7" s="103"/>
      <c r="S7" s="104">
        <f t="shared" ref="S7:S41" si="2">$G$6*Q7</f>
        <v>90000</v>
      </c>
      <c r="T7" s="103"/>
      <c r="U7" s="104">
        <f t="shared" ref="U7:U41" si="3">S7-$E7</f>
        <v>15347.399999999994</v>
      </c>
      <c r="V7" s="104"/>
      <c r="W7" s="163">
        <f>U7+W6</f>
        <v>40694.799999999988</v>
      </c>
      <c r="Y7" s="162">
        <v>10</v>
      </c>
      <c r="Z7" s="103"/>
      <c r="AA7" s="104">
        <f t="shared" ref="AA7:AA41" si="4">$G$6*Y7</f>
        <v>100000</v>
      </c>
      <c r="AB7" s="103"/>
      <c r="AC7" s="104">
        <f t="shared" ref="AC7:AC41" si="5">AA7-$E7</f>
        <v>25347.399999999994</v>
      </c>
      <c r="AD7" s="104"/>
      <c r="AE7" s="163">
        <f>AC7+AE6</f>
        <v>70694.799999999988</v>
      </c>
    </row>
    <row r="8" spans="1:31" x14ac:dyDescent="0.25">
      <c r="A8" s="96">
        <v>3</v>
      </c>
      <c r="B8" s="98"/>
      <c r="C8" s="164">
        <v>44562</v>
      </c>
      <c r="D8" s="165"/>
      <c r="E8" s="166">
        <v>74652.600000000006</v>
      </c>
      <c r="F8" s="98"/>
      <c r="G8" s="167">
        <v>10000</v>
      </c>
      <c r="I8" s="168">
        <v>5</v>
      </c>
      <c r="J8" s="94"/>
      <c r="K8" s="97">
        <f t="shared" si="0"/>
        <v>50000</v>
      </c>
      <c r="L8" s="94"/>
      <c r="M8" s="97">
        <f t="shared" si="1"/>
        <v>-24652.600000000006</v>
      </c>
      <c r="N8" s="95"/>
      <c r="O8" s="169">
        <f t="shared" ref="O8:O41" si="6">M8+O7</f>
        <v>-43957.800000000017</v>
      </c>
      <c r="Q8" s="170">
        <v>8</v>
      </c>
      <c r="R8" s="98"/>
      <c r="S8" s="97">
        <f t="shared" si="2"/>
        <v>80000</v>
      </c>
      <c r="T8" s="98"/>
      <c r="U8" s="97">
        <f t="shared" si="3"/>
        <v>5347.3999999999942</v>
      </c>
      <c r="V8" s="97"/>
      <c r="W8" s="169">
        <f t="shared" ref="W8:W41" si="7">U8+W7</f>
        <v>46042.199999999983</v>
      </c>
      <c r="Y8" s="170">
        <v>10</v>
      </c>
      <c r="Z8" s="98"/>
      <c r="AA8" s="97">
        <f t="shared" si="4"/>
        <v>100000</v>
      </c>
      <c r="AB8" s="98"/>
      <c r="AC8" s="97">
        <f t="shared" si="5"/>
        <v>25347.399999999994</v>
      </c>
      <c r="AD8" s="97"/>
      <c r="AE8" s="169">
        <f t="shared" ref="AE8:AE41" si="8">AC8+AE7</f>
        <v>96042.199999999983</v>
      </c>
    </row>
    <row r="9" spans="1:31" x14ac:dyDescent="0.25">
      <c r="A9" s="157">
        <v>4</v>
      </c>
      <c r="B9" s="103"/>
      <c r="C9" s="158">
        <v>44593</v>
      </c>
      <c r="D9" s="159"/>
      <c r="E9" s="160">
        <v>74652.600000000006</v>
      </c>
      <c r="F9" s="103"/>
      <c r="G9" s="161">
        <v>10000</v>
      </c>
      <c r="I9" s="168">
        <v>7</v>
      </c>
      <c r="J9" s="94"/>
      <c r="K9" s="97">
        <f t="shared" si="0"/>
        <v>70000</v>
      </c>
      <c r="L9" s="94"/>
      <c r="M9" s="97">
        <f t="shared" si="1"/>
        <v>-4652.6000000000058</v>
      </c>
      <c r="N9" s="95"/>
      <c r="O9" s="169">
        <f t="shared" si="6"/>
        <v>-48610.400000000023</v>
      </c>
      <c r="Q9" s="162">
        <v>8</v>
      </c>
      <c r="R9" s="103"/>
      <c r="S9" s="104">
        <f t="shared" si="2"/>
        <v>80000</v>
      </c>
      <c r="T9" s="103"/>
      <c r="U9" s="104">
        <f t="shared" si="3"/>
        <v>5347.3999999999942</v>
      </c>
      <c r="V9" s="104"/>
      <c r="W9" s="163">
        <f t="shared" si="7"/>
        <v>51389.599999999977</v>
      </c>
      <c r="Y9" s="162">
        <v>10</v>
      </c>
      <c r="Z9" s="103"/>
      <c r="AA9" s="104">
        <f t="shared" si="4"/>
        <v>100000</v>
      </c>
      <c r="AB9" s="103"/>
      <c r="AC9" s="104">
        <f t="shared" si="5"/>
        <v>25347.399999999994</v>
      </c>
      <c r="AD9" s="104"/>
      <c r="AE9" s="163">
        <f t="shared" si="8"/>
        <v>121389.59999999998</v>
      </c>
    </row>
    <row r="10" spans="1:31" x14ac:dyDescent="0.25">
      <c r="A10" s="96">
        <v>5</v>
      </c>
      <c r="B10" s="98"/>
      <c r="C10" s="164">
        <v>44621</v>
      </c>
      <c r="D10" s="165"/>
      <c r="E10" s="166">
        <v>74652.600000000006</v>
      </c>
      <c r="F10" s="98"/>
      <c r="G10" s="167">
        <v>10000</v>
      </c>
      <c r="I10" s="168">
        <v>8</v>
      </c>
      <c r="J10" s="94"/>
      <c r="K10" s="97">
        <f t="shared" si="0"/>
        <v>80000</v>
      </c>
      <c r="L10" s="94"/>
      <c r="M10" s="97">
        <f t="shared" si="1"/>
        <v>5347.3999999999942</v>
      </c>
      <c r="N10" s="95"/>
      <c r="O10" s="169">
        <f t="shared" si="6"/>
        <v>-43263.000000000029</v>
      </c>
      <c r="Q10" s="170">
        <v>10</v>
      </c>
      <c r="R10" s="98"/>
      <c r="S10" s="97">
        <f t="shared" si="2"/>
        <v>100000</v>
      </c>
      <c r="T10" s="98"/>
      <c r="U10" s="97">
        <f t="shared" si="3"/>
        <v>25347.399999999994</v>
      </c>
      <c r="V10" s="97"/>
      <c r="W10" s="169">
        <f t="shared" si="7"/>
        <v>76736.999999999971</v>
      </c>
      <c r="Y10" s="170">
        <v>13</v>
      </c>
      <c r="Z10" s="98"/>
      <c r="AA10" s="97">
        <f t="shared" si="4"/>
        <v>130000</v>
      </c>
      <c r="AB10" s="98"/>
      <c r="AC10" s="97">
        <f t="shared" si="5"/>
        <v>55347.399999999994</v>
      </c>
      <c r="AD10" s="97"/>
      <c r="AE10" s="169">
        <f t="shared" si="8"/>
        <v>176736.99999999997</v>
      </c>
    </row>
    <row r="11" spans="1:31" x14ac:dyDescent="0.25">
      <c r="A11" s="157">
        <v>6</v>
      </c>
      <c r="B11" s="103"/>
      <c r="C11" s="158">
        <v>44652</v>
      </c>
      <c r="D11" s="159"/>
      <c r="E11" s="160">
        <v>74652.600000000006</v>
      </c>
      <c r="F11" s="103"/>
      <c r="G11" s="161">
        <v>10000</v>
      </c>
      <c r="I11" s="168">
        <v>8</v>
      </c>
      <c r="J11" s="94"/>
      <c r="K11" s="97">
        <f t="shared" si="0"/>
        <v>80000</v>
      </c>
      <c r="L11" s="94"/>
      <c r="M11" s="97">
        <f t="shared" si="1"/>
        <v>5347.3999999999942</v>
      </c>
      <c r="N11" s="95"/>
      <c r="O11" s="169">
        <f t="shared" si="6"/>
        <v>-37915.600000000035</v>
      </c>
      <c r="Q11" s="162">
        <v>10</v>
      </c>
      <c r="R11" s="103"/>
      <c r="S11" s="104">
        <f t="shared" si="2"/>
        <v>100000</v>
      </c>
      <c r="T11" s="103"/>
      <c r="U11" s="104">
        <f t="shared" si="3"/>
        <v>25347.399999999994</v>
      </c>
      <c r="V11" s="104"/>
      <c r="W11" s="163">
        <f t="shared" si="7"/>
        <v>102084.39999999997</v>
      </c>
      <c r="Y11" s="162">
        <v>12</v>
      </c>
      <c r="Z11" s="103"/>
      <c r="AA11" s="104">
        <f t="shared" si="4"/>
        <v>120000</v>
      </c>
      <c r="AB11" s="103"/>
      <c r="AC11" s="104">
        <f t="shared" si="5"/>
        <v>45347.399999999994</v>
      </c>
      <c r="AD11" s="104"/>
      <c r="AE11" s="163">
        <f t="shared" si="8"/>
        <v>222084.39999999997</v>
      </c>
    </row>
    <row r="12" spans="1:31" x14ac:dyDescent="0.25">
      <c r="A12" s="96">
        <v>7</v>
      </c>
      <c r="B12" s="98"/>
      <c r="C12" s="164">
        <v>44682</v>
      </c>
      <c r="D12" s="165"/>
      <c r="E12" s="166">
        <v>74652.600000000006</v>
      </c>
      <c r="F12" s="98"/>
      <c r="G12" s="167">
        <v>10000</v>
      </c>
      <c r="I12" s="168">
        <v>8</v>
      </c>
      <c r="J12" s="94"/>
      <c r="K12" s="97">
        <f t="shared" si="0"/>
        <v>80000</v>
      </c>
      <c r="L12" s="94"/>
      <c r="M12" s="97">
        <f t="shared" si="1"/>
        <v>5347.3999999999942</v>
      </c>
      <c r="N12" s="95"/>
      <c r="O12" s="169">
        <f t="shared" si="6"/>
        <v>-32568.200000000041</v>
      </c>
      <c r="Q12" s="170">
        <v>10</v>
      </c>
      <c r="R12" s="98"/>
      <c r="S12" s="97">
        <f t="shared" si="2"/>
        <v>100000</v>
      </c>
      <c r="T12" s="98"/>
      <c r="U12" s="97">
        <f t="shared" si="3"/>
        <v>25347.399999999994</v>
      </c>
      <c r="V12" s="97"/>
      <c r="W12" s="169">
        <f t="shared" si="7"/>
        <v>127431.79999999996</v>
      </c>
      <c r="Y12" s="170">
        <v>13</v>
      </c>
      <c r="Z12" s="98"/>
      <c r="AA12" s="97">
        <f t="shared" si="4"/>
        <v>130000</v>
      </c>
      <c r="AB12" s="98"/>
      <c r="AC12" s="97">
        <f t="shared" si="5"/>
        <v>55347.399999999994</v>
      </c>
      <c r="AD12" s="97"/>
      <c r="AE12" s="169">
        <f t="shared" si="8"/>
        <v>277431.79999999993</v>
      </c>
    </row>
    <row r="13" spans="1:31" x14ac:dyDescent="0.25">
      <c r="A13" s="157">
        <v>8</v>
      </c>
      <c r="B13" s="103"/>
      <c r="C13" s="158">
        <v>44713</v>
      </c>
      <c r="D13" s="159"/>
      <c r="E13" s="160">
        <v>74652.600000000006</v>
      </c>
      <c r="F13" s="103"/>
      <c r="G13" s="161">
        <v>10000</v>
      </c>
      <c r="I13" s="168">
        <v>8</v>
      </c>
      <c r="J13" s="94"/>
      <c r="K13" s="97">
        <f t="shared" si="0"/>
        <v>80000</v>
      </c>
      <c r="L13" s="94"/>
      <c r="M13" s="97">
        <f t="shared" si="1"/>
        <v>5347.3999999999942</v>
      </c>
      <c r="N13" s="95"/>
      <c r="O13" s="169">
        <f t="shared" si="6"/>
        <v>-27220.800000000047</v>
      </c>
      <c r="Q13" s="162">
        <v>10</v>
      </c>
      <c r="R13" s="103"/>
      <c r="S13" s="104">
        <f t="shared" si="2"/>
        <v>100000</v>
      </c>
      <c r="T13" s="103"/>
      <c r="U13" s="104">
        <f t="shared" si="3"/>
        <v>25347.399999999994</v>
      </c>
      <c r="V13" s="104"/>
      <c r="W13" s="163">
        <f t="shared" si="7"/>
        <v>152779.19999999995</v>
      </c>
      <c r="Y13" s="162">
        <v>14</v>
      </c>
      <c r="Z13" s="103"/>
      <c r="AA13" s="104">
        <f t="shared" si="4"/>
        <v>140000</v>
      </c>
      <c r="AB13" s="103"/>
      <c r="AC13" s="104">
        <f t="shared" si="5"/>
        <v>65347.399999999994</v>
      </c>
      <c r="AD13" s="104"/>
      <c r="AE13" s="163">
        <f t="shared" si="8"/>
        <v>342779.19999999995</v>
      </c>
    </row>
    <row r="14" spans="1:31" x14ac:dyDescent="0.25">
      <c r="A14" s="96">
        <v>9</v>
      </c>
      <c r="B14" s="98"/>
      <c r="C14" s="164">
        <v>44743</v>
      </c>
      <c r="D14" s="165"/>
      <c r="E14" s="166">
        <v>74652.600000000006</v>
      </c>
      <c r="F14" s="98"/>
      <c r="G14" s="167">
        <v>10000</v>
      </c>
      <c r="I14" s="168">
        <v>8</v>
      </c>
      <c r="J14" s="94"/>
      <c r="K14" s="97">
        <f t="shared" si="0"/>
        <v>80000</v>
      </c>
      <c r="L14" s="94"/>
      <c r="M14" s="97">
        <f t="shared" si="1"/>
        <v>5347.3999999999942</v>
      </c>
      <c r="N14" s="95"/>
      <c r="O14" s="169">
        <f t="shared" si="6"/>
        <v>-21873.400000000052</v>
      </c>
      <c r="Q14" s="170">
        <v>10</v>
      </c>
      <c r="R14" s="98"/>
      <c r="S14" s="97">
        <f t="shared" si="2"/>
        <v>100000</v>
      </c>
      <c r="T14" s="98"/>
      <c r="U14" s="97">
        <f t="shared" si="3"/>
        <v>25347.399999999994</v>
      </c>
      <c r="V14" s="97"/>
      <c r="W14" s="169">
        <f t="shared" si="7"/>
        <v>178126.59999999995</v>
      </c>
      <c r="Y14" s="170">
        <v>14</v>
      </c>
      <c r="Z14" s="98"/>
      <c r="AA14" s="97">
        <f t="shared" si="4"/>
        <v>140000</v>
      </c>
      <c r="AB14" s="98"/>
      <c r="AC14" s="97">
        <f t="shared" si="5"/>
        <v>65347.399999999994</v>
      </c>
      <c r="AD14" s="97"/>
      <c r="AE14" s="169">
        <f t="shared" si="8"/>
        <v>408126.6</v>
      </c>
    </row>
    <row r="15" spans="1:31" x14ac:dyDescent="0.25">
      <c r="A15" s="157">
        <v>10</v>
      </c>
      <c r="B15" s="103"/>
      <c r="C15" s="158">
        <v>44774</v>
      </c>
      <c r="D15" s="159"/>
      <c r="E15" s="160">
        <v>74652.600000000006</v>
      </c>
      <c r="F15" s="103"/>
      <c r="G15" s="161">
        <v>10000</v>
      </c>
      <c r="I15" s="168">
        <v>8</v>
      </c>
      <c r="J15" s="94"/>
      <c r="K15" s="97">
        <f t="shared" si="0"/>
        <v>80000</v>
      </c>
      <c r="L15" s="94"/>
      <c r="M15" s="97">
        <f t="shared" si="1"/>
        <v>5347.3999999999942</v>
      </c>
      <c r="N15" s="95"/>
      <c r="O15" s="169">
        <f t="shared" si="6"/>
        <v>-16526.000000000058</v>
      </c>
      <c r="Q15" s="162">
        <v>10</v>
      </c>
      <c r="R15" s="103"/>
      <c r="S15" s="104">
        <f t="shared" si="2"/>
        <v>100000</v>
      </c>
      <c r="T15" s="103"/>
      <c r="U15" s="104">
        <f t="shared" si="3"/>
        <v>25347.399999999994</v>
      </c>
      <c r="V15" s="104"/>
      <c r="W15" s="163">
        <f t="shared" si="7"/>
        <v>203473.99999999994</v>
      </c>
      <c r="Y15" s="162">
        <v>14</v>
      </c>
      <c r="Z15" s="103"/>
      <c r="AA15" s="104">
        <f t="shared" si="4"/>
        <v>140000</v>
      </c>
      <c r="AB15" s="103"/>
      <c r="AC15" s="104">
        <f t="shared" si="5"/>
        <v>65347.399999999994</v>
      </c>
      <c r="AD15" s="104"/>
      <c r="AE15" s="163">
        <f t="shared" si="8"/>
        <v>473474</v>
      </c>
    </row>
    <row r="16" spans="1:31" x14ac:dyDescent="0.25">
      <c r="A16" s="96" t="s">
        <v>183</v>
      </c>
      <c r="B16" s="98"/>
      <c r="C16" s="164">
        <v>44805</v>
      </c>
      <c r="D16" s="165"/>
      <c r="E16" s="166">
        <v>72790.899999999994</v>
      </c>
      <c r="F16" s="98"/>
      <c r="G16" s="167">
        <v>10000</v>
      </c>
      <c r="I16" s="168">
        <v>8</v>
      </c>
      <c r="J16" s="94"/>
      <c r="K16" s="97">
        <f t="shared" si="0"/>
        <v>80000</v>
      </c>
      <c r="L16" s="94"/>
      <c r="M16" s="97">
        <f t="shared" si="1"/>
        <v>7209.1000000000058</v>
      </c>
      <c r="N16" s="95"/>
      <c r="O16" s="169">
        <f t="shared" si="6"/>
        <v>-9316.9000000000524</v>
      </c>
      <c r="Q16" s="170">
        <v>10</v>
      </c>
      <c r="R16" s="98"/>
      <c r="S16" s="97">
        <f t="shared" si="2"/>
        <v>100000</v>
      </c>
      <c r="T16" s="98"/>
      <c r="U16" s="97">
        <f t="shared" si="3"/>
        <v>27209.100000000006</v>
      </c>
      <c r="V16" s="97"/>
      <c r="W16" s="169">
        <f t="shared" si="7"/>
        <v>230683.09999999995</v>
      </c>
      <c r="Y16" s="170">
        <v>13</v>
      </c>
      <c r="Z16" s="98"/>
      <c r="AA16" s="97">
        <f t="shared" si="4"/>
        <v>130000</v>
      </c>
      <c r="AB16" s="98"/>
      <c r="AC16" s="97">
        <f t="shared" si="5"/>
        <v>57209.100000000006</v>
      </c>
      <c r="AD16" s="97"/>
      <c r="AE16" s="169">
        <f t="shared" si="8"/>
        <v>530683.1</v>
      </c>
    </row>
    <row r="17" spans="1:31" x14ac:dyDescent="0.25">
      <c r="A17" s="157">
        <v>12</v>
      </c>
      <c r="B17" s="103"/>
      <c r="C17" s="158">
        <v>44835</v>
      </c>
      <c r="D17" s="159"/>
      <c r="E17" s="160">
        <v>72790.899999999994</v>
      </c>
      <c r="F17" s="103"/>
      <c r="G17" s="161">
        <v>10000</v>
      </c>
      <c r="I17" s="168">
        <v>8</v>
      </c>
      <c r="J17" s="94"/>
      <c r="K17" s="97">
        <f t="shared" si="0"/>
        <v>80000</v>
      </c>
      <c r="L17" s="94"/>
      <c r="M17" s="97">
        <f t="shared" si="1"/>
        <v>7209.1000000000058</v>
      </c>
      <c r="N17" s="95"/>
      <c r="O17" s="169">
        <f t="shared" si="6"/>
        <v>-2107.8000000000466</v>
      </c>
      <c r="Q17" s="162">
        <v>10</v>
      </c>
      <c r="R17" s="103"/>
      <c r="S17" s="104">
        <f t="shared" si="2"/>
        <v>100000</v>
      </c>
      <c r="T17" s="103"/>
      <c r="U17" s="104">
        <f t="shared" si="3"/>
        <v>27209.100000000006</v>
      </c>
      <c r="V17" s="104"/>
      <c r="W17" s="163">
        <f t="shared" si="7"/>
        <v>257892.19999999995</v>
      </c>
      <c r="Y17" s="162">
        <v>15</v>
      </c>
      <c r="Z17" s="103"/>
      <c r="AA17" s="104">
        <f t="shared" si="4"/>
        <v>150000</v>
      </c>
      <c r="AB17" s="103"/>
      <c r="AC17" s="104">
        <f t="shared" si="5"/>
        <v>77209.100000000006</v>
      </c>
      <c r="AD17" s="104"/>
      <c r="AE17" s="163">
        <f t="shared" si="8"/>
        <v>607892.19999999995</v>
      </c>
    </row>
    <row r="18" spans="1:31" x14ac:dyDescent="0.25">
      <c r="A18" s="96">
        <v>13</v>
      </c>
      <c r="B18" s="98"/>
      <c r="C18" s="164">
        <v>44866</v>
      </c>
      <c r="D18" s="165"/>
      <c r="E18" s="166">
        <v>72790.899999999994</v>
      </c>
      <c r="F18" s="98"/>
      <c r="G18" s="167">
        <v>10000</v>
      </c>
      <c r="I18" s="168">
        <v>7</v>
      </c>
      <c r="J18" s="94"/>
      <c r="K18" s="97">
        <f t="shared" si="0"/>
        <v>70000</v>
      </c>
      <c r="L18" s="94"/>
      <c r="M18" s="97">
        <f t="shared" si="1"/>
        <v>-2790.8999999999942</v>
      </c>
      <c r="N18" s="95"/>
      <c r="O18" s="169">
        <f t="shared" si="6"/>
        <v>-4898.7000000000407</v>
      </c>
      <c r="Q18" s="170">
        <v>9</v>
      </c>
      <c r="R18" s="98"/>
      <c r="S18" s="97">
        <f t="shared" si="2"/>
        <v>90000</v>
      </c>
      <c r="T18" s="98"/>
      <c r="U18" s="97">
        <f t="shared" si="3"/>
        <v>17209.100000000006</v>
      </c>
      <c r="V18" s="97"/>
      <c r="W18" s="169">
        <f t="shared" si="7"/>
        <v>275101.29999999993</v>
      </c>
      <c r="Y18" s="170">
        <v>10</v>
      </c>
      <c r="Z18" s="98"/>
      <c r="AA18" s="97">
        <f t="shared" si="4"/>
        <v>100000</v>
      </c>
      <c r="AB18" s="98"/>
      <c r="AC18" s="97">
        <f t="shared" si="5"/>
        <v>27209.100000000006</v>
      </c>
      <c r="AD18" s="97"/>
      <c r="AE18" s="169">
        <f t="shared" si="8"/>
        <v>635101.29999999993</v>
      </c>
    </row>
    <row r="19" spans="1:31" x14ac:dyDescent="0.25">
      <c r="A19" s="157">
        <v>14</v>
      </c>
      <c r="B19" s="103"/>
      <c r="C19" s="158">
        <v>44896</v>
      </c>
      <c r="D19" s="159"/>
      <c r="E19" s="160">
        <v>72790.899999999994</v>
      </c>
      <c r="F19" s="103"/>
      <c r="G19" s="161">
        <v>10000</v>
      </c>
      <c r="I19" s="168">
        <v>6</v>
      </c>
      <c r="J19" s="94"/>
      <c r="K19" s="97">
        <f t="shared" si="0"/>
        <v>60000</v>
      </c>
      <c r="L19" s="94"/>
      <c r="M19" s="97">
        <f t="shared" si="1"/>
        <v>-12790.899999999994</v>
      </c>
      <c r="N19" s="95"/>
      <c r="O19" s="169">
        <f t="shared" si="6"/>
        <v>-17689.600000000035</v>
      </c>
      <c r="Q19" s="162">
        <v>9</v>
      </c>
      <c r="R19" s="103"/>
      <c r="S19" s="104">
        <f t="shared" si="2"/>
        <v>90000</v>
      </c>
      <c r="T19" s="103"/>
      <c r="U19" s="104">
        <f t="shared" si="3"/>
        <v>17209.100000000006</v>
      </c>
      <c r="V19" s="104"/>
      <c r="W19" s="163">
        <f t="shared" si="7"/>
        <v>292310.39999999991</v>
      </c>
      <c r="Y19" s="162">
        <v>11</v>
      </c>
      <c r="Z19" s="103"/>
      <c r="AA19" s="104">
        <f t="shared" si="4"/>
        <v>110000</v>
      </c>
      <c r="AB19" s="103"/>
      <c r="AC19" s="104">
        <f t="shared" si="5"/>
        <v>37209.100000000006</v>
      </c>
      <c r="AD19" s="104"/>
      <c r="AE19" s="163">
        <f t="shared" si="8"/>
        <v>672310.39999999991</v>
      </c>
    </row>
    <row r="20" spans="1:31" x14ac:dyDescent="0.25">
      <c r="A20" s="96">
        <v>15</v>
      </c>
      <c r="B20" s="98"/>
      <c r="C20" s="164">
        <v>44927</v>
      </c>
      <c r="D20" s="165"/>
      <c r="E20" s="166">
        <v>72790.899999999994</v>
      </c>
      <c r="F20" s="98"/>
      <c r="G20" s="167">
        <v>10000</v>
      </c>
      <c r="I20" s="171">
        <v>5</v>
      </c>
      <c r="J20" s="105"/>
      <c r="K20" s="106">
        <f t="shared" si="0"/>
        <v>50000</v>
      </c>
      <c r="L20" s="105"/>
      <c r="M20" s="106">
        <f t="shared" si="1"/>
        <v>-22790.899999999994</v>
      </c>
      <c r="N20" s="107"/>
      <c r="O20" s="172">
        <f t="shared" si="6"/>
        <v>-40480.500000000029</v>
      </c>
      <c r="Q20" s="170">
        <v>7</v>
      </c>
      <c r="R20" s="98"/>
      <c r="S20" s="97">
        <f t="shared" si="2"/>
        <v>70000</v>
      </c>
      <c r="T20" s="98"/>
      <c r="U20" s="97">
        <f t="shared" si="3"/>
        <v>-2790.8999999999942</v>
      </c>
      <c r="V20" s="97"/>
      <c r="W20" s="169">
        <f t="shared" si="7"/>
        <v>289519.49999999988</v>
      </c>
      <c r="Y20" s="170">
        <v>10</v>
      </c>
      <c r="Z20" s="98"/>
      <c r="AA20" s="97">
        <f t="shared" si="4"/>
        <v>100000</v>
      </c>
      <c r="AB20" s="98"/>
      <c r="AC20" s="97">
        <f t="shared" si="5"/>
        <v>27209.100000000006</v>
      </c>
      <c r="AD20" s="97"/>
      <c r="AE20" s="169">
        <f t="shared" si="8"/>
        <v>699519.49999999988</v>
      </c>
    </row>
    <row r="21" spans="1:31" x14ac:dyDescent="0.25">
      <c r="A21" s="157">
        <v>16</v>
      </c>
      <c r="B21" s="103"/>
      <c r="C21" s="158">
        <v>44958</v>
      </c>
      <c r="D21" s="159"/>
      <c r="E21" s="160">
        <v>72790.899999999994</v>
      </c>
      <c r="F21" s="103"/>
      <c r="G21" s="161">
        <v>10000</v>
      </c>
      <c r="I21" s="168">
        <v>7</v>
      </c>
      <c r="J21" s="94"/>
      <c r="K21" s="97">
        <f t="shared" si="0"/>
        <v>70000</v>
      </c>
      <c r="L21" s="94"/>
      <c r="M21" s="97">
        <f t="shared" si="1"/>
        <v>-2790.8999999999942</v>
      </c>
      <c r="N21" s="95"/>
      <c r="O21" s="169">
        <f t="shared" si="6"/>
        <v>-43271.400000000023</v>
      </c>
      <c r="Q21" s="162">
        <v>10</v>
      </c>
      <c r="R21" s="103"/>
      <c r="S21" s="104">
        <f t="shared" si="2"/>
        <v>100000</v>
      </c>
      <c r="T21" s="103"/>
      <c r="U21" s="104">
        <f t="shared" si="3"/>
        <v>27209.100000000006</v>
      </c>
      <c r="V21" s="104"/>
      <c r="W21" s="163">
        <f t="shared" si="7"/>
        <v>316728.59999999986</v>
      </c>
      <c r="Y21" s="162">
        <v>12</v>
      </c>
      <c r="Z21" s="103"/>
      <c r="AA21" s="104">
        <f t="shared" si="4"/>
        <v>120000</v>
      </c>
      <c r="AB21" s="103"/>
      <c r="AC21" s="104">
        <f t="shared" si="5"/>
        <v>47209.100000000006</v>
      </c>
      <c r="AD21" s="104"/>
      <c r="AE21" s="163">
        <f t="shared" si="8"/>
        <v>746728.59999999986</v>
      </c>
    </row>
    <row r="22" spans="1:31" x14ac:dyDescent="0.25">
      <c r="A22" s="96">
        <v>17</v>
      </c>
      <c r="B22" s="98"/>
      <c r="C22" s="164">
        <v>44986</v>
      </c>
      <c r="D22" s="165"/>
      <c r="E22" s="166">
        <v>72790.899999999994</v>
      </c>
      <c r="F22" s="98"/>
      <c r="G22" s="167">
        <v>10000</v>
      </c>
      <c r="I22" s="171">
        <v>8</v>
      </c>
      <c r="J22" s="105"/>
      <c r="K22" s="106">
        <f t="shared" si="0"/>
        <v>80000</v>
      </c>
      <c r="L22" s="105"/>
      <c r="M22" s="106">
        <f t="shared" si="1"/>
        <v>7209.1000000000058</v>
      </c>
      <c r="N22" s="107"/>
      <c r="O22" s="172">
        <f t="shared" si="6"/>
        <v>-36062.300000000017</v>
      </c>
      <c r="Q22" s="170">
        <v>10</v>
      </c>
      <c r="R22" s="98"/>
      <c r="S22" s="97">
        <f t="shared" si="2"/>
        <v>100000</v>
      </c>
      <c r="T22" s="98"/>
      <c r="U22" s="97">
        <f t="shared" si="3"/>
        <v>27209.100000000006</v>
      </c>
      <c r="V22" s="97"/>
      <c r="W22" s="169">
        <f t="shared" si="7"/>
        <v>343937.69999999984</v>
      </c>
      <c r="Y22" s="170">
        <v>12</v>
      </c>
      <c r="Z22" s="98"/>
      <c r="AA22" s="97">
        <f t="shared" si="4"/>
        <v>120000</v>
      </c>
      <c r="AB22" s="98"/>
      <c r="AC22" s="97">
        <f t="shared" si="5"/>
        <v>47209.100000000006</v>
      </c>
      <c r="AD22" s="97"/>
      <c r="AE22" s="169">
        <f t="shared" si="8"/>
        <v>793937.69999999984</v>
      </c>
    </row>
    <row r="23" spans="1:31" x14ac:dyDescent="0.25">
      <c r="A23" s="157">
        <v>18</v>
      </c>
      <c r="B23" s="103"/>
      <c r="C23" s="158">
        <v>45017</v>
      </c>
      <c r="D23" s="159"/>
      <c r="E23" s="160">
        <v>72790.899999999994</v>
      </c>
      <c r="F23" s="103"/>
      <c r="G23" s="161">
        <v>10000</v>
      </c>
      <c r="I23" s="168">
        <v>8</v>
      </c>
      <c r="J23" s="94"/>
      <c r="K23" s="97">
        <f t="shared" si="0"/>
        <v>80000</v>
      </c>
      <c r="L23" s="94"/>
      <c r="M23" s="97">
        <f t="shared" si="1"/>
        <v>7209.1000000000058</v>
      </c>
      <c r="N23" s="95"/>
      <c r="O23" s="169">
        <f t="shared" si="6"/>
        <v>-28853.200000000012</v>
      </c>
      <c r="Q23" s="162">
        <v>10</v>
      </c>
      <c r="R23" s="103"/>
      <c r="S23" s="104">
        <f t="shared" si="2"/>
        <v>100000</v>
      </c>
      <c r="T23" s="103"/>
      <c r="U23" s="104">
        <f t="shared" si="3"/>
        <v>27209.100000000006</v>
      </c>
      <c r="V23" s="104"/>
      <c r="W23" s="163">
        <f t="shared" si="7"/>
        <v>371146.79999999981</v>
      </c>
      <c r="Y23" s="162">
        <v>15</v>
      </c>
      <c r="Z23" s="103"/>
      <c r="AA23" s="104">
        <f t="shared" si="4"/>
        <v>150000</v>
      </c>
      <c r="AB23" s="103"/>
      <c r="AC23" s="104">
        <f t="shared" si="5"/>
        <v>77209.100000000006</v>
      </c>
      <c r="AD23" s="104"/>
      <c r="AE23" s="163">
        <f t="shared" si="8"/>
        <v>871146.79999999981</v>
      </c>
    </row>
    <row r="24" spans="1:31" x14ac:dyDescent="0.25">
      <c r="A24" s="96">
        <v>19</v>
      </c>
      <c r="B24" s="98"/>
      <c r="C24" s="164">
        <v>45047</v>
      </c>
      <c r="D24" s="165"/>
      <c r="E24" s="166">
        <v>72790.899999999994</v>
      </c>
      <c r="F24" s="98"/>
      <c r="G24" s="167">
        <v>10000</v>
      </c>
      <c r="I24" s="168">
        <v>8</v>
      </c>
      <c r="J24" s="94"/>
      <c r="K24" s="97">
        <f t="shared" si="0"/>
        <v>80000</v>
      </c>
      <c r="L24" s="94"/>
      <c r="M24" s="97">
        <f t="shared" si="1"/>
        <v>7209.1000000000058</v>
      </c>
      <c r="N24" s="95"/>
      <c r="O24" s="169">
        <f t="shared" si="6"/>
        <v>-21644.100000000006</v>
      </c>
      <c r="Q24" s="170">
        <v>10</v>
      </c>
      <c r="R24" s="98"/>
      <c r="S24" s="97">
        <f t="shared" si="2"/>
        <v>100000</v>
      </c>
      <c r="T24" s="98"/>
      <c r="U24" s="97">
        <f t="shared" si="3"/>
        <v>27209.100000000006</v>
      </c>
      <c r="V24" s="97"/>
      <c r="W24" s="169">
        <f t="shared" si="7"/>
        <v>398355.89999999979</v>
      </c>
      <c r="Y24" s="170">
        <v>15</v>
      </c>
      <c r="Z24" s="98"/>
      <c r="AA24" s="97">
        <f t="shared" si="4"/>
        <v>150000</v>
      </c>
      <c r="AB24" s="98"/>
      <c r="AC24" s="97">
        <f t="shared" si="5"/>
        <v>77209.100000000006</v>
      </c>
      <c r="AD24" s="97"/>
      <c r="AE24" s="169">
        <f t="shared" si="8"/>
        <v>948355.89999999979</v>
      </c>
    </row>
    <row r="25" spans="1:31" x14ac:dyDescent="0.25">
      <c r="A25" s="157">
        <v>20</v>
      </c>
      <c r="B25" s="103"/>
      <c r="C25" s="158">
        <v>45078</v>
      </c>
      <c r="D25" s="159"/>
      <c r="E25" s="160">
        <v>72790.899999999994</v>
      </c>
      <c r="F25" s="103"/>
      <c r="G25" s="161">
        <v>10000</v>
      </c>
      <c r="I25" s="168">
        <v>8</v>
      </c>
      <c r="J25" s="94"/>
      <c r="K25" s="97">
        <f t="shared" si="0"/>
        <v>80000</v>
      </c>
      <c r="L25" s="94"/>
      <c r="M25" s="97">
        <f t="shared" si="1"/>
        <v>7209.1000000000058</v>
      </c>
      <c r="N25" s="95"/>
      <c r="O25" s="169">
        <f t="shared" si="6"/>
        <v>-14435</v>
      </c>
      <c r="Q25" s="162">
        <v>10</v>
      </c>
      <c r="R25" s="103"/>
      <c r="S25" s="104">
        <f t="shared" si="2"/>
        <v>100000</v>
      </c>
      <c r="T25" s="103"/>
      <c r="U25" s="104">
        <f t="shared" si="3"/>
        <v>27209.100000000006</v>
      </c>
      <c r="V25" s="104"/>
      <c r="W25" s="163">
        <f t="shared" si="7"/>
        <v>425564.99999999977</v>
      </c>
      <c r="Y25" s="162">
        <v>14</v>
      </c>
      <c r="Z25" s="103"/>
      <c r="AA25" s="104">
        <f t="shared" si="4"/>
        <v>140000</v>
      </c>
      <c r="AB25" s="103"/>
      <c r="AC25" s="104">
        <f t="shared" si="5"/>
        <v>67209.100000000006</v>
      </c>
      <c r="AD25" s="104"/>
      <c r="AE25" s="163">
        <f t="shared" si="8"/>
        <v>1015564.9999999998</v>
      </c>
    </row>
    <row r="26" spans="1:31" x14ac:dyDescent="0.25">
      <c r="A26" s="96">
        <v>21</v>
      </c>
      <c r="B26" s="98"/>
      <c r="C26" s="164">
        <v>45108</v>
      </c>
      <c r="D26" s="165"/>
      <c r="E26" s="166">
        <v>72790.899999999994</v>
      </c>
      <c r="F26" s="98"/>
      <c r="G26" s="167">
        <v>10000</v>
      </c>
      <c r="I26" s="168">
        <v>8</v>
      </c>
      <c r="J26" s="94"/>
      <c r="K26" s="97">
        <f t="shared" si="0"/>
        <v>80000</v>
      </c>
      <c r="L26" s="94"/>
      <c r="M26" s="97">
        <f t="shared" si="1"/>
        <v>7209.1000000000058</v>
      </c>
      <c r="N26" s="95"/>
      <c r="O26" s="169">
        <f t="shared" si="6"/>
        <v>-7225.8999999999942</v>
      </c>
      <c r="Q26" s="170">
        <v>10</v>
      </c>
      <c r="R26" s="98"/>
      <c r="S26" s="97">
        <f t="shared" si="2"/>
        <v>100000</v>
      </c>
      <c r="T26" s="98"/>
      <c r="U26" s="97">
        <f t="shared" si="3"/>
        <v>27209.100000000006</v>
      </c>
      <c r="V26" s="97"/>
      <c r="W26" s="169">
        <f t="shared" si="7"/>
        <v>452774.09999999974</v>
      </c>
      <c r="Y26" s="170">
        <v>12</v>
      </c>
      <c r="Z26" s="98"/>
      <c r="AA26" s="97">
        <f t="shared" si="4"/>
        <v>120000</v>
      </c>
      <c r="AB26" s="98"/>
      <c r="AC26" s="97">
        <f t="shared" si="5"/>
        <v>47209.100000000006</v>
      </c>
      <c r="AD26" s="97"/>
      <c r="AE26" s="169">
        <f t="shared" si="8"/>
        <v>1062774.0999999999</v>
      </c>
    </row>
    <row r="27" spans="1:31" x14ac:dyDescent="0.25">
      <c r="A27" s="157">
        <v>22</v>
      </c>
      <c r="B27" s="103"/>
      <c r="C27" s="158">
        <v>45139</v>
      </c>
      <c r="D27" s="159"/>
      <c r="E27" s="160">
        <v>72790.899999999994</v>
      </c>
      <c r="F27" s="103"/>
      <c r="G27" s="161">
        <v>10000</v>
      </c>
      <c r="I27" s="168">
        <v>8</v>
      </c>
      <c r="J27" s="94"/>
      <c r="K27" s="97">
        <f t="shared" si="0"/>
        <v>80000</v>
      </c>
      <c r="L27" s="94"/>
      <c r="M27" s="97">
        <f t="shared" si="1"/>
        <v>7209.1000000000058</v>
      </c>
      <c r="N27" s="95"/>
      <c r="O27" s="169">
        <f t="shared" si="6"/>
        <v>-16.799999999988358</v>
      </c>
      <c r="Q27" s="162">
        <v>10</v>
      </c>
      <c r="R27" s="103"/>
      <c r="S27" s="104">
        <f t="shared" si="2"/>
        <v>100000</v>
      </c>
      <c r="T27" s="103"/>
      <c r="U27" s="104">
        <f t="shared" si="3"/>
        <v>27209.100000000006</v>
      </c>
      <c r="V27" s="104"/>
      <c r="W27" s="163">
        <f t="shared" si="7"/>
        <v>479983.19999999972</v>
      </c>
      <c r="Y27" s="162">
        <v>16</v>
      </c>
      <c r="Z27" s="103"/>
      <c r="AA27" s="104">
        <f t="shared" si="4"/>
        <v>160000</v>
      </c>
      <c r="AB27" s="103"/>
      <c r="AC27" s="104">
        <f t="shared" si="5"/>
        <v>87209.1</v>
      </c>
      <c r="AD27" s="104"/>
      <c r="AE27" s="163">
        <f t="shared" si="8"/>
        <v>1149983.2</v>
      </c>
    </row>
    <row r="28" spans="1:31" x14ac:dyDescent="0.25">
      <c r="A28" s="96">
        <v>23</v>
      </c>
      <c r="B28" s="98"/>
      <c r="C28" s="164">
        <v>45170</v>
      </c>
      <c r="D28" s="165"/>
      <c r="E28" s="166">
        <v>72790.899999999994</v>
      </c>
      <c r="F28" s="98"/>
      <c r="G28" s="167">
        <v>10000</v>
      </c>
      <c r="I28" s="168">
        <v>8</v>
      </c>
      <c r="J28" s="94"/>
      <c r="K28" s="97">
        <f t="shared" si="0"/>
        <v>80000</v>
      </c>
      <c r="L28" s="94"/>
      <c r="M28" s="97">
        <f t="shared" si="1"/>
        <v>7209.1000000000058</v>
      </c>
      <c r="N28" s="95"/>
      <c r="O28" s="169">
        <f t="shared" si="6"/>
        <v>7192.3000000000175</v>
      </c>
      <c r="Q28" s="170">
        <v>10</v>
      </c>
      <c r="R28" s="98"/>
      <c r="S28" s="97">
        <f t="shared" si="2"/>
        <v>100000</v>
      </c>
      <c r="T28" s="98"/>
      <c r="U28" s="97">
        <f t="shared" si="3"/>
        <v>27209.100000000006</v>
      </c>
      <c r="V28" s="97"/>
      <c r="W28" s="169">
        <f t="shared" si="7"/>
        <v>507192.2999999997</v>
      </c>
      <c r="Y28" s="170">
        <v>13</v>
      </c>
      <c r="Z28" s="98"/>
      <c r="AA28" s="97">
        <f t="shared" si="4"/>
        <v>130000</v>
      </c>
      <c r="AB28" s="98"/>
      <c r="AC28" s="97">
        <f t="shared" si="5"/>
        <v>57209.100000000006</v>
      </c>
      <c r="AD28" s="97"/>
      <c r="AE28" s="169">
        <f t="shared" si="8"/>
        <v>1207192.3</v>
      </c>
    </row>
    <row r="29" spans="1:31" x14ac:dyDescent="0.25">
      <c r="A29" s="157">
        <v>24</v>
      </c>
      <c r="B29" s="103"/>
      <c r="C29" s="158">
        <v>45200</v>
      </c>
      <c r="D29" s="159"/>
      <c r="E29" s="160">
        <v>72790.899999999994</v>
      </c>
      <c r="F29" s="103"/>
      <c r="G29" s="161">
        <v>10000</v>
      </c>
      <c r="I29" s="168">
        <v>8</v>
      </c>
      <c r="J29" s="94"/>
      <c r="K29" s="97">
        <f t="shared" si="0"/>
        <v>80000</v>
      </c>
      <c r="L29" s="94"/>
      <c r="M29" s="97">
        <f t="shared" si="1"/>
        <v>7209.1000000000058</v>
      </c>
      <c r="N29" s="95"/>
      <c r="O29" s="169">
        <f t="shared" si="6"/>
        <v>14401.400000000023</v>
      </c>
      <c r="Q29" s="162">
        <v>10</v>
      </c>
      <c r="R29" s="103"/>
      <c r="S29" s="104">
        <f t="shared" si="2"/>
        <v>100000</v>
      </c>
      <c r="T29" s="103"/>
      <c r="U29" s="104">
        <f t="shared" si="3"/>
        <v>27209.100000000006</v>
      </c>
      <c r="V29" s="104"/>
      <c r="W29" s="163">
        <f t="shared" si="7"/>
        <v>534401.39999999967</v>
      </c>
      <c r="Y29" s="162">
        <v>16</v>
      </c>
      <c r="Z29" s="103"/>
      <c r="AA29" s="104">
        <f t="shared" si="4"/>
        <v>160000</v>
      </c>
      <c r="AB29" s="103"/>
      <c r="AC29" s="104">
        <f t="shared" si="5"/>
        <v>87209.1</v>
      </c>
      <c r="AD29" s="104"/>
      <c r="AE29" s="163">
        <f t="shared" si="8"/>
        <v>1294401.4000000001</v>
      </c>
    </row>
    <row r="30" spans="1:31" x14ac:dyDescent="0.25">
      <c r="A30" s="96">
        <v>25</v>
      </c>
      <c r="B30" s="98"/>
      <c r="C30" s="164">
        <v>45231</v>
      </c>
      <c r="D30" s="165"/>
      <c r="E30" s="166">
        <v>72790.899999999994</v>
      </c>
      <c r="F30" s="98"/>
      <c r="G30" s="167">
        <v>10000</v>
      </c>
      <c r="I30" s="168">
        <v>7</v>
      </c>
      <c r="J30" s="94"/>
      <c r="K30" s="97">
        <f t="shared" si="0"/>
        <v>70000</v>
      </c>
      <c r="L30" s="94"/>
      <c r="M30" s="97">
        <f t="shared" si="1"/>
        <v>-2790.8999999999942</v>
      </c>
      <c r="N30" s="95"/>
      <c r="O30" s="169">
        <f t="shared" si="6"/>
        <v>11610.500000000029</v>
      </c>
      <c r="Q30" s="170">
        <v>9</v>
      </c>
      <c r="R30" s="98"/>
      <c r="S30" s="97">
        <f t="shared" si="2"/>
        <v>90000</v>
      </c>
      <c r="T30" s="98"/>
      <c r="U30" s="97">
        <f t="shared" si="3"/>
        <v>17209.100000000006</v>
      </c>
      <c r="V30" s="97"/>
      <c r="W30" s="169">
        <f t="shared" si="7"/>
        <v>551610.49999999965</v>
      </c>
      <c r="Y30" s="170">
        <v>12</v>
      </c>
      <c r="Z30" s="98"/>
      <c r="AA30" s="97">
        <f t="shared" si="4"/>
        <v>120000</v>
      </c>
      <c r="AB30" s="98"/>
      <c r="AC30" s="97">
        <f t="shared" si="5"/>
        <v>47209.100000000006</v>
      </c>
      <c r="AD30" s="97"/>
      <c r="AE30" s="169">
        <f t="shared" si="8"/>
        <v>1341610.5000000002</v>
      </c>
    </row>
    <row r="31" spans="1:31" x14ac:dyDescent="0.25">
      <c r="A31" s="157">
        <v>26</v>
      </c>
      <c r="B31" s="103"/>
      <c r="C31" s="158">
        <v>45261</v>
      </c>
      <c r="D31" s="159"/>
      <c r="E31" s="160">
        <v>72790.899999999994</v>
      </c>
      <c r="F31" s="103"/>
      <c r="G31" s="161">
        <v>10000</v>
      </c>
      <c r="I31" s="168">
        <v>5</v>
      </c>
      <c r="J31" s="94"/>
      <c r="K31" s="97">
        <f t="shared" si="0"/>
        <v>50000</v>
      </c>
      <c r="L31" s="94"/>
      <c r="M31" s="97">
        <f t="shared" si="1"/>
        <v>-22790.899999999994</v>
      </c>
      <c r="N31" s="95"/>
      <c r="O31" s="169">
        <f t="shared" si="6"/>
        <v>-11180.399999999965</v>
      </c>
      <c r="Q31" s="170">
        <v>9</v>
      </c>
      <c r="R31" s="98"/>
      <c r="S31" s="97">
        <f t="shared" si="2"/>
        <v>90000</v>
      </c>
      <c r="T31" s="98"/>
      <c r="U31" s="97">
        <f t="shared" si="3"/>
        <v>17209.100000000006</v>
      </c>
      <c r="V31" s="97"/>
      <c r="W31" s="169">
        <f t="shared" si="7"/>
        <v>568819.59999999963</v>
      </c>
      <c r="Y31" s="170">
        <v>10</v>
      </c>
      <c r="Z31" s="98"/>
      <c r="AA31" s="97">
        <f t="shared" si="4"/>
        <v>100000</v>
      </c>
      <c r="AB31" s="98"/>
      <c r="AC31" s="97">
        <f t="shared" si="5"/>
        <v>27209.100000000006</v>
      </c>
      <c r="AD31" s="97"/>
      <c r="AE31" s="169">
        <f t="shared" si="8"/>
        <v>1368819.6000000003</v>
      </c>
    </row>
    <row r="32" spans="1:31" x14ac:dyDescent="0.25">
      <c r="A32" s="96">
        <v>27</v>
      </c>
      <c r="B32" s="98"/>
      <c r="C32" s="164">
        <v>45292</v>
      </c>
      <c r="D32" s="165"/>
      <c r="E32" s="166">
        <v>72790.899999999994</v>
      </c>
      <c r="F32" s="98"/>
      <c r="G32" s="167">
        <v>10000</v>
      </c>
      <c r="I32" s="168">
        <v>5</v>
      </c>
      <c r="J32" s="94"/>
      <c r="K32" s="97">
        <f t="shared" si="0"/>
        <v>50000</v>
      </c>
      <c r="L32" s="94"/>
      <c r="M32" s="97">
        <f t="shared" si="1"/>
        <v>-22790.899999999994</v>
      </c>
      <c r="N32" s="95"/>
      <c r="O32" s="169">
        <f t="shared" si="6"/>
        <v>-33971.299999999959</v>
      </c>
      <c r="Q32" s="170">
        <v>7</v>
      </c>
      <c r="R32" s="98"/>
      <c r="S32" s="97">
        <f t="shared" si="2"/>
        <v>70000</v>
      </c>
      <c r="T32" s="98"/>
      <c r="U32" s="97">
        <f t="shared" si="3"/>
        <v>-2790.8999999999942</v>
      </c>
      <c r="V32" s="97"/>
      <c r="W32" s="169">
        <f t="shared" si="7"/>
        <v>566028.6999999996</v>
      </c>
      <c r="Y32" s="170">
        <v>10</v>
      </c>
      <c r="Z32" s="98"/>
      <c r="AA32" s="97">
        <f t="shared" si="4"/>
        <v>100000</v>
      </c>
      <c r="AB32" s="98"/>
      <c r="AC32" s="97">
        <f t="shared" si="5"/>
        <v>27209.100000000006</v>
      </c>
      <c r="AD32" s="97"/>
      <c r="AE32" s="169">
        <f t="shared" si="8"/>
        <v>1396028.7000000004</v>
      </c>
    </row>
    <row r="33" spans="1:31" x14ac:dyDescent="0.25">
      <c r="A33" s="157">
        <v>28</v>
      </c>
      <c r="B33" s="103"/>
      <c r="C33" s="158">
        <v>45323</v>
      </c>
      <c r="D33" s="159"/>
      <c r="E33" s="160">
        <v>72790.899999999994</v>
      </c>
      <c r="F33" s="103"/>
      <c r="G33" s="161">
        <v>10000</v>
      </c>
      <c r="I33" s="168">
        <v>7</v>
      </c>
      <c r="J33" s="94"/>
      <c r="K33" s="97">
        <f t="shared" si="0"/>
        <v>70000</v>
      </c>
      <c r="L33" s="94"/>
      <c r="M33" s="97">
        <f t="shared" si="1"/>
        <v>-2790.8999999999942</v>
      </c>
      <c r="N33" s="95"/>
      <c r="O33" s="169">
        <f t="shared" si="6"/>
        <v>-36762.199999999953</v>
      </c>
      <c r="Q33" s="170">
        <v>10</v>
      </c>
      <c r="R33" s="98"/>
      <c r="S33" s="97">
        <f t="shared" si="2"/>
        <v>100000</v>
      </c>
      <c r="T33" s="98"/>
      <c r="U33" s="97">
        <f t="shared" si="3"/>
        <v>27209.100000000006</v>
      </c>
      <c r="V33" s="97"/>
      <c r="W33" s="169">
        <f t="shared" si="7"/>
        <v>593237.79999999958</v>
      </c>
      <c r="Y33" s="170">
        <v>13</v>
      </c>
      <c r="Z33" s="98"/>
      <c r="AA33" s="97">
        <f t="shared" si="4"/>
        <v>130000</v>
      </c>
      <c r="AB33" s="98"/>
      <c r="AC33" s="97">
        <f t="shared" si="5"/>
        <v>57209.100000000006</v>
      </c>
      <c r="AD33" s="97"/>
      <c r="AE33" s="169">
        <f t="shared" si="8"/>
        <v>1453237.8000000005</v>
      </c>
    </row>
    <row r="34" spans="1:31" x14ac:dyDescent="0.25">
      <c r="A34" s="96">
        <v>29</v>
      </c>
      <c r="B34" s="98"/>
      <c r="C34" s="164">
        <v>45352</v>
      </c>
      <c r="D34" s="165"/>
      <c r="E34" s="166">
        <v>72790.899999999994</v>
      </c>
      <c r="F34" s="98"/>
      <c r="G34" s="167">
        <v>10000</v>
      </c>
      <c r="I34" s="168">
        <v>8</v>
      </c>
      <c r="J34" s="94"/>
      <c r="K34" s="97">
        <f t="shared" si="0"/>
        <v>80000</v>
      </c>
      <c r="L34" s="94"/>
      <c r="M34" s="97">
        <f t="shared" si="1"/>
        <v>7209.1000000000058</v>
      </c>
      <c r="N34" s="95"/>
      <c r="O34" s="169">
        <f t="shared" si="6"/>
        <v>-29553.099999999948</v>
      </c>
      <c r="Q34" s="170">
        <v>10</v>
      </c>
      <c r="R34" s="98"/>
      <c r="S34" s="97">
        <f t="shared" si="2"/>
        <v>100000</v>
      </c>
      <c r="T34" s="98"/>
      <c r="U34" s="97">
        <f t="shared" si="3"/>
        <v>27209.100000000006</v>
      </c>
      <c r="V34" s="97"/>
      <c r="W34" s="169">
        <f t="shared" si="7"/>
        <v>620446.89999999956</v>
      </c>
      <c r="Y34" s="170">
        <v>12</v>
      </c>
      <c r="Z34" s="98"/>
      <c r="AA34" s="97">
        <f t="shared" si="4"/>
        <v>120000</v>
      </c>
      <c r="AB34" s="98"/>
      <c r="AC34" s="97">
        <f t="shared" si="5"/>
        <v>47209.100000000006</v>
      </c>
      <c r="AD34" s="97"/>
      <c r="AE34" s="169">
        <f t="shared" si="8"/>
        <v>1500446.9000000006</v>
      </c>
    </row>
    <row r="35" spans="1:31" x14ac:dyDescent="0.25">
      <c r="A35" s="157">
        <v>30</v>
      </c>
      <c r="B35" s="103"/>
      <c r="C35" s="158">
        <v>45383</v>
      </c>
      <c r="D35" s="159"/>
      <c r="E35" s="160">
        <v>72790.899999999994</v>
      </c>
      <c r="F35" s="103"/>
      <c r="G35" s="161">
        <v>10000</v>
      </c>
      <c r="I35" s="168">
        <v>8</v>
      </c>
      <c r="J35" s="94"/>
      <c r="K35" s="97">
        <f t="shared" si="0"/>
        <v>80000</v>
      </c>
      <c r="L35" s="94"/>
      <c r="M35" s="97">
        <f t="shared" si="1"/>
        <v>7209.1000000000058</v>
      </c>
      <c r="N35" s="95"/>
      <c r="O35" s="169">
        <f t="shared" si="6"/>
        <v>-22343.999999999942</v>
      </c>
      <c r="Q35" s="170">
        <v>10</v>
      </c>
      <c r="R35" s="98"/>
      <c r="S35" s="97">
        <f t="shared" si="2"/>
        <v>100000</v>
      </c>
      <c r="T35" s="98"/>
      <c r="U35" s="97">
        <f t="shared" si="3"/>
        <v>27209.100000000006</v>
      </c>
      <c r="V35" s="97"/>
      <c r="W35" s="169">
        <f t="shared" si="7"/>
        <v>647655.99999999953</v>
      </c>
      <c r="Y35" s="170">
        <v>14</v>
      </c>
      <c r="Z35" s="98"/>
      <c r="AA35" s="97">
        <f t="shared" si="4"/>
        <v>140000</v>
      </c>
      <c r="AB35" s="98"/>
      <c r="AC35" s="97">
        <f t="shared" si="5"/>
        <v>67209.100000000006</v>
      </c>
      <c r="AD35" s="97"/>
      <c r="AE35" s="169">
        <f t="shared" si="8"/>
        <v>1567656.0000000007</v>
      </c>
    </row>
    <row r="36" spans="1:31" x14ac:dyDescent="0.25">
      <c r="A36" s="96">
        <v>31</v>
      </c>
      <c r="B36" s="98"/>
      <c r="C36" s="164">
        <v>45413</v>
      </c>
      <c r="D36" s="165"/>
      <c r="E36" s="166">
        <v>72790.899999999994</v>
      </c>
      <c r="F36" s="98"/>
      <c r="G36" s="167">
        <v>10000</v>
      </c>
      <c r="I36" s="168">
        <v>8</v>
      </c>
      <c r="J36" s="94"/>
      <c r="K36" s="97">
        <f t="shared" si="0"/>
        <v>80000</v>
      </c>
      <c r="L36" s="94"/>
      <c r="M36" s="97">
        <f t="shared" si="1"/>
        <v>7209.1000000000058</v>
      </c>
      <c r="N36" s="95"/>
      <c r="O36" s="169">
        <f t="shared" si="6"/>
        <v>-15134.899999999936</v>
      </c>
      <c r="Q36" s="170">
        <v>10</v>
      </c>
      <c r="R36" s="98"/>
      <c r="S36" s="97">
        <f t="shared" si="2"/>
        <v>100000</v>
      </c>
      <c r="T36" s="98"/>
      <c r="U36" s="97">
        <f t="shared" si="3"/>
        <v>27209.100000000006</v>
      </c>
      <c r="V36" s="97"/>
      <c r="W36" s="169">
        <f t="shared" si="7"/>
        <v>674865.09999999951</v>
      </c>
      <c r="Y36" s="170">
        <v>14</v>
      </c>
      <c r="Z36" s="98"/>
      <c r="AA36" s="97">
        <f t="shared" si="4"/>
        <v>140000</v>
      </c>
      <c r="AB36" s="98"/>
      <c r="AC36" s="97">
        <f t="shared" si="5"/>
        <v>67209.100000000006</v>
      </c>
      <c r="AD36" s="97"/>
      <c r="AE36" s="169">
        <f t="shared" si="8"/>
        <v>1634865.1000000008</v>
      </c>
    </row>
    <row r="37" spans="1:31" x14ac:dyDescent="0.25">
      <c r="A37" s="157">
        <v>32</v>
      </c>
      <c r="B37" s="103"/>
      <c r="C37" s="158">
        <v>45444</v>
      </c>
      <c r="D37" s="159"/>
      <c r="E37" s="160">
        <v>72790.899999999994</v>
      </c>
      <c r="F37" s="103"/>
      <c r="G37" s="161">
        <v>10000</v>
      </c>
      <c r="I37" s="168">
        <v>8</v>
      </c>
      <c r="J37" s="94"/>
      <c r="K37" s="97">
        <f t="shared" si="0"/>
        <v>80000</v>
      </c>
      <c r="L37" s="94"/>
      <c r="M37" s="97">
        <f t="shared" si="1"/>
        <v>7209.1000000000058</v>
      </c>
      <c r="N37" s="95"/>
      <c r="O37" s="169">
        <f t="shared" si="6"/>
        <v>-7925.7999999999302</v>
      </c>
      <c r="Q37" s="170">
        <v>10</v>
      </c>
      <c r="R37" s="98"/>
      <c r="S37" s="97">
        <f t="shared" si="2"/>
        <v>100000</v>
      </c>
      <c r="T37" s="98"/>
      <c r="U37" s="97">
        <f t="shared" si="3"/>
        <v>27209.100000000006</v>
      </c>
      <c r="V37" s="97"/>
      <c r="W37" s="169">
        <f t="shared" si="7"/>
        <v>702074.19999999949</v>
      </c>
      <c r="Y37" s="170">
        <v>12</v>
      </c>
      <c r="Z37" s="98"/>
      <c r="AA37" s="97">
        <f t="shared" si="4"/>
        <v>120000</v>
      </c>
      <c r="AB37" s="98"/>
      <c r="AC37" s="97">
        <f t="shared" si="5"/>
        <v>47209.100000000006</v>
      </c>
      <c r="AD37" s="97"/>
      <c r="AE37" s="169">
        <f t="shared" si="8"/>
        <v>1682074.2000000009</v>
      </c>
    </row>
    <row r="38" spans="1:31" x14ac:dyDescent="0.25">
      <c r="A38" s="96">
        <v>33</v>
      </c>
      <c r="B38" s="98"/>
      <c r="C38" s="164">
        <v>45474</v>
      </c>
      <c r="D38" s="165"/>
      <c r="E38" s="166">
        <v>72790.899999999994</v>
      </c>
      <c r="F38" s="98"/>
      <c r="G38" s="167">
        <v>10000</v>
      </c>
      <c r="I38" s="168">
        <v>8</v>
      </c>
      <c r="J38" s="94"/>
      <c r="K38" s="97">
        <f t="shared" si="0"/>
        <v>80000</v>
      </c>
      <c r="L38" s="94"/>
      <c r="M38" s="97">
        <f t="shared" si="1"/>
        <v>7209.1000000000058</v>
      </c>
      <c r="N38" s="95"/>
      <c r="O38" s="169">
        <f t="shared" si="6"/>
        <v>-716.69999999992433</v>
      </c>
      <c r="Q38" s="170">
        <v>10</v>
      </c>
      <c r="R38" s="98"/>
      <c r="S38" s="97">
        <f t="shared" si="2"/>
        <v>100000</v>
      </c>
      <c r="T38" s="98"/>
      <c r="U38" s="97">
        <f t="shared" si="3"/>
        <v>27209.100000000006</v>
      </c>
      <c r="V38" s="97"/>
      <c r="W38" s="169">
        <f t="shared" si="7"/>
        <v>729283.29999999946</v>
      </c>
      <c r="Y38" s="170">
        <v>14</v>
      </c>
      <c r="Z38" s="98"/>
      <c r="AA38" s="97">
        <f t="shared" si="4"/>
        <v>140000</v>
      </c>
      <c r="AB38" s="98"/>
      <c r="AC38" s="97">
        <f t="shared" si="5"/>
        <v>67209.100000000006</v>
      </c>
      <c r="AD38" s="97"/>
      <c r="AE38" s="169">
        <f t="shared" si="8"/>
        <v>1749283.300000001</v>
      </c>
    </row>
    <row r="39" spans="1:31" x14ac:dyDescent="0.25">
      <c r="A39" s="157">
        <v>34</v>
      </c>
      <c r="B39" s="103"/>
      <c r="C39" s="158">
        <v>45505</v>
      </c>
      <c r="D39" s="159"/>
      <c r="E39" s="160">
        <v>72790.899999999994</v>
      </c>
      <c r="F39" s="103"/>
      <c r="G39" s="161">
        <v>10000</v>
      </c>
      <c r="I39" s="168">
        <v>8</v>
      </c>
      <c r="J39" s="94"/>
      <c r="K39" s="97">
        <f t="shared" si="0"/>
        <v>80000</v>
      </c>
      <c r="L39" s="94"/>
      <c r="M39" s="97">
        <f t="shared" si="1"/>
        <v>7209.1000000000058</v>
      </c>
      <c r="N39" s="95"/>
      <c r="O39" s="169">
        <f t="shared" si="6"/>
        <v>6492.4000000000815</v>
      </c>
      <c r="Q39" s="170">
        <v>10</v>
      </c>
      <c r="R39" s="98"/>
      <c r="S39" s="97">
        <f t="shared" si="2"/>
        <v>100000</v>
      </c>
      <c r="T39" s="98"/>
      <c r="U39" s="97">
        <f t="shared" si="3"/>
        <v>27209.100000000006</v>
      </c>
      <c r="V39" s="97"/>
      <c r="W39" s="169">
        <f t="shared" si="7"/>
        <v>756492.39999999944</v>
      </c>
      <c r="Y39" s="170">
        <v>14</v>
      </c>
      <c r="Z39" s="98"/>
      <c r="AA39" s="97">
        <f t="shared" si="4"/>
        <v>140000</v>
      </c>
      <c r="AB39" s="98"/>
      <c r="AC39" s="97">
        <f t="shared" si="5"/>
        <v>67209.100000000006</v>
      </c>
      <c r="AD39" s="97"/>
      <c r="AE39" s="169">
        <f t="shared" si="8"/>
        <v>1816492.4000000011</v>
      </c>
    </row>
    <row r="40" spans="1:31" x14ac:dyDescent="0.25">
      <c r="A40" s="96">
        <v>35</v>
      </c>
      <c r="B40" s="98"/>
      <c r="C40" s="164">
        <v>45536</v>
      </c>
      <c r="D40" s="165"/>
      <c r="E40" s="166">
        <v>72790.899999999994</v>
      </c>
      <c r="F40" s="98"/>
      <c r="G40" s="167">
        <v>10000</v>
      </c>
      <c r="I40" s="168">
        <v>8</v>
      </c>
      <c r="J40" s="94"/>
      <c r="K40" s="97">
        <f t="shared" si="0"/>
        <v>80000</v>
      </c>
      <c r="L40" s="94"/>
      <c r="M40" s="97">
        <f t="shared" si="1"/>
        <v>7209.1000000000058</v>
      </c>
      <c r="N40" s="95"/>
      <c r="O40" s="169">
        <f t="shared" si="6"/>
        <v>13701.500000000087</v>
      </c>
      <c r="Q40" s="170">
        <v>10</v>
      </c>
      <c r="R40" s="98"/>
      <c r="S40" s="97">
        <f t="shared" si="2"/>
        <v>100000</v>
      </c>
      <c r="T40" s="98"/>
      <c r="U40" s="97">
        <f t="shared" si="3"/>
        <v>27209.100000000006</v>
      </c>
      <c r="V40" s="97"/>
      <c r="W40" s="169">
        <f t="shared" si="7"/>
        <v>783701.49999999942</v>
      </c>
      <c r="Y40" s="170">
        <v>15</v>
      </c>
      <c r="Z40" s="98"/>
      <c r="AA40" s="97">
        <f t="shared" si="4"/>
        <v>150000</v>
      </c>
      <c r="AB40" s="98"/>
      <c r="AC40" s="97">
        <f t="shared" si="5"/>
        <v>77209.100000000006</v>
      </c>
      <c r="AD40" s="97"/>
      <c r="AE40" s="169">
        <f t="shared" si="8"/>
        <v>1893701.5000000012</v>
      </c>
    </row>
    <row r="41" spans="1:31" ht="15.75" thickBot="1" x14ac:dyDescent="0.3">
      <c r="A41" s="99">
        <v>36</v>
      </c>
      <c r="B41" s="149"/>
      <c r="C41" s="150">
        <v>45566</v>
      </c>
      <c r="D41" s="151"/>
      <c r="E41" s="152">
        <v>72790.899999999994</v>
      </c>
      <c r="F41" s="149"/>
      <c r="G41" s="153">
        <v>10000</v>
      </c>
      <c r="I41" s="173">
        <v>8</v>
      </c>
      <c r="J41" s="174"/>
      <c r="K41" s="175">
        <f t="shared" si="0"/>
        <v>80000</v>
      </c>
      <c r="L41" s="174"/>
      <c r="M41" s="175">
        <f t="shared" si="1"/>
        <v>7209.1000000000058</v>
      </c>
      <c r="N41" s="176"/>
      <c r="O41" s="177">
        <f t="shared" si="6"/>
        <v>20910.600000000093</v>
      </c>
      <c r="Q41" s="178">
        <v>10</v>
      </c>
      <c r="R41" s="179"/>
      <c r="S41" s="175">
        <f t="shared" si="2"/>
        <v>100000</v>
      </c>
      <c r="T41" s="179"/>
      <c r="U41" s="175">
        <f t="shared" si="3"/>
        <v>27209.100000000006</v>
      </c>
      <c r="V41" s="175"/>
      <c r="W41" s="177">
        <f t="shared" si="7"/>
        <v>810910.59999999939</v>
      </c>
      <c r="Y41" s="178">
        <v>15</v>
      </c>
      <c r="Z41" s="179"/>
      <c r="AA41" s="175">
        <f t="shared" si="4"/>
        <v>150000</v>
      </c>
      <c r="AB41" s="179"/>
      <c r="AC41" s="175">
        <f t="shared" si="5"/>
        <v>77209.100000000006</v>
      </c>
      <c r="AD41" s="175"/>
      <c r="AE41" s="177">
        <f t="shared" si="8"/>
        <v>1970910.6000000013</v>
      </c>
    </row>
  </sheetData>
  <mergeCells count="4">
    <mergeCell ref="A1:G3"/>
    <mergeCell ref="I4:O4"/>
    <mergeCell ref="Q4:W4"/>
    <mergeCell ref="Y4:AE4"/>
  </mergeCells>
  <conditionalFormatting sqref="M42:O1048576 M5:N5 M6:M41 O6:O41">
    <cfRule type="cellIs" dxfId="5" priority="6" operator="lessThan">
      <formula>0</formula>
    </cfRule>
  </conditionalFormatting>
  <conditionalFormatting sqref="O6:O1048576">
    <cfRule type="cellIs" dxfId="4" priority="5" operator="greaterThan">
      <formula>1</formula>
    </cfRule>
  </conditionalFormatting>
  <conditionalFormatting sqref="U6:W41 U5:V5">
    <cfRule type="cellIs" dxfId="3" priority="4" operator="lessThan">
      <formula>0</formula>
    </cfRule>
  </conditionalFormatting>
  <conditionalFormatting sqref="W6:W41">
    <cfRule type="cellIs" dxfId="2" priority="3" operator="greaterThan">
      <formula>1</formula>
    </cfRule>
  </conditionalFormatting>
  <conditionalFormatting sqref="AE6:AE41">
    <cfRule type="cellIs" dxfId="1" priority="1" operator="greaterThan">
      <formula>1</formula>
    </cfRule>
  </conditionalFormatting>
  <conditionalFormatting sqref="AC6:AE41 AC5:AD5"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1DF04B0402094A9F8561E4BAE622D1" ma:contentTypeVersion="7" ma:contentTypeDescription="Crie um novo documento." ma:contentTypeScope="" ma:versionID="11fac33e89c05286b173dbabf6baa0ae">
  <xsd:schema xmlns:xsd="http://www.w3.org/2001/XMLSchema" xmlns:xs="http://www.w3.org/2001/XMLSchema" xmlns:p="http://schemas.microsoft.com/office/2006/metadata/properties" xmlns:ns2="bf4eeed7-a82e-4957-a1d0-1788966e1673" targetNamespace="http://schemas.microsoft.com/office/2006/metadata/properties" ma:root="true" ma:fieldsID="55fb5dee7211499848d2b2da69c8fcb8" ns2:_="">
    <xsd:import namespace="bf4eeed7-a82e-4957-a1d0-1788966e16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4eeed7-a82e-4957-a1d0-1788966e16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85F6C5-D8C2-4A44-82AF-4DADEFF3B5AB}"/>
</file>

<file path=customXml/itemProps2.xml><?xml version="1.0" encoding="utf-8"?>
<ds:datastoreItem xmlns:ds="http://schemas.openxmlformats.org/officeDocument/2006/customXml" ds:itemID="{C95AD860-A4E8-4177-A041-847D46AEDB6A}"/>
</file>

<file path=customXml/itemProps3.xml><?xml version="1.0" encoding="utf-8"?>
<ds:datastoreItem xmlns:ds="http://schemas.openxmlformats.org/officeDocument/2006/customXml" ds:itemID="{70BE5A3B-35BA-4FC9-90D6-BC14F2B2AA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Funcionários</vt:lpstr>
      <vt:lpstr>Desenho do produto</vt:lpstr>
      <vt:lpstr>Estrutura da Empresa</vt:lpstr>
      <vt:lpstr>TCO</vt:lpstr>
      <vt:lpstr>ROI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Romera</dc:creator>
  <cp:lastModifiedBy>Lucas Romera</cp:lastModifiedBy>
  <dcterms:created xsi:type="dcterms:W3CDTF">2021-10-26T23:43:01Z</dcterms:created>
  <dcterms:modified xsi:type="dcterms:W3CDTF">2021-11-20T22:59:19Z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0x0101003B1DF04B0402094A9F8561E4BAE622D1</vt:lpwstr>
  </property>
</Properties>
</file>