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Matt\Desktop\"/>
    </mc:Choice>
  </mc:AlternateContent>
  <xr:revisionPtr revIDLastSave="0" documentId="13_ncr:1_{B8EE13CE-CB5E-4843-9DAC-92A13D3E74EF}" xr6:coauthVersionLast="47" xr6:coauthVersionMax="47" xr10:uidLastSave="{00000000-0000-0000-0000-000000000000}"/>
  <bookViews>
    <workbookView xWindow="-120" yWindow="-120" windowWidth="29040" windowHeight="15720" xr2:uid="{00000000-000D-0000-FFFF-FFFF00000000}"/>
  </bookViews>
  <sheets>
    <sheet name="Recommendation" sheetId="4" r:id="rId1"/>
    <sheet name="NAV Spreadsheet" sheetId="2" r:id="rId2"/>
    <sheet name="Implied Growth Rate" sheetId="6" r:id="rId3"/>
    <sheet name="EVA" sheetId="5" r:id="rId4"/>
    <sheet name="SP Global Market Data" sheetId="1" r:id="rId5"/>
    <sheet name="Annual Revenue Data" sheetId="9" r:id="rId6"/>
    <sheet name="NAREIT Property Sector Returns" sheetId="10" r:id="rId7"/>
    <sheet name="NAREIT Index Returns" sheetId="11" r:id="rId8"/>
  </sheets>
  <definedNames>
    <definedName name="_xlnm._FilterDatabase" localSheetId="4" hidden="1">'SP Global Market Data'!$A$2:$AB$191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 l="1"/>
  <c r="B4" i="4"/>
  <c r="B37" i="5"/>
  <c r="B39" i="5"/>
  <c r="D14" i="5"/>
  <c r="B5" i="5"/>
  <c r="B6" i="5"/>
  <c r="T61" i="11"/>
  <c r="D4" i="5"/>
  <c r="D3" i="5"/>
  <c r="D5" i="5" s="1"/>
  <c r="D2" i="5"/>
  <c r="B2" i="5"/>
  <c r="B18" i="6"/>
  <c r="H3" i="4"/>
  <c r="L41" i="10"/>
  <c r="L13" i="10"/>
  <c r="L14" i="10"/>
  <c r="I5" i="10"/>
  <c r="K41" i="10"/>
  <c r="L12" i="10"/>
  <c r="L10" i="10"/>
  <c r="L36" i="10"/>
  <c r="L39" i="10"/>
  <c r="L38" i="10"/>
  <c r="L37" i="10"/>
  <c r="L35" i="10"/>
  <c r="L34" i="10"/>
  <c r="L33" i="10"/>
  <c r="L32" i="10"/>
  <c r="L31" i="10"/>
  <c r="L30" i="10"/>
  <c r="L29" i="10"/>
  <c r="L28" i="10"/>
  <c r="L27" i="10"/>
  <c r="L26" i="10"/>
  <c r="L25" i="10"/>
  <c r="L24" i="10"/>
  <c r="L23" i="10"/>
  <c r="L22" i="10"/>
  <c r="L21" i="10"/>
  <c r="L20" i="10"/>
  <c r="L19" i="10"/>
  <c r="L18" i="10"/>
  <c r="L17" i="10"/>
  <c r="L16" i="10"/>
  <c r="L15" i="10"/>
  <c r="L11" i="10"/>
  <c r="B4" i="5"/>
  <c r="B10" i="6"/>
  <c r="AP41" i="10"/>
  <c r="AM41" i="10"/>
  <c r="AJ41" i="10"/>
  <c r="AG41" i="10"/>
  <c r="AD41" i="10"/>
  <c r="AA41" i="10"/>
  <c r="X41" i="10"/>
  <c r="U41" i="10"/>
  <c r="R41" i="10"/>
  <c r="O41" i="10"/>
  <c r="H41" i="10"/>
  <c r="E41" i="10"/>
  <c r="B41" i="10"/>
  <c r="B14" i="6"/>
  <c r="B11" i="6"/>
  <c r="B9" i="6"/>
  <c r="B6" i="6"/>
  <c r="B5" i="6"/>
  <c r="B3" i="6"/>
  <c r="B4" i="6"/>
  <c r="B8" i="6"/>
  <c r="B7" i="6"/>
  <c r="B2" i="6"/>
  <c r="J15" i="5"/>
  <c r="I15" i="5"/>
  <c r="H15" i="5"/>
  <c r="D20" i="9"/>
  <c r="D16" i="9"/>
  <c r="D15" i="9"/>
  <c r="D14" i="9"/>
  <c r="D13" i="9"/>
  <c r="D12" i="9"/>
  <c r="D11" i="9"/>
  <c r="D10" i="9"/>
  <c r="D9" i="9"/>
  <c r="D8" i="9"/>
  <c r="D7" i="9"/>
  <c r="D6" i="9"/>
  <c r="D5" i="9"/>
  <c r="D4" i="9"/>
  <c r="D3" i="9"/>
  <c r="D17" i="9"/>
  <c r="B33" i="5"/>
  <c r="B27" i="5"/>
  <c r="B35" i="5"/>
  <c r="B36" i="5"/>
  <c r="P58" i="1"/>
  <c r="B12" i="6" l="1"/>
  <c r="B15" i="6" l="1"/>
  <c r="B16" i="6" s="1"/>
  <c r="G3" i="4" s="1"/>
  <c r="B32" i="5" l="1"/>
  <c r="B31" i="5"/>
  <c r="B30" i="5"/>
  <c r="B26" i="5"/>
  <c r="B29" i="5"/>
  <c r="B28" i="5"/>
  <c r="B24" i="5"/>
  <c r="B3" i="5" l="1"/>
  <c r="B7" i="5" s="1"/>
  <c r="F3" i="4"/>
  <c r="B5" i="4"/>
  <c r="C11" i="5"/>
  <c r="B11" i="5"/>
  <c r="B20" i="2"/>
  <c r="B19" i="2"/>
  <c r="B18" i="2"/>
  <c r="B16" i="2"/>
  <c r="B15" i="2"/>
  <c r="B14" i="2"/>
  <c r="B48" i="2" s="1"/>
  <c r="B13" i="2"/>
  <c r="B12" i="2"/>
  <c r="B47" i="2" s="1"/>
  <c r="B11" i="2"/>
  <c r="B28" i="2" s="1"/>
  <c r="B10" i="2"/>
  <c r="B27" i="2" s="1"/>
  <c r="B9" i="2"/>
  <c r="B24" i="2" s="1"/>
  <c r="B30" i="2"/>
  <c r="D11" i="5" l="1"/>
  <c r="D15" i="5" s="1"/>
  <c r="D16" i="5" s="1"/>
  <c r="D17" i="5" s="1"/>
  <c r="D18" i="5" s="1"/>
  <c r="D19" i="5" s="1"/>
  <c r="B42" i="2"/>
  <c r="B21" i="2"/>
  <c r="B40" i="2" s="1"/>
  <c r="B29" i="2"/>
  <c r="B46" i="2"/>
  <c r="B32" i="2"/>
  <c r="B31" i="2"/>
  <c r="B34" i="2" l="1"/>
  <c r="B39" i="2"/>
  <c r="B41" i="2" s="1"/>
  <c r="B43" i="2" s="1"/>
  <c r="B45" i="2"/>
  <c r="B44" i="2"/>
  <c r="B52" i="2"/>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B26" i="2"/>
  <c r="B33" i="2" s="1"/>
  <c r="B35" i="2" s="1"/>
  <c r="B36" i="2" l="1"/>
  <c r="B23" i="5"/>
  <c r="B25" i="5" s="1"/>
  <c r="B49" i="2"/>
  <c r="B53" i="2" s="1"/>
  <c r="B54" i="2" s="1"/>
  <c r="H16" i="5" l="1"/>
  <c r="I16" i="5" s="1"/>
  <c r="J16" i="5" s="1"/>
</calcChain>
</file>

<file path=xl/sharedStrings.xml><?xml version="1.0" encoding="utf-8"?>
<sst xmlns="http://schemas.openxmlformats.org/spreadsheetml/2006/main" count="2285" uniqueCount="695">
  <si>
    <t xml:space="preserve">Entity Name </t>
  </si>
  <si>
    <t xml:space="preserve">Entity ID </t>
  </si>
  <si>
    <t xml:space="preserve">Industry Classification </t>
  </si>
  <si>
    <t xml:space="preserve">Company Type </t>
  </si>
  <si>
    <t xml:space="preserve">Geography </t>
  </si>
  <si>
    <t xml:space="preserve">Company Status </t>
  </si>
  <si>
    <t xml:space="preserve">Issue CUSIP </t>
  </si>
  <si>
    <t xml:space="preserve">Ticker </t>
  </si>
  <si>
    <t xml:space="preserve">Property Type </t>
  </si>
  <si>
    <t xml:space="preserve">Property Subtype </t>
  </si>
  <si>
    <t>Elected REIT Status? Yes/No</t>
  </si>
  <si>
    <t xml:space="preserve">Year REIT Status Established </t>
  </si>
  <si>
    <t>CIQ Net Operating Income (Loss) Est (Reported)</t>
  </si>
  <si>
    <t>Investment Properties Under Development (Reported)</t>
  </si>
  <si>
    <t>Investment in Joint Ventures (Reported)</t>
  </si>
  <si>
    <t>Cash and Cash Equivalents (Reported)</t>
  </si>
  <si>
    <t>Total Other Assets (Reported)</t>
  </si>
  <si>
    <t>Day Close Price (Reported)</t>
  </si>
  <si>
    <t>Shares Outstanding (actual)</t>
  </si>
  <si>
    <t>Convertible OP Units (actual)</t>
  </si>
  <si>
    <t>FY2023</t>
  </si>
  <si>
    <t>FY2024</t>
  </si>
  <si>
    <t>FY2025</t>
  </si>
  <si>
    <t>Acadia Realty Trust (NYSE:AKR)</t>
  </si>
  <si>
    <t>Retail REIT</t>
  </si>
  <si>
    <t>Public Company</t>
  </si>
  <si>
    <t>United States and Canada</t>
  </si>
  <si>
    <t>Operating</t>
  </si>
  <si>
    <t>AKR</t>
  </si>
  <si>
    <t>Shopping Center</t>
  </si>
  <si>
    <t>Yes</t>
  </si>
  <si>
    <t>Agree Realty Corporation (NYSE:ADC)</t>
  </si>
  <si>
    <t>ADC</t>
  </si>
  <si>
    <t>Other Retail</t>
  </si>
  <si>
    <t>Single Tenant</t>
  </si>
  <si>
    <t>Alexander &amp; Baldwin, Inc. (NYSE:ALEX)</t>
  </si>
  <si>
    <t>Diversified REIT</t>
  </si>
  <si>
    <t>ALEX</t>
  </si>
  <si>
    <t>Diversified</t>
  </si>
  <si>
    <t>Alexander's, Inc. (NYSE:ALX)</t>
  </si>
  <si>
    <t>ALX</t>
  </si>
  <si>
    <t>Alexandria Real Estate Equities, Inc. (NYSE:ARE)</t>
  </si>
  <si>
    <t>Office REIT</t>
  </si>
  <si>
    <t>ARE</t>
  </si>
  <si>
    <t>Office</t>
  </si>
  <si>
    <t>Alpine Income Property Trust, Inc. (NYSE:PINE)</t>
  </si>
  <si>
    <t>02083X103</t>
  </si>
  <si>
    <t>PINE</t>
  </si>
  <si>
    <t>American Assets Trust, Inc. (NYSE:AAT)</t>
  </si>
  <si>
    <t>AAT</t>
  </si>
  <si>
    <t>American Homes 4 Rent (NYSE:AMH)</t>
  </si>
  <si>
    <t>Single-Family Residential REIT</t>
  </si>
  <si>
    <t>02665T306</t>
  </si>
  <si>
    <t>AMH</t>
  </si>
  <si>
    <t>Specialty</t>
  </si>
  <si>
    <t>Single Family</t>
  </si>
  <si>
    <t>American Tower Corporation (NYSE:AMT)</t>
  </si>
  <si>
    <t>Telecom Tower REIT</t>
  </si>
  <si>
    <t>03027X100</t>
  </si>
  <si>
    <t>AMT</t>
  </si>
  <si>
    <t>Communications</t>
  </si>
  <si>
    <t>Americold Realty Trust, Inc. (NYSE:COLD)</t>
  </si>
  <si>
    <t>Industrial REIT</t>
  </si>
  <si>
    <t>03064D108</t>
  </si>
  <si>
    <t>COLD</t>
  </si>
  <si>
    <t>Industrial</t>
  </si>
  <si>
    <t>Apartment Income REIT Corp. (NYSE:AIRC)</t>
  </si>
  <si>
    <t>Multi-Family Residential REIT</t>
  </si>
  <si>
    <t>03750L109</t>
  </si>
  <si>
    <t>AIRC</t>
  </si>
  <si>
    <t>Multifamily</t>
  </si>
  <si>
    <t>Apartment Investment and Management Company (NYSE:AIV)</t>
  </si>
  <si>
    <t>03748R747</t>
  </si>
  <si>
    <t>AIV</t>
  </si>
  <si>
    <t>Ares Industrial Real Estate Income Trust Inc.</t>
  </si>
  <si>
    <t>Ares Real Estate Income Trust Inc.</t>
  </si>
  <si>
    <t>Armada Hoffler Properties, Inc. (NYSE:AHH)</t>
  </si>
  <si>
    <t>04208T108</t>
  </si>
  <si>
    <t>AHH</t>
  </si>
  <si>
    <t>Ashford Hospitality Trust, Inc. (NYSE:AHT)</t>
  </si>
  <si>
    <t>Hotel and Resort REIT</t>
  </si>
  <si>
    <t>AHT</t>
  </si>
  <si>
    <t>Hotel</t>
  </si>
  <si>
    <t>Full-Service Hotel</t>
  </si>
  <si>
    <t>AvalonBay Communities, Inc. (NYSE:AVB)</t>
  </si>
  <si>
    <t>AVB</t>
  </si>
  <si>
    <t>Belpointe PREP, LLC (NYSEAM:OZ)</t>
  </si>
  <si>
    <t>OZ</t>
  </si>
  <si>
    <t>Bluerock Homes Trust, Inc. (NYSEAM:BHM)</t>
  </si>
  <si>
    <t>09631H100</t>
  </si>
  <si>
    <t>BHM</t>
  </si>
  <si>
    <t>Boston Properties, Inc. (NYSE:BXP)</t>
  </si>
  <si>
    <t>BXP</t>
  </si>
  <si>
    <t>Braemar Hotels &amp; Resorts Inc. (NYSE:BHR)</t>
  </si>
  <si>
    <t>10482B101</t>
  </si>
  <si>
    <t>BHR</t>
  </si>
  <si>
    <t>Brandywine Realty Trust (NYSE:BDN)</t>
  </si>
  <si>
    <t>BDN</t>
  </si>
  <si>
    <t>Brixmor Property Group Inc. (NYSE:BRX)</t>
  </si>
  <si>
    <t>11120U105</t>
  </si>
  <si>
    <t>BRX</t>
  </si>
  <si>
    <t>Broadstone Net Lease, Inc. (NYSE:BNL)</t>
  </si>
  <si>
    <t>BNL</t>
  </si>
  <si>
    <t>BRT Apartments Corp. (NYSE:BRT)</t>
  </si>
  <si>
    <t>BRT</t>
  </si>
  <si>
    <t>Camden Property Trust (NYSE:CPT)</t>
  </si>
  <si>
    <t>CPT</t>
  </si>
  <si>
    <t>Cantor Fitzgerald Income Trust, Inc.</t>
  </si>
  <si>
    <t>CareTrust REIT, Inc. (NYSE:CTRE)</t>
  </si>
  <si>
    <t>Health Care REIT</t>
  </si>
  <si>
    <t>14174T107</t>
  </si>
  <si>
    <t>CTRE</t>
  </si>
  <si>
    <t>Health Care</t>
  </si>
  <si>
    <t>CBL &amp; Associates Properties, Inc. (NYSE:CBL)</t>
  </si>
  <si>
    <t>CBL</t>
  </si>
  <si>
    <t>Regional Mall</t>
  </si>
  <si>
    <t>Centerspace (NYSE:CSR)</t>
  </si>
  <si>
    <t>15202L107</t>
  </si>
  <si>
    <t>CSR</t>
  </si>
  <si>
    <t>Chatham Lodging Trust (NYSE:CLDT)</t>
  </si>
  <si>
    <t>16208T102</t>
  </si>
  <si>
    <t>CLDT</t>
  </si>
  <si>
    <t>City Office REIT, Inc. (NYSE:CIO)</t>
  </si>
  <si>
    <t>CIO</t>
  </si>
  <si>
    <t>Clipper Realty Inc. (NYSE:CLPR)</t>
  </si>
  <si>
    <t>18885T306</t>
  </si>
  <si>
    <t>CLPR</t>
  </si>
  <si>
    <t>Community Healthcare Trust Incorporated (NYSE:CHCT)</t>
  </si>
  <si>
    <t>20369C106</t>
  </si>
  <si>
    <t>CHCT</t>
  </si>
  <si>
    <t>CorEnergy Infrastructure Trust, Inc. (NYSE:CORR)</t>
  </si>
  <si>
    <t>Other Specialized REIT</t>
  </si>
  <si>
    <t>21870U502</t>
  </si>
  <si>
    <t>CORR</t>
  </si>
  <si>
    <t>Energy Infrastructure</t>
  </si>
  <si>
    <t>Corporate Office Properties Trust (NYSE:OFC)</t>
  </si>
  <si>
    <t>22002T108</t>
  </si>
  <si>
    <t>OFC</t>
  </si>
  <si>
    <t>Cousins Properties Incorporated (NYSE:CUZ)</t>
  </si>
  <si>
    <t>CUZ</t>
  </si>
  <si>
    <t>Crown Castle Inc. (NYSE:CCI)</t>
  </si>
  <si>
    <t>22822V101</t>
  </si>
  <si>
    <t>CCI</t>
  </si>
  <si>
    <t>CTO Realty Growth, Inc. (NYSE:CTO)</t>
  </si>
  <si>
    <t>22948Q101</t>
  </si>
  <si>
    <t>CTO</t>
  </si>
  <si>
    <t>CubeSmart (NYSE:CUBE)</t>
  </si>
  <si>
    <t>Self-Storage REIT</t>
  </si>
  <si>
    <t>CUBE</t>
  </si>
  <si>
    <t>Self-Storage</t>
  </si>
  <si>
    <t>DiamondRock Hospitality Company (NYSE:DRH)</t>
  </si>
  <si>
    <t>DRH</t>
  </si>
  <si>
    <t>Digital Realty Trust, Inc. (NYSE:DLR)</t>
  </si>
  <si>
    <t>Data Center REIT</t>
  </si>
  <si>
    <t>DLR</t>
  </si>
  <si>
    <t>Data Center</t>
  </si>
  <si>
    <t>Diversified Healthcare Trust (NASDAQGS:DHC)</t>
  </si>
  <si>
    <t>25525P107</t>
  </si>
  <si>
    <t>DHC</t>
  </si>
  <si>
    <t>Douglas Emmett, Inc. (NYSE:DEI)</t>
  </si>
  <si>
    <t>25960P109</t>
  </si>
  <si>
    <t>DEI</t>
  </si>
  <si>
    <t>Easterly Government Properties, Inc. (NYSE:DEA)</t>
  </si>
  <si>
    <t>27616P103</t>
  </si>
  <si>
    <t>DEA</t>
  </si>
  <si>
    <t>EastGroup Properties, Inc. (NYSE:EGP)</t>
  </si>
  <si>
    <t>EGP</t>
  </si>
  <si>
    <t>Elme Communities (NYSE:ELME)</t>
  </si>
  <si>
    <t>ELME</t>
  </si>
  <si>
    <t>Empire State Realty Trust, Inc. (NYSE:ESRT)</t>
  </si>
  <si>
    <t>ESRT</t>
  </si>
  <si>
    <t>EPR Properties (NYSE:EPR)</t>
  </si>
  <si>
    <t>26884U109</t>
  </si>
  <si>
    <t>EPR</t>
  </si>
  <si>
    <t>Equinix, Inc. (NASDAQGS:EQIX)</t>
  </si>
  <si>
    <t>29444U700</t>
  </si>
  <si>
    <t>EQIX</t>
  </si>
  <si>
    <t>Equity Commonwealth (NYSE:EQC)</t>
  </si>
  <si>
    <t>EQC</t>
  </si>
  <si>
    <t>Equity LifeStyle Properties, Inc. (NYSE:ELS)</t>
  </si>
  <si>
    <t>29472R108</t>
  </si>
  <si>
    <t>ELS</t>
  </si>
  <si>
    <t>Manufactured Home</t>
  </si>
  <si>
    <t>Equity Residential (NYSE:EQR)</t>
  </si>
  <si>
    <t>29476L107</t>
  </si>
  <si>
    <t>EQR</t>
  </si>
  <si>
    <t>Essential Properties Realty Trust, Inc. (NYSE:EPRT)</t>
  </si>
  <si>
    <t>EPRT</t>
  </si>
  <si>
    <t>Essex Property Trust, Inc. (NYSE:ESS)</t>
  </si>
  <si>
    <t>ESS</t>
  </si>
  <si>
    <t>Extra Space Storage Inc. (NYSE:EXR)</t>
  </si>
  <si>
    <t>30225T102</t>
  </si>
  <si>
    <t>EXR</t>
  </si>
  <si>
    <t>Farmland Partners Inc. (NYSE:FPI)</t>
  </si>
  <si>
    <t>31154R109</t>
  </si>
  <si>
    <t>FPI</t>
  </si>
  <si>
    <t>Land</t>
  </si>
  <si>
    <t>Federal Realty Investment Trust (NYSE:FRT)</t>
  </si>
  <si>
    <t>FRT</t>
  </si>
  <si>
    <t>First Industrial Realty Trust, Inc. (NYSE:FR)</t>
  </si>
  <si>
    <t>32054K103</t>
  </si>
  <si>
    <t>FR</t>
  </si>
  <si>
    <t>First Real Estate Investment Trust of New Jersey, Inc. (OTCPK:FREV.S)</t>
  </si>
  <si>
    <t>FREV.S</t>
  </si>
  <si>
    <t>Flagship Communities Real Estate Investment Trust (TSX:MHC.UN)</t>
  </si>
  <si>
    <t>33843T108</t>
  </si>
  <si>
    <t>MHC.UN</t>
  </si>
  <si>
    <t>Four Corners Property Trust, Inc. (NYSE:FCPT)</t>
  </si>
  <si>
    <t>35086T109</t>
  </si>
  <si>
    <t>FCPT</t>
  </si>
  <si>
    <t>Franklin Street Properties Corp. (NYSEAM:FSP)</t>
  </si>
  <si>
    <t>35471R106</t>
  </si>
  <si>
    <t>FSP</t>
  </si>
  <si>
    <t>Gaming and Leisure Properties, Inc. (NASDAQGS:GLPI)</t>
  </si>
  <si>
    <t>36467J108</t>
  </si>
  <si>
    <t>GLPI</t>
  </si>
  <si>
    <t>Casino</t>
  </si>
  <si>
    <t>Generation Income Properties, Inc. (NASDAQCM:GIPR)</t>
  </si>
  <si>
    <t>37149D204</t>
  </si>
  <si>
    <t>GIPR</t>
  </si>
  <si>
    <t>Getty Realty Corp. (NYSE:GTY)</t>
  </si>
  <si>
    <t>GTY</t>
  </si>
  <si>
    <t>Gladstone Commercial Corporation (NASDAQGS:GOOD)</t>
  </si>
  <si>
    <t>GOOD</t>
  </si>
  <si>
    <t>Gladstone Land Corporation (NASDAQGM:LAND)</t>
  </si>
  <si>
    <t>LAND</t>
  </si>
  <si>
    <t>Global Medical REIT Inc. (NYSE:GMRE)</t>
  </si>
  <si>
    <t>37954A204</t>
  </si>
  <si>
    <t>GMRE</t>
  </si>
  <si>
    <t>Global Net Lease, Inc. (NYSE:GNL)</t>
  </si>
  <si>
    <t>GNL</t>
  </si>
  <si>
    <t>Global Self Storage, Inc. (NASDAQCM:SELF)</t>
  </si>
  <si>
    <t>37955N106</t>
  </si>
  <si>
    <t>SELF</t>
  </si>
  <si>
    <t>GTJ REIT, Inc.</t>
  </si>
  <si>
    <t>HC Government Realty Trust, Inc.</t>
  </si>
  <si>
    <t>No</t>
  </si>
  <si>
    <t>Healthcare Realty Trust Incorporated (NYSE:HR)</t>
  </si>
  <si>
    <t>42226K105</t>
  </si>
  <si>
    <t>HR</t>
  </si>
  <si>
    <t>Healthcare Trust, Inc. (OTCPK:HLTC)</t>
  </si>
  <si>
    <t>42226B105</t>
  </si>
  <si>
    <t>HLTC</t>
  </si>
  <si>
    <t>Healthpeak Properties, Inc. (NYSE:PEAK)</t>
  </si>
  <si>
    <t>42250P103</t>
  </si>
  <si>
    <t>PEAK</t>
  </si>
  <si>
    <t>Hersha Hospitality Trust (NYSE:HT)</t>
  </si>
  <si>
    <t>HT</t>
  </si>
  <si>
    <t>Highlands REIT, Inc. (OTCEM:HHDS)</t>
  </si>
  <si>
    <t>43110A104</t>
  </si>
  <si>
    <t>HHDS</t>
  </si>
  <si>
    <t>Highwoods Properties, Inc. (NYSE:HIW)</t>
  </si>
  <si>
    <t>HIW</t>
  </si>
  <si>
    <t>Hines Global Income Trust, Inc.</t>
  </si>
  <si>
    <t>Host Hotels &amp; Resorts, Inc. (NASDAQGS:HST)</t>
  </si>
  <si>
    <t>44107P104</t>
  </si>
  <si>
    <t>HST</t>
  </si>
  <si>
    <t>Hudson Pacific Properties, Inc. (NYSE:HPP)</t>
  </si>
  <si>
    <t>HPP</t>
  </si>
  <si>
    <t>Independence Realty Trust, Inc. (NYSE:IRT)</t>
  </si>
  <si>
    <t>45378A106</t>
  </si>
  <si>
    <t>IRT</t>
  </si>
  <si>
    <t>INDUS Realty Trust, Inc. (NASDAQGM:INDT)</t>
  </si>
  <si>
    <t>45580R103</t>
  </si>
  <si>
    <t>INDT</t>
  </si>
  <si>
    <t>Industrial Logistics Properties Trust (NASDAQGS:ILPT)</t>
  </si>
  <si>
    <t>ILPT</t>
  </si>
  <si>
    <t>Inland Real Estate Income Trust, Inc. (OTCPK:INRE)</t>
  </si>
  <si>
    <t>INRE</t>
  </si>
  <si>
    <t>Innovative Industrial Properties, Inc. (NYSE:IIPR)</t>
  </si>
  <si>
    <t>45781V101</t>
  </si>
  <si>
    <t>IIPR</t>
  </si>
  <si>
    <t>InnSuites Hospitality Trust (NYSEAM:IHT)</t>
  </si>
  <si>
    <t>IHT</t>
  </si>
  <si>
    <t>InvenTrust Properties Corp. (NYSE:IVT)</t>
  </si>
  <si>
    <t>46124J201</t>
  </si>
  <si>
    <t>IVT</t>
  </si>
  <si>
    <t>Invitation Homes Inc. (NYSE:INVH)</t>
  </si>
  <si>
    <t>46187W107</t>
  </si>
  <si>
    <t>INVH</t>
  </si>
  <si>
    <t>Iron Mountain Incorporated (NYSE:IRM)</t>
  </si>
  <si>
    <t>46284V101</t>
  </si>
  <si>
    <t>IRM</t>
  </si>
  <si>
    <t>JBG SMITH Properties (NYSE:JBGS)</t>
  </si>
  <si>
    <t>46590V100</t>
  </si>
  <si>
    <t>JBGS</t>
  </si>
  <si>
    <t>JLL Income Property Trust, Inc.</t>
  </si>
  <si>
    <t>KBS Real Estate Investment Trust III, Inc. (OTCPK:KBSR)</t>
  </si>
  <si>
    <t>48668L105</t>
  </si>
  <si>
    <t>KBSR</t>
  </si>
  <si>
    <t>Kilroy Realty Corporation (NYSE:KRC)</t>
  </si>
  <si>
    <t>49427F108</t>
  </si>
  <si>
    <t>KRC</t>
  </si>
  <si>
    <t>Kimco Realty Corporation (NYSE:KIM)</t>
  </si>
  <si>
    <t>49446R109</t>
  </si>
  <si>
    <t>KIM</t>
  </si>
  <si>
    <t>Kite Realty Group Trust (NYSE:KRG)</t>
  </si>
  <si>
    <t>49803T300</t>
  </si>
  <si>
    <t>KRG</t>
  </si>
  <si>
    <t>Lamar Advertising Company (NASDAQGS:LAMR)</t>
  </si>
  <si>
    <t>LAMR</t>
  </si>
  <si>
    <t>Advertising</t>
  </si>
  <si>
    <t>Life Storage, Inc. (NYSE:LSI)</t>
  </si>
  <si>
    <t>53223X107</t>
  </si>
  <si>
    <t>LSI</t>
  </si>
  <si>
    <t>Lightstone Value Plus REIT II, Inc. (PSGM:LVPR)</t>
  </si>
  <si>
    <t>53227H108</t>
  </si>
  <si>
    <t>LVPR</t>
  </si>
  <si>
    <t>Lightstone Value Plus REIT III, Inc. (OTCEM:LVVR)</t>
  </si>
  <si>
    <t>53227L109</t>
  </si>
  <si>
    <t>LVVR</t>
  </si>
  <si>
    <t>Lightstone Value Plus REIT V, Inc. (PSGM:LVVP)</t>
  </si>
  <si>
    <t>53227M107</t>
  </si>
  <si>
    <t>LVVP</t>
  </si>
  <si>
    <t>LTC Properties, Inc. (NYSE:LTC)</t>
  </si>
  <si>
    <t>LTC</t>
  </si>
  <si>
    <t>LXP Industrial Trust (NYSE:LXP)</t>
  </si>
  <si>
    <t>LXP</t>
  </si>
  <si>
    <t>Maxus Realty Trust, Inc. (OTCPK:MRTI)</t>
  </si>
  <si>
    <t>57774B109</t>
  </si>
  <si>
    <t>MRTI</t>
  </si>
  <si>
    <t>Medalist Diversified REIT, Inc. (NASDAQCM:MDRR)</t>
  </si>
  <si>
    <t>58403P105</t>
  </si>
  <si>
    <t>MDRR</t>
  </si>
  <si>
    <t>Medical Properties Trust, Inc. (NYSE:MPW)</t>
  </si>
  <si>
    <t>58463J304</t>
  </si>
  <si>
    <t>MPW</t>
  </si>
  <si>
    <t>Mid-America Apartment Communities, Inc. (NYSE:MAA)</t>
  </si>
  <si>
    <t>59522J103</t>
  </si>
  <si>
    <t>MAA</t>
  </si>
  <si>
    <t>Modiv Inc. (NYSE:MDV)</t>
  </si>
  <si>
    <t>60784B101</t>
  </si>
  <si>
    <t>MDV</t>
  </si>
  <si>
    <t>National Health Investors, Inc. (NYSE:NHI)</t>
  </si>
  <si>
    <t>63633D104</t>
  </si>
  <si>
    <t>NHI</t>
  </si>
  <si>
    <t>National Storage Affiliates Trust (NYSE:NSA)</t>
  </si>
  <si>
    <t>NSA</t>
  </si>
  <si>
    <t>NETSTREIT Corp. (NYSE:NTST)</t>
  </si>
  <si>
    <t>64119V303</t>
  </si>
  <si>
    <t>NTST</t>
  </si>
  <si>
    <t>NewLake Capital Partners, Inc. (OTCQX:NLCP)</t>
  </si>
  <si>
    <t>NLCP</t>
  </si>
  <si>
    <t>NexPoint Residential Trust, Inc. (NYSE:NXRT)</t>
  </si>
  <si>
    <t>65341D102</t>
  </si>
  <si>
    <t>NXRT</t>
  </si>
  <si>
    <t>NNN REIT, Inc. (NYSE:NNN)</t>
  </si>
  <si>
    <t>NNN</t>
  </si>
  <si>
    <t>NorthStar Healthcare Income, Inc. (OTCPK:NHHS)</t>
  </si>
  <si>
    <t>66705T105</t>
  </si>
  <si>
    <t>NHHS</t>
  </si>
  <si>
    <t>Office Properties Income Trust (NASDAQGS:OPI)</t>
  </si>
  <si>
    <t>67623C109</t>
  </si>
  <si>
    <t>OPI</t>
  </si>
  <si>
    <t>Omega Healthcare Investors, Inc. (NYSE:OHI)</t>
  </si>
  <si>
    <t>OHI</t>
  </si>
  <si>
    <t>One Liberty Properties, Inc. (NYSE:OLP)</t>
  </si>
  <si>
    <t>OLP</t>
  </si>
  <si>
    <t>Orion Office REIT Inc. (NYSE:ONL)</t>
  </si>
  <si>
    <t>68629Y103</t>
  </si>
  <si>
    <t>ONL</t>
  </si>
  <si>
    <t>OUTFRONT Media Inc. (NYSE:OUT)</t>
  </si>
  <si>
    <t>69007J106</t>
  </si>
  <si>
    <t>OUT</t>
  </si>
  <si>
    <t>Palmetto Real Estate Trust (OTCEM:PTTT.S)</t>
  </si>
  <si>
    <t>PTTT.S</t>
  </si>
  <si>
    <t>Paragon Real Estate Equity and Investment Trust (OTCPK:PRLE)</t>
  </si>
  <si>
    <t>PRLE</t>
  </si>
  <si>
    <t>Paramount Group, Inc. (NYSE:PGRE)</t>
  </si>
  <si>
    <t>69924R108</t>
  </si>
  <si>
    <t>PGRE</t>
  </si>
  <si>
    <t>Park Hotels &amp; Resorts Inc. (NYSE:PK)</t>
  </si>
  <si>
    <t>PK</t>
  </si>
  <si>
    <t>Peakstone Realty Trust (NYSE:PKST)</t>
  </si>
  <si>
    <t>39818P799</t>
  </si>
  <si>
    <t>PKST</t>
  </si>
  <si>
    <t>Pebblebrook Hotel Trust (NYSE:PEB)</t>
  </si>
  <si>
    <t>70509V100</t>
  </si>
  <si>
    <t>PEB</t>
  </si>
  <si>
    <t>Pennsylvania Real Estate Investment Trust (OTCQB:PRET)</t>
  </si>
  <si>
    <t>PRET</t>
  </si>
  <si>
    <t>Phillips Edison &amp; Company, Inc. (NASDAQGS:PECO)</t>
  </si>
  <si>
    <t>71844V201</t>
  </si>
  <si>
    <t>PECO</t>
  </si>
  <si>
    <t>Physicians Realty Trust (NYSE:DOC)</t>
  </si>
  <si>
    <t>71943U104</t>
  </si>
  <si>
    <t>DOC</t>
  </si>
  <si>
    <t>Piedmont Office Realty Trust, Inc. (NYSE:PDM)</t>
  </si>
  <si>
    <t>PDM</t>
  </si>
  <si>
    <t>Plymouth Industrial REIT, Inc. (NYSE:PLYM)</t>
  </si>
  <si>
    <t>PLYM</t>
  </si>
  <si>
    <t>Postal Realty Trust, Inc. (NYSE:PSTL)</t>
  </si>
  <si>
    <t>73757R102</t>
  </si>
  <si>
    <t>PSTL</t>
  </si>
  <si>
    <t>PotlatchDeltic Corporation (NASDAQGS:PCH)</t>
  </si>
  <si>
    <t>Timber REIT</t>
  </si>
  <si>
    <t>PCH</t>
  </si>
  <si>
    <t>Timber</t>
  </si>
  <si>
    <t>Power REIT (NYSEAM:PW)</t>
  </si>
  <si>
    <t>73933H101</t>
  </si>
  <si>
    <t>PW</t>
  </si>
  <si>
    <t>Presidential Realty Corporation (OTCPK:PDNL.B)</t>
  </si>
  <si>
    <t>PDNL.B</t>
  </si>
  <si>
    <t>Presidio Property Trust, Inc. (NASDAQCM:SQFT)</t>
  </si>
  <si>
    <t>74102L303</t>
  </si>
  <si>
    <t>SQFT</t>
  </si>
  <si>
    <t>Prologis, Inc. (NYSE:PLD)</t>
  </si>
  <si>
    <t>74340W103</t>
  </si>
  <si>
    <t>PLD</t>
  </si>
  <si>
    <t>Public Storage (NYSE:PSA)</t>
  </si>
  <si>
    <t>74460D109</t>
  </si>
  <si>
    <t>PSA</t>
  </si>
  <si>
    <t>Rayonier Inc. (NYSE:RYN)</t>
  </si>
  <si>
    <t>RYN</t>
  </si>
  <si>
    <t>Realty Income Corporation (NYSE:O)</t>
  </si>
  <si>
    <t>O</t>
  </si>
  <si>
    <t>Regency Centers Corporation (NASDAQGS:REG)</t>
  </si>
  <si>
    <t>REG</t>
  </si>
  <si>
    <t>Retail Opportunity Investments Corp. (NASDAQGS:ROIC)</t>
  </si>
  <si>
    <t>76131N101</t>
  </si>
  <si>
    <t>ROIC</t>
  </si>
  <si>
    <t>Rexford Industrial Realty, Inc. (NYSE:REXR)</t>
  </si>
  <si>
    <t>76169C100</t>
  </si>
  <si>
    <t>REXR</t>
  </si>
  <si>
    <t>RLJ Lodging Trust (NYSE:RLJ)</t>
  </si>
  <si>
    <t>74965L101</t>
  </si>
  <si>
    <t>RLJ</t>
  </si>
  <si>
    <t>RPT Realty (NYSE:RPT)</t>
  </si>
  <si>
    <t>74971D101</t>
  </si>
  <si>
    <t>RPT</t>
  </si>
  <si>
    <t>Ryman Hospitality Properties, Inc. (NYSE:RHP)</t>
  </si>
  <si>
    <t>78377T107</t>
  </si>
  <si>
    <t>RHP</t>
  </si>
  <si>
    <t>Sabra Health Care REIT, Inc. (NASDAQGS:SBRA)</t>
  </si>
  <si>
    <t>78573L106</t>
  </si>
  <si>
    <t>SBRA</t>
  </si>
  <si>
    <t>Safehold Inc. (NYSE:SAFE)</t>
  </si>
  <si>
    <t>78646V107</t>
  </si>
  <si>
    <t>SAFE</t>
  </si>
  <si>
    <t>Saul Centers, Inc. (NYSE:BFS)</t>
  </si>
  <si>
    <t>BFS</t>
  </si>
  <si>
    <t>SBA Communications Corporation (NASDAQGS:SBAC)</t>
  </si>
  <si>
    <t>78410G104</t>
  </si>
  <si>
    <t>SBAC</t>
  </si>
  <si>
    <t>Selectis Health, Inc. (OTCEM:GBCS)</t>
  </si>
  <si>
    <t>GBCS</t>
  </si>
  <si>
    <t>Service Properties Trust (NASDAQGS:SVC)</t>
  </si>
  <si>
    <t>81761L102</t>
  </si>
  <si>
    <t>SVC</t>
  </si>
  <si>
    <t>Limited-Service Hotel</t>
  </si>
  <si>
    <t>Sila Realty Trust, Inc. (PSGM:CVMC.A)</t>
  </si>
  <si>
    <t>CVMC.A</t>
  </si>
  <si>
    <t>Silver Star Properties REIT Inc</t>
  </si>
  <si>
    <t>Simon Property Group, Inc. (NYSE:SPG)</t>
  </si>
  <si>
    <t>SPG</t>
  </si>
  <si>
    <t>SITE Centers Corp. (NYSE:SITC)</t>
  </si>
  <si>
    <t>82981J109</t>
  </si>
  <si>
    <t>SITC</t>
  </si>
  <si>
    <t>SL Green Realty Corp. (NYSE:SLG)</t>
  </si>
  <si>
    <t>78440X887</t>
  </si>
  <si>
    <t>SLG</t>
  </si>
  <si>
    <t>SmartStop Self Storage REIT, Inc. (OTCPK:STSF.F)</t>
  </si>
  <si>
    <t>83192D105</t>
  </si>
  <si>
    <t>STSF.F</t>
  </si>
  <si>
    <t>Sotherly Hotels Inc. (NASDAQGM:SOHO)</t>
  </si>
  <si>
    <t>83600C103</t>
  </si>
  <si>
    <t>SOHO</t>
  </si>
  <si>
    <t>Spirit Realty Capital, Inc. (NYSE:SRC)</t>
  </si>
  <si>
    <t>84860W300</t>
  </si>
  <si>
    <t>SRC</t>
  </si>
  <si>
    <t>STAG Industrial, Inc. (NYSE:STAG)</t>
  </si>
  <si>
    <t>85254J102</t>
  </si>
  <si>
    <t>STAG</t>
  </si>
  <si>
    <t>Star Holdings (NASDAQGM:STHO)</t>
  </si>
  <si>
    <t>85512G106</t>
  </si>
  <si>
    <t>STHO</t>
  </si>
  <si>
    <t>Strategic Realty Trust, Inc. (OTCPK:SGIC)</t>
  </si>
  <si>
    <t>86278B109</t>
  </si>
  <si>
    <t>SGIC</t>
  </si>
  <si>
    <t>Strawberry Fields REIT, Inc. (NYSEAM:STRW)</t>
  </si>
  <si>
    <t>STRW</t>
  </si>
  <si>
    <t>Summit Hotel Properties, Inc. (NYSE:INN)</t>
  </si>
  <si>
    <t>INN</t>
  </si>
  <si>
    <t>Sun Communities, Inc. (NYSE:SUI)</t>
  </si>
  <si>
    <t>SUI</t>
  </si>
  <si>
    <t>Sunstone Hotel Investors, Inc. (NYSE:SHO)</t>
  </si>
  <si>
    <t>SHO</t>
  </si>
  <si>
    <t>Tanger Factory Outlet Centers, Inc. (NYSE:SKT)</t>
  </si>
  <si>
    <t>SKT</t>
  </si>
  <si>
    <t>Outlet Center</t>
  </si>
  <si>
    <t>Terreno Realty Corporation (NYSE:TRNO)</t>
  </si>
  <si>
    <t>88146M101</t>
  </si>
  <si>
    <t>TRNO</t>
  </si>
  <si>
    <t>The Macerich Company (NYSE:MAC)</t>
  </si>
  <si>
    <t>MAC</t>
  </si>
  <si>
    <t>The Necessity Retail REIT, Inc. (NASDAQGS:RTL)</t>
  </si>
  <si>
    <t>02607T109</t>
  </si>
  <si>
    <t>RTL</t>
  </si>
  <si>
    <t>UDR, Inc. (NYSE:UDR)</t>
  </si>
  <si>
    <t>UDR</t>
  </si>
  <si>
    <t>UMH Properties, Inc. (NYSE:UMH)</t>
  </si>
  <si>
    <t>UMH</t>
  </si>
  <si>
    <t>Uniti Group Inc. (NASDAQGS:UNIT)</t>
  </si>
  <si>
    <t>91325V108</t>
  </si>
  <si>
    <t>UNIT</t>
  </si>
  <si>
    <t>Universal Health Realty Income Trust (NYSE:UHT)</t>
  </si>
  <si>
    <t>UHT</t>
  </si>
  <si>
    <t>Urban Edge Properties (NYSE:UE)</t>
  </si>
  <si>
    <t>91704F104</t>
  </si>
  <si>
    <t>UE</t>
  </si>
  <si>
    <t>Urstadt Biddle Properties Inc. (NYSE:UBA)</t>
  </si>
  <si>
    <t>UBA</t>
  </si>
  <si>
    <t>Ventas, Inc. (NYSE:VTR)</t>
  </si>
  <si>
    <t>92276F100</t>
  </si>
  <si>
    <t>VTR</t>
  </si>
  <si>
    <t>Veris Residential, Inc. (NYSE:VRE)</t>
  </si>
  <si>
    <t>VRE</t>
  </si>
  <si>
    <t>VICI Properties Inc. (NYSE:VICI)</t>
  </si>
  <si>
    <t>VICI</t>
  </si>
  <si>
    <t>Vornado Realty Trust (NYSE:VNO)</t>
  </si>
  <si>
    <t>VNO</t>
  </si>
  <si>
    <t>W. P. Carey Inc. (NYSE:WPC)</t>
  </si>
  <si>
    <t>92936U109</t>
  </si>
  <si>
    <t>WPC</t>
  </si>
  <si>
    <t>Welltower Inc. (NYSE:WELL)</t>
  </si>
  <si>
    <t>95040Q104</t>
  </si>
  <si>
    <t>WELL</t>
  </si>
  <si>
    <t>Weyerhaeuser Company (NYSE:WY)</t>
  </si>
  <si>
    <t>WY</t>
  </si>
  <si>
    <t>Wheeler Real Estate Investment Trust, Inc. (NASDAQCM:WHLR)</t>
  </si>
  <si>
    <t>WHLR</t>
  </si>
  <si>
    <t>Whitestone REIT (NYSE:WSR)</t>
  </si>
  <si>
    <t>WSR</t>
  </si>
  <si>
    <t>Xenia Hotels &amp; Resorts, Inc. (NYSE:XHR)</t>
  </si>
  <si>
    <t>XHR</t>
  </si>
  <si>
    <t>NAV:</t>
  </si>
  <si>
    <t>Net asset valuation model.  The model assumes Price = NAV in equilibrium.</t>
  </si>
  <si>
    <t xml:space="preserve"> </t>
  </si>
  <si>
    <t>Inputs to the Analysis:</t>
  </si>
  <si>
    <t>The inputs to the NAV model are: actual real estate NOI, economic cap rate, and adjusted market cap of properties.</t>
  </si>
  <si>
    <t>($000)</t>
  </si>
  <si>
    <t>Real Estate NOI</t>
  </si>
  <si>
    <t>Investment properties under development</t>
  </si>
  <si>
    <t>Cash and cash equivalents</t>
  </si>
  <si>
    <t>Investments in partnerships</t>
  </si>
  <si>
    <t>Investments in JVs</t>
  </si>
  <si>
    <t>Total other assets</t>
  </si>
  <si>
    <t>Total liabilities</t>
  </si>
  <si>
    <t>Total preferred equity</t>
  </si>
  <si>
    <t>Closing price</t>
  </si>
  <si>
    <t xml:space="preserve">Common shares </t>
  </si>
  <si>
    <t>Convertible OP units</t>
  </si>
  <si>
    <t>Total shares outstanding</t>
  </si>
  <si>
    <t>Cacluated Price/NAV (%)</t>
  </si>
  <si>
    <t>Real Estate Net Operating Income Est</t>
  </si>
  <si>
    <t>÷ Economic cap rate</t>
  </si>
  <si>
    <t>Equals: Capitalized real estate value</t>
  </si>
  <si>
    <t>Plus:Investment properties under development</t>
  </si>
  <si>
    <t>Plus: Cash and cash equivalents</t>
  </si>
  <si>
    <t>Plus: Investments in partnerships</t>
  </si>
  <si>
    <t>Plus: Investments in JVs</t>
  </si>
  <si>
    <t>Plus: Total other assests</t>
  </si>
  <si>
    <t>Less: Book value of liabilities</t>
  </si>
  <si>
    <t>Equals: NAV</t>
  </si>
  <si>
    <t>Divide by the diluted number of shares outstanding</t>
  </si>
  <si>
    <t>Estimate NAV per share</t>
  </si>
  <si>
    <t>Price/NAV (%)</t>
  </si>
  <si>
    <t>Implied Capitalization Rate at P/NAV = 100</t>
  </si>
  <si>
    <t>Price per share</t>
  </si>
  <si>
    <t>× Number of shares outstanding</t>
  </si>
  <si>
    <t>Equals: Market value of equity</t>
  </si>
  <si>
    <t>Plus: Book value of liabilities</t>
  </si>
  <si>
    <t>Market cap of all REIT assets</t>
  </si>
  <si>
    <t>Less: Book value of vacant land</t>
  </si>
  <si>
    <t>Less: Cash and cash equivalents</t>
  </si>
  <si>
    <t>Less: Investments in unconsolidated JVs</t>
  </si>
  <si>
    <t>Less: Investments in partnerships</t>
  </si>
  <si>
    <t>Less: Total other assets</t>
  </si>
  <si>
    <t>÷ Capitalized real estate value</t>
  </si>
  <si>
    <t>Equals: Implied property cap rate</t>
  </si>
  <si>
    <t>List of Variables to Download from SNL:</t>
  </si>
  <si>
    <t>Variables</t>
  </si>
  <si>
    <t>SNL Key</t>
  </si>
  <si>
    <t>Closing stock price</t>
  </si>
  <si>
    <t>Common shares outstanding</t>
  </si>
  <si>
    <t>Convertible partnership units</t>
  </si>
  <si>
    <t>Total shares outstanding = Common shares outstanding + Convertible partnership units</t>
  </si>
  <si>
    <t>CIQ Net operation income (loss) estimate</t>
  </si>
  <si>
    <t>Units in $000</t>
  </si>
  <si>
    <t>Investment in Partnerships (Reported)</t>
  </si>
  <si>
    <t>Total Liabilities (Reported)</t>
  </si>
  <si>
    <t>Preferred Equity (Reported)</t>
  </si>
  <si>
    <t>CAGR</t>
  </si>
  <si>
    <t xml:space="preserve">* Assets </t>
  </si>
  <si>
    <t xml:space="preserve">* Debt owed </t>
  </si>
  <si>
    <t>NOI</t>
  </si>
  <si>
    <t>Implied Growth Rate</t>
  </si>
  <si>
    <t>INPUTS</t>
  </si>
  <si>
    <t>REIT NAME</t>
  </si>
  <si>
    <t xml:space="preserve">Answer to No. 3 </t>
  </si>
  <si>
    <t xml:space="preserve">Answer to No. 4 </t>
  </si>
  <si>
    <t>National</t>
  </si>
  <si>
    <t xml:space="preserve">Seattle  </t>
  </si>
  <si>
    <t>Cap Rates</t>
  </si>
  <si>
    <t xml:space="preserve">Essex </t>
  </si>
  <si>
    <t>Seattle</t>
  </si>
  <si>
    <t>Seattle, Class A</t>
  </si>
  <si>
    <t>Seattle, Class C</t>
  </si>
  <si>
    <t>Rent Growth</t>
  </si>
  <si>
    <t>WACC</t>
  </si>
  <si>
    <t xml:space="preserve">  Cost of Equity</t>
  </si>
  <si>
    <t xml:space="preserve">  Risk-Free Rate</t>
  </si>
  <si>
    <t xml:space="preserve">  Beta </t>
  </si>
  <si>
    <t xml:space="preserve">  Rm</t>
  </si>
  <si>
    <t>Pro Forma Income Statement</t>
  </si>
  <si>
    <t>Profroma Balance Sheet</t>
  </si>
  <si>
    <t>Year</t>
  </si>
  <si>
    <t xml:space="preserve">  Beg BV of Total Assets</t>
  </si>
  <si>
    <t xml:space="preserve">  Spread</t>
  </si>
  <si>
    <t xml:space="preserve">  ROA </t>
  </si>
  <si>
    <t xml:space="preserve">  EVA</t>
  </si>
  <si>
    <t>Market Value of Equity</t>
  </si>
  <si>
    <t>Market Value of Debt</t>
  </si>
  <si>
    <t>Weight of Equity</t>
  </si>
  <si>
    <t>Weight of Debt</t>
  </si>
  <si>
    <t>Interest Expenses</t>
  </si>
  <si>
    <t xml:space="preserve">  Cost of Debt </t>
  </si>
  <si>
    <t xml:space="preserve">  WACC</t>
  </si>
  <si>
    <t>Forecast</t>
  </si>
  <si>
    <t xml:space="preserve">Year </t>
  </si>
  <si>
    <t>EVA</t>
  </si>
  <si>
    <t>PV of EVA</t>
  </si>
  <si>
    <t>PV of REIT</t>
  </si>
  <si>
    <t>Implied Cap Rate</t>
  </si>
  <si>
    <t>NAV per share</t>
  </si>
  <si>
    <t>Total MV of Equity</t>
  </si>
  <si>
    <t xml:space="preserve"> + Total Liabilities and preferred stock</t>
  </si>
  <si>
    <t>Gross Asset Value</t>
  </si>
  <si>
    <t xml:space="preserve"> - Properties under development</t>
  </si>
  <si>
    <t xml:space="preserve"> - Cash and cash equiv</t>
  </si>
  <si>
    <t xml:space="preserve"> - Other assets</t>
  </si>
  <si>
    <t>Capitalized RE Value</t>
  </si>
  <si>
    <t xml:space="preserve"> - Investment in JV</t>
  </si>
  <si>
    <t xml:space="preserve"> - Investment in partnerships</t>
  </si>
  <si>
    <t>Implied Growth</t>
  </si>
  <si>
    <t>Risk-Free Rate</t>
  </si>
  <si>
    <t xml:space="preserve">Total RE NOI </t>
  </si>
  <si>
    <t>Essex Property Annual Revenue ($ Mn)</t>
  </si>
  <si>
    <t>Average</t>
  </si>
  <si>
    <t>Historical Growth Rate</t>
  </si>
  <si>
    <t>Macrotrends.Net</t>
  </si>
  <si>
    <t>Sector Growth Rate</t>
  </si>
  <si>
    <t>Annual Price and Total Returns by Property Sector</t>
  </si>
  <si>
    <t>1994 - 2024</t>
  </si>
  <si>
    <t>(Returns in Percent)</t>
  </si>
  <si>
    <t>Retail</t>
  </si>
  <si>
    <t>Residential</t>
  </si>
  <si>
    <t>Lodging/Resorts</t>
  </si>
  <si>
    <t>Self Storage</t>
  </si>
  <si>
    <t>Timberland</t>
  </si>
  <si>
    <t>Telecommunications</t>
  </si>
  <si>
    <t>Data Centers</t>
  </si>
  <si>
    <t>Gaming</t>
  </si>
  <si>
    <t>Mortgage</t>
  </si>
  <si>
    <t>Total</t>
  </si>
  <si>
    <t>Price</t>
  </si>
  <si>
    <t>-</t>
  </si>
  <si>
    <t>Avg Return</t>
  </si>
  <si>
    <t>YoY Growth</t>
  </si>
  <si>
    <t>Annual Returns for the FTSE Nareit U.S. Real Estate Index Series</t>
  </si>
  <si>
    <t>1972 - 2024</t>
  </si>
  <si>
    <t>FTSE Nareit All REITs</t>
  </si>
  <si>
    <t>FTSE Nareit Composite</t>
  </si>
  <si>
    <r>
      <t>FTSE Nareit Real Estate 50</t>
    </r>
    <r>
      <rPr>
        <b/>
        <vertAlign val="superscript"/>
        <sz val="8"/>
        <rFont val="Arial"/>
        <family val="2"/>
      </rPr>
      <t>TM</t>
    </r>
  </si>
  <si>
    <t>FTSE Nareit All Equity REITs</t>
  </si>
  <si>
    <t>FTSE Nareit Equity REITs</t>
  </si>
  <si>
    <t>FTSE Nareit Mortgage REITs</t>
  </si>
  <si>
    <t>Return (%)</t>
  </si>
  <si>
    <t>Index</t>
  </si>
  <si>
    <t>Average Return</t>
  </si>
  <si>
    <t xml:space="preserve">Essex Property Trust (ESS) is a recommended buy. Price is trading a a significant discount to it's NAV (0.79), which presents an attractive opportunity. The cap rate is similar to that of other Seattle properties, however the implied growth rate is greater than that of the Seattle market and the nation. It's also strategicially concentrated in the Seattle market, which exhibits favorable rent growth dynamics relative to the national average. </t>
  </si>
  <si>
    <t>Summary</t>
  </si>
  <si>
    <t>Why Seattle?</t>
  </si>
  <si>
    <t xml:space="preserve">Essex's concentration in the Seattle multifamily market is a strategic advantage, especially given the market's supply constraints. The vacancy rate is less than that of the national average, which would mean over time rents would slowly decrease. However given the supply of multifamily housing starts is significantly lower than the 10-year average, this shouldn't have a huge impact on the returns of the REIT. The rent growth in Seattle is also higher than that of the national average, meaning Essex is able to grow rents faster than that of other markets. </t>
  </si>
  <si>
    <t xml:space="preserve">The supply shortage and inherent land constyraints means that new construction is difficult and expensive, leading to a tight market over the long-term. </t>
  </si>
  <si>
    <t>Given Essex's substantional portfolio in Seattle, it is well-positioned to capitalize on these favorable market fundamentals, leading to sustained NOI growth and property value appreciation.</t>
  </si>
  <si>
    <t>Why Essex?</t>
  </si>
  <si>
    <t>Essex has a heavier weighting of it's portfolio in the Seattle, Washinginton metro area. As explained above, Seattle has favorable market fundamentals that would add to an investor's portfolio.</t>
  </si>
  <si>
    <t>Why buy?</t>
  </si>
  <si>
    <t>Essex Property's shares are currently trading at a Price/Nav of .7935, meaning it's trading at a discount relative to it's assets. The market undervaluing Essex's portfolio creates an entry point fori nvestors to acquire well-managed assets in a supply-constrained market at a discount. As the market begins to price the multifamily properties properly, there is potential for capital appreciation, bring the stock price closer to it's NAV.</t>
  </si>
  <si>
    <t>The implied cap rate of 5.53% indicates a solid return on the underlying real estate assets at the current valuation. When compared to the Seattle cap rates it is completitve and inline with similar properties. This means at the current discounted price, investors are acquiring a reliable income stream at a favorable yield.</t>
  </si>
  <si>
    <t>Lastly, the implied growth rate of 5.54% is highly favorable given the historical residential growth rate is -0.57%. This suggests that the market anticipates Essex to significantly outperform the overall residential sector, historically.</t>
  </si>
  <si>
    <t>Conclusion</t>
  </si>
  <si>
    <t>Considering Essex Property's shares are trading at nearly a 20% discount to NAV, it's competitive implied cap rate of 5.53%, and it's strong implied growth rate of 5.54%, the company presents a compelling value proposition. This is further bolstered by it's significant exposure to the supply-constrained Seattle multifamily market, which is expected to see stronger rent growth than the national average, despite having a higher vacancy rate than the national average. Investors have an opportunity to acquire a high quality REIT with a proven track record in resilient markets at an attractive valuation, leading to the Buy recommendation.</t>
  </si>
  <si>
    <t>Vacancy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</si>
</sst>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0.00_);[Red]\(&quot;$&quot;#,##0.00\)"/>
    <numFmt numFmtId="44" formatCode="_(&quot;$&quot;* #,##0.00_);_(&quot;$&quot;* \(#,##0.00\);_(&quot;$&quot;* &quot;-&quot;??_);_(@_)"/>
    <numFmt numFmtId="43" formatCode="_(* #,##0.00_);_(* \(#,##0.00\);_(* &quot;-&quot;??_);_(@_)"/>
    <numFmt numFmtId="164" formatCode="_(* #,##0_);_(* \(#,##0\);_(* &quot;-&quot;??_);_(@_)"/>
    <numFmt numFmtId="165" formatCode="0.0000%"/>
    <numFmt numFmtId="166" formatCode="0.000%"/>
    <numFmt numFmtId="167" formatCode="yyyy"/>
    <numFmt numFmtId="168" formatCode="#,##0.0_);[Red]\(#,##0.0\)"/>
    <numFmt numFmtId="169" formatCode="#,##0.0"/>
    <numFmt numFmtId="170" formatCode="#,##0.000"/>
  </numFmts>
  <fonts count="4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sz val="9"/>
      <color theme="1"/>
      <name val="Arial"/>
      <family val="2"/>
    </font>
    <font>
      <b/>
      <sz val="9"/>
      <color theme="1"/>
      <name val="Arial"/>
      <family val="2"/>
    </font>
    <font>
      <b/>
      <sz val="9"/>
      <color theme="4"/>
      <name val="Calibri"/>
      <family val="2"/>
      <scheme val="minor"/>
    </font>
    <font>
      <b/>
      <sz val="9"/>
      <color theme="1"/>
      <name val="Calibri"/>
      <family val="2"/>
      <scheme val="minor"/>
    </font>
    <font>
      <b/>
      <sz val="9"/>
      <color rgb="FF7030A0"/>
      <name val="Calibri"/>
      <family val="2"/>
      <scheme val="minor"/>
    </font>
    <font>
      <b/>
      <sz val="9"/>
      <name val="Calibri"/>
      <family val="2"/>
      <scheme val="minor"/>
    </font>
    <font>
      <sz val="9"/>
      <name val="Calibri"/>
      <family val="2"/>
      <scheme val="minor"/>
    </font>
    <font>
      <b/>
      <sz val="9"/>
      <color theme="5" tint="-0.249977111117893"/>
      <name val="Calibri"/>
      <family val="2"/>
      <scheme val="minor"/>
    </font>
    <font>
      <u/>
      <sz val="9"/>
      <name val="Calibri"/>
      <family val="2"/>
      <scheme val="minor"/>
    </font>
    <font>
      <u/>
      <sz val="9"/>
      <color rgb="FF000000"/>
      <name val="Calibri"/>
      <family val="2"/>
      <scheme val="minor"/>
    </font>
    <font>
      <sz val="9"/>
      <color rgb="FF000000"/>
      <name val="Calibri"/>
      <family val="2"/>
      <scheme val="minor"/>
    </font>
    <font>
      <b/>
      <sz val="11"/>
      <color rgb="FF7030A0"/>
      <name val="Calibri"/>
      <family val="2"/>
      <scheme val="minor"/>
    </font>
    <font>
      <u/>
      <sz val="11"/>
      <color theme="10"/>
      <name val="Calibri"/>
      <family val="2"/>
      <scheme val="minor"/>
    </font>
    <font>
      <b/>
      <sz val="9"/>
      <color theme="0"/>
      <name val="Calibri"/>
      <family val="2"/>
      <scheme val="minor"/>
    </font>
    <font>
      <b/>
      <u/>
      <sz val="11"/>
      <color theme="10"/>
      <name val="Calibri"/>
      <family val="2"/>
      <scheme val="minor"/>
    </font>
    <font>
      <sz val="11"/>
      <color rgb="FF444444"/>
      <name val="Arial"/>
      <family val="2"/>
    </font>
    <font>
      <b/>
      <sz val="11"/>
      <name val="Calibri"/>
      <family val="2"/>
      <scheme val="minor"/>
    </font>
    <font>
      <b/>
      <sz val="10"/>
      <name val="Arial"/>
      <family val="2"/>
    </font>
    <font>
      <sz val="8"/>
      <name val="Arial"/>
      <family val="2"/>
    </font>
    <font>
      <b/>
      <sz val="8"/>
      <name val="Arial"/>
      <family val="2"/>
    </font>
    <font>
      <sz val="9"/>
      <name val="Arial"/>
      <family val="2"/>
    </font>
    <font>
      <b/>
      <vertAlign val="superscript"/>
      <sz val="8"/>
      <name val="Arial"/>
      <family val="2"/>
    </font>
    <font>
      <sz val="8"/>
      <color theme="1"/>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1"/>
        <bgColor indexed="64"/>
      </patternFill>
    </fill>
    <fill>
      <patternFill patternType="solid">
        <fgColor rgb="FFFFFFFF"/>
        <bgColor indexed="64"/>
      </patternFill>
    </fill>
    <fill>
      <patternFill patternType="solid">
        <fgColor theme="7"/>
        <bgColor indexed="64"/>
      </patternFill>
    </fill>
    <fill>
      <patternFill patternType="solid">
        <fgColor theme="0" tint="-4.9989318521683403E-2"/>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style="medium">
        <color indexed="64"/>
      </right>
      <top/>
      <bottom style="medium">
        <color indexed="64"/>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31" fillId="0" borderId="0" applyNumberFormat="0" applyFill="0" applyBorder="0" applyAlignment="0" applyProtection="0"/>
    <xf numFmtId="44" fontId="1" fillId="0" borderId="0" applyFont="0" applyFill="0" applyBorder="0" applyAlignment="0" applyProtection="0"/>
    <xf numFmtId="0" fontId="41" fillId="0" borderId="0"/>
  </cellStyleXfs>
  <cellXfs count="203">
    <xf numFmtId="0" fontId="0" fillId="0" borderId="0" xfId="0"/>
    <xf numFmtId="0" fontId="18" fillId="0" borderId="0" xfId="0" applyFont="1"/>
    <xf numFmtId="0" fontId="19" fillId="0" borderId="0" xfId="0" applyFont="1"/>
    <xf numFmtId="3" fontId="19" fillId="0" borderId="0" xfId="0" applyNumberFormat="1" applyFont="1"/>
    <xf numFmtId="0" fontId="19" fillId="0" borderId="0" xfId="0" applyFont="1" applyAlignment="1">
      <alignment horizontal="center"/>
    </xf>
    <xf numFmtId="11" fontId="19" fillId="0" borderId="0" xfId="0" applyNumberFormat="1" applyFont="1" applyAlignment="1">
      <alignment horizontal="center"/>
    </xf>
    <xf numFmtId="0" fontId="19" fillId="0" borderId="0" xfId="0" applyFont="1" applyAlignment="1">
      <alignment wrapText="1"/>
    </xf>
    <xf numFmtId="0" fontId="0" fillId="0" borderId="0" xfId="0" applyAlignment="1">
      <alignment wrapText="1"/>
    </xf>
    <xf numFmtId="164" fontId="19" fillId="0" borderId="0" xfId="42" applyNumberFormat="1" applyFont="1"/>
    <xf numFmtId="3" fontId="19" fillId="0" borderId="0" xfId="42" applyNumberFormat="1" applyFont="1"/>
    <xf numFmtId="10" fontId="19" fillId="0" borderId="0" xfId="43" applyNumberFormat="1" applyFont="1"/>
    <xf numFmtId="10" fontId="19" fillId="33" borderId="0" xfId="43" applyNumberFormat="1" applyFont="1" applyFill="1"/>
    <xf numFmtId="0" fontId="20" fillId="0" borderId="10" xfId="0" applyFont="1" applyBorder="1" applyAlignment="1">
      <alignment wrapText="1"/>
    </xf>
    <xf numFmtId="0" fontId="20" fillId="0" borderId="10" xfId="0" applyFont="1" applyBorder="1" applyAlignment="1">
      <alignment horizontal="center" wrapText="1"/>
    </xf>
    <xf numFmtId="0" fontId="20" fillId="33" borderId="10" xfId="0" applyFont="1" applyFill="1" applyBorder="1" applyAlignment="1">
      <alignment horizontal="center" wrapText="1"/>
    </xf>
    <xf numFmtId="164" fontId="20" fillId="0" borderId="10" xfId="42" applyNumberFormat="1" applyFont="1" applyBorder="1" applyAlignment="1">
      <alignment horizontal="center" wrapText="1"/>
    </xf>
    <xf numFmtId="0" fontId="19" fillId="33" borderId="0" xfId="0" applyFont="1" applyFill="1"/>
    <xf numFmtId="0" fontId="20" fillId="0" borderId="10" xfId="0" applyFont="1" applyBorder="1"/>
    <xf numFmtId="0" fontId="20" fillId="0" borderId="10" xfId="0" applyFont="1" applyBorder="1" applyAlignment="1">
      <alignment horizontal="center"/>
    </xf>
    <xf numFmtId="0" fontId="20" fillId="0" borderId="10" xfId="0" applyFont="1" applyBorder="1" applyAlignment="1">
      <alignment horizontal="right"/>
    </xf>
    <xf numFmtId="0" fontId="20" fillId="33" borderId="10" xfId="0" applyFont="1" applyFill="1" applyBorder="1" applyAlignment="1">
      <alignment horizontal="right"/>
    </xf>
    <xf numFmtId="14" fontId="20" fillId="0" borderId="10" xfId="0" applyNumberFormat="1" applyFont="1" applyBorder="1" applyAlignment="1">
      <alignment horizontal="right"/>
    </xf>
    <xf numFmtId="0" fontId="16" fillId="0" borderId="10" xfId="0" applyFont="1" applyBorder="1"/>
    <xf numFmtId="10" fontId="0" fillId="0" borderId="0" xfId="43" applyNumberFormat="1" applyFont="1"/>
    <xf numFmtId="0" fontId="16" fillId="0" borderId="0" xfId="0" applyFont="1"/>
    <xf numFmtId="0" fontId="18" fillId="0" borderId="14" xfId="0" quotePrefix="1" applyFont="1" applyBorder="1" applyAlignment="1">
      <alignment horizontal="center"/>
    </xf>
    <xf numFmtId="0" fontId="18" fillId="0" borderId="13" xfId="0" applyFont="1" applyBorder="1"/>
    <xf numFmtId="3" fontId="18" fillId="0" borderId="16" xfId="0" applyNumberFormat="1" applyFont="1" applyBorder="1" applyAlignment="1">
      <alignment horizontal="center"/>
    </xf>
    <xf numFmtId="0" fontId="18" fillId="0" borderId="17" xfId="0" applyFont="1" applyBorder="1"/>
    <xf numFmtId="0" fontId="21" fillId="0" borderId="17" xfId="0" applyFont="1" applyBorder="1"/>
    <xf numFmtId="0" fontId="18" fillId="0" borderId="15" xfId="0" applyFont="1" applyBorder="1"/>
    <xf numFmtId="9" fontId="0" fillId="0" borderId="0" xfId="43" applyFont="1"/>
    <xf numFmtId="0" fontId="23" fillId="0" borderId="13" xfId="0" applyFont="1" applyBorder="1"/>
    <xf numFmtId="0" fontId="24" fillId="0" borderId="0" xfId="0" applyFont="1"/>
    <xf numFmtId="0" fontId="25" fillId="0" borderId="0" xfId="0" applyFont="1"/>
    <xf numFmtId="0" fontId="22" fillId="0" borderId="10" xfId="0" applyFont="1" applyBorder="1" applyAlignment="1">
      <alignment horizontal="center" wrapText="1"/>
    </xf>
    <xf numFmtId="0" fontId="25" fillId="0" borderId="13" xfId="0" applyFont="1" applyBorder="1"/>
    <xf numFmtId="0" fontId="24" fillId="0" borderId="13" xfId="0" applyFont="1" applyBorder="1" applyAlignment="1">
      <alignment horizontal="left"/>
    </xf>
    <xf numFmtId="3" fontId="25" fillId="0" borderId="14" xfId="42" applyNumberFormat="1" applyFont="1" applyBorder="1" applyAlignment="1">
      <alignment horizontal="center" vertical="top"/>
    </xf>
    <xf numFmtId="164" fontId="18" fillId="0" borderId="0" xfId="42" applyNumberFormat="1" applyFont="1"/>
    <xf numFmtId="43" fontId="0" fillId="0" borderId="0" xfId="0" applyNumberFormat="1"/>
    <xf numFmtId="0" fontId="24" fillId="0" borderId="13" xfId="0" applyFont="1" applyBorder="1"/>
    <xf numFmtId="3" fontId="25" fillId="0" borderId="14" xfId="42" applyNumberFormat="1" applyFont="1" applyBorder="1" applyAlignment="1">
      <alignment horizontal="center"/>
    </xf>
    <xf numFmtId="4" fontId="25" fillId="0" borderId="14" xfId="42" applyNumberFormat="1" applyFont="1" applyBorder="1" applyAlignment="1">
      <alignment horizontal="center"/>
    </xf>
    <xf numFmtId="0" fontId="24" fillId="0" borderId="15" xfId="0" applyFont="1" applyBorder="1"/>
    <xf numFmtId="3" fontId="25" fillId="0" borderId="0" xfId="42" applyNumberFormat="1" applyFont="1" applyAlignment="1">
      <alignment horizontal="center"/>
    </xf>
    <xf numFmtId="3" fontId="25" fillId="0" borderId="18" xfId="42" applyNumberFormat="1" applyFont="1" applyBorder="1" applyAlignment="1">
      <alignment horizontal="center"/>
    </xf>
    <xf numFmtId="0" fontId="26" fillId="0" borderId="13" xfId="0" applyFont="1" applyBorder="1"/>
    <xf numFmtId="3" fontId="23" fillId="0" borderId="14" xfId="42" applyNumberFormat="1" applyFont="1" applyBorder="1" applyAlignment="1">
      <alignment horizontal="center"/>
    </xf>
    <xf numFmtId="0" fontId="25" fillId="0" borderId="15" xfId="0" applyFont="1" applyBorder="1"/>
    <xf numFmtId="4" fontId="25" fillId="0" borderId="16" xfId="42" applyNumberFormat="1" applyFont="1" applyBorder="1" applyAlignment="1">
      <alignment horizontal="center"/>
    </xf>
    <xf numFmtId="3" fontId="25" fillId="0" borderId="16" xfId="42" applyNumberFormat="1" applyFont="1" applyBorder="1" applyAlignment="1">
      <alignment horizontal="center"/>
    </xf>
    <xf numFmtId="0" fontId="25" fillId="0" borderId="19" xfId="0" applyFont="1" applyBorder="1"/>
    <xf numFmtId="3" fontId="25" fillId="0" borderId="20" xfId="42" applyNumberFormat="1" applyFont="1" applyBorder="1" applyAlignment="1">
      <alignment horizontal="center"/>
    </xf>
    <xf numFmtId="0" fontId="27" fillId="0" borderId="0" xfId="0" applyFont="1" applyAlignment="1">
      <alignment horizontal="justify" vertical="center"/>
    </xf>
    <xf numFmtId="0" fontId="25" fillId="0" borderId="0" xfId="0" applyFont="1" applyAlignment="1">
      <alignment horizontal="justify" vertical="center"/>
    </xf>
    <xf numFmtId="0" fontId="28" fillId="0" borderId="0" xfId="0" applyFont="1" applyAlignment="1">
      <alignment vertical="center" wrapText="1"/>
    </xf>
    <xf numFmtId="0" fontId="28" fillId="0" borderId="0" xfId="0" applyFont="1" applyAlignment="1">
      <alignment horizontal="center" vertical="center" wrapText="1"/>
    </xf>
    <xf numFmtId="0" fontId="29" fillId="0" borderId="0" xfId="0" applyFont="1" applyAlignment="1">
      <alignment vertical="center" wrapText="1"/>
    </xf>
    <xf numFmtId="0" fontId="29" fillId="0" borderId="0" xfId="0" applyFont="1" applyAlignment="1">
      <alignment horizontal="center" vertical="center" wrapText="1"/>
    </xf>
    <xf numFmtId="0" fontId="30" fillId="0" borderId="0" xfId="0" applyFont="1"/>
    <xf numFmtId="0" fontId="23" fillId="0" borderId="15" xfId="0" applyFont="1" applyBorder="1"/>
    <xf numFmtId="10" fontId="23" fillId="0" borderId="16" xfId="43" applyNumberFormat="1" applyFont="1" applyBorder="1" applyAlignment="1">
      <alignment horizontal="center"/>
    </xf>
    <xf numFmtId="0" fontId="31" fillId="0" borderId="0" xfId="44"/>
    <xf numFmtId="0" fontId="0" fillId="0" borderId="15" xfId="0" applyBorder="1"/>
    <xf numFmtId="10" fontId="0" fillId="0" borderId="16" xfId="43" applyNumberFormat="1" applyFont="1" applyBorder="1"/>
    <xf numFmtId="10" fontId="16" fillId="0" borderId="0" xfId="43" applyNumberFormat="1" applyFont="1"/>
    <xf numFmtId="0" fontId="16" fillId="0" borderId="0" xfId="0" applyFont="1" applyAlignment="1">
      <alignment horizontal="left" wrapText="1"/>
    </xf>
    <xf numFmtId="10" fontId="30" fillId="0" borderId="0" xfId="0" applyNumberFormat="1" applyFont="1"/>
    <xf numFmtId="165" fontId="0" fillId="0" borderId="0" xfId="0" applyNumberFormat="1"/>
    <xf numFmtId="164" fontId="19" fillId="0" borderId="0" xfId="42" applyNumberFormat="1" applyFont="1" applyFill="1"/>
    <xf numFmtId="10" fontId="19" fillId="0" borderId="0" xfId="43" applyNumberFormat="1" applyFont="1" applyFill="1"/>
    <xf numFmtId="3" fontId="19" fillId="0" borderId="0" xfId="42" applyNumberFormat="1" applyFont="1" applyFill="1"/>
    <xf numFmtId="166" fontId="25" fillId="0" borderId="14" xfId="43" applyNumberFormat="1" applyFont="1" applyBorder="1" applyAlignment="1">
      <alignment horizontal="center"/>
    </xf>
    <xf numFmtId="10" fontId="0" fillId="0" borderId="0" xfId="43" applyNumberFormat="1" applyFont="1" applyBorder="1"/>
    <xf numFmtId="9" fontId="0" fillId="0" borderId="0" xfId="43" applyFont="1" applyBorder="1"/>
    <xf numFmtId="0" fontId="0" fillId="0" borderId="19" xfId="0" applyBorder="1"/>
    <xf numFmtId="10" fontId="0" fillId="0" borderId="20" xfId="43" applyNumberFormat="1" applyFont="1" applyBorder="1"/>
    <xf numFmtId="0" fontId="16" fillId="0" borderId="13" xfId="0" applyFont="1" applyBorder="1"/>
    <xf numFmtId="0" fontId="0" fillId="0" borderId="16" xfId="0" applyBorder="1"/>
    <xf numFmtId="0" fontId="22" fillId="0" borderId="0" xfId="0" applyFont="1" applyAlignment="1">
      <alignment horizontal="center" wrapText="1"/>
    </xf>
    <xf numFmtId="164" fontId="18" fillId="0" borderId="0" xfId="42" applyNumberFormat="1" applyFont="1" applyBorder="1"/>
    <xf numFmtId="44" fontId="0" fillId="0" borderId="0" xfId="45" applyFont="1"/>
    <xf numFmtId="3" fontId="0" fillId="0" borderId="0" xfId="0" applyNumberFormat="1"/>
    <xf numFmtId="44" fontId="0" fillId="0" borderId="0" xfId="0" applyNumberFormat="1"/>
    <xf numFmtId="9" fontId="0" fillId="0" borderId="14" xfId="43" applyFont="1" applyBorder="1"/>
    <xf numFmtId="10" fontId="1" fillId="0" borderId="0" xfId="43" applyNumberFormat="1" applyFont="1" applyBorder="1"/>
    <xf numFmtId="0" fontId="16" fillId="0" borderId="15" xfId="0" applyFont="1" applyBorder="1"/>
    <xf numFmtId="10" fontId="0" fillId="0" borderId="23" xfId="43" applyNumberFormat="1" applyFont="1" applyBorder="1"/>
    <xf numFmtId="0" fontId="0" fillId="0" borderId="23" xfId="0" applyBorder="1"/>
    <xf numFmtId="44" fontId="0" fillId="0" borderId="14" xfId="45" applyFont="1" applyBorder="1"/>
    <xf numFmtId="8" fontId="0" fillId="0" borderId="0" xfId="0" applyNumberFormat="1"/>
    <xf numFmtId="0" fontId="0" fillId="0" borderId="0" xfId="0" applyAlignment="1">
      <alignment horizontal="center"/>
    </xf>
    <xf numFmtId="0" fontId="16" fillId="0" borderId="11" xfId="0" applyFont="1" applyBorder="1"/>
    <xf numFmtId="0" fontId="0" fillId="0" borderId="13" xfId="0" applyBorder="1"/>
    <xf numFmtId="10" fontId="0" fillId="0" borderId="14" xfId="43" applyNumberFormat="1" applyFont="1" applyBorder="1"/>
    <xf numFmtId="0" fontId="31" fillId="0" borderId="15" xfId="44" applyBorder="1"/>
    <xf numFmtId="9" fontId="0" fillId="0" borderId="16" xfId="43" applyFont="1" applyBorder="1"/>
    <xf numFmtId="0" fontId="34" fillId="35" borderId="25" xfId="0" applyFont="1" applyFill="1" applyBorder="1" applyAlignment="1">
      <alignment horizontal="left" vertical="top" wrapText="1"/>
    </xf>
    <xf numFmtId="44" fontId="34" fillId="35" borderId="25" xfId="45" applyFont="1" applyFill="1" applyBorder="1" applyAlignment="1">
      <alignment horizontal="center" vertical="center" wrapText="1"/>
    </xf>
    <xf numFmtId="0" fontId="16" fillId="0" borderId="19" xfId="0" applyFont="1" applyBorder="1"/>
    <xf numFmtId="0" fontId="16" fillId="0" borderId="26" xfId="0" applyFont="1" applyBorder="1"/>
    <xf numFmtId="0" fontId="16" fillId="0" borderId="20" xfId="0" applyFont="1" applyBorder="1"/>
    <xf numFmtId="10" fontId="0" fillId="0" borderId="0" xfId="0" applyNumberFormat="1"/>
    <xf numFmtId="10" fontId="0" fillId="0" borderId="14" xfId="0" applyNumberFormat="1" applyBorder="1"/>
    <xf numFmtId="44" fontId="0" fillId="0" borderId="23" xfId="0" applyNumberFormat="1" applyBorder="1"/>
    <xf numFmtId="44" fontId="0" fillId="0" borderId="16" xfId="0" applyNumberFormat="1" applyBorder="1"/>
    <xf numFmtId="44" fontId="0" fillId="0" borderId="23" xfId="45" applyFont="1" applyBorder="1"/>
    <xf numFmtId="44" fontId="0" fillId="0" borderId="16" xfId="45" applyFont="1" applyBorder="1"/>
    <xf numFmtId="0" fontId="0" fillId="0" borderId="26" xfId="0" applyBorder="1"/>
    <xf numFmtId="3" fontId="0" fillId="0" borderId="20" xfId="0" applyNumberFormat="1" applyBorder="1"/>
    <xf numFmtId="165" fontId="0" fillId="0" borderId="14" xfId="43" applyNumberFormat="1" applyFont="1" applyBorder="1"/>
    <xf numFmtId="165" fontId="0" fillId="0" borderId="14" xfId="0" applyNumberFormat="1" applyBorder="1"/>
    <xf numFmtId="8" fontId="0" fillId="0" borderId="14" xfId="0" applyNumberFormat="1" applyBorder="1"/>
    <xf numFmtId="8" fontId="0" fillId="0" borderId="16" xfId="0" applyNumberFormat="1" applyBorder="1"/>
    <xf numFmtId="4" fontId="0" fillId="0" borderId="20" xfId="0" applyNumberFormat="1" applyBorder="1"/>
    <xf numFmtId="3" fontId="0" fillId="0" borderId="14" xfId="0" applyNumberFormat="1" applyBorder="1"/>
    <xf numFmtId="0" fontId="16" fillId="0" borderId="17" xfId="0" applyFont="1" applyBorder="1"/>
    <xf numFmtId="44" fontId="0" fillId="0" borderId="18" xfId="45" applyFont="1" applyBorder="1"/>
    <xf numFmtId="44" fontId="0" fillId="0" borderId="14" xfId="0" applyNumberFormat="1" applyBorder="1"/>
    <xf numFmtId="0" fontId="0" fillId="0" borderId="14" xfId="0" applyBorder="1"/>
    <xf numFmtId="10" fontId="0" fillId="0" borderId="16" xfId="0" applyNumberFormat="1" applyBorder="1"/>
    <xf numFmtId="0" fontId="0" fillId="0" borderId="17" xfId="0" applyBorder="1"/>
    <xf numFmtId="44" fontId="16" fillId="0" borderId="18" xfId="45" applyFont="1" applyBorder="1"/>
    <xf numFmtId="44" fontId="18" fillId="0" borderId="14" xfId="45" applyFont="1" applyBorder="1"/>
    <xf numFmtId="0" fontId="16" fillId="0" borderId="13" xfId="0" applyFont="1" applyBorder="1" applyAlignment="1">
      <alignment horizontal="left" wrapText="1"/>
    </xf>
    <xf numFmtId="0" fontId="35" fillId="0" borderId="13" xfId="0" applyFont="1" applyBorder="1"/>
    <xf numFmtId="44" fontId="35" fillId="0" borderId="14" xfId="45" applyFont="1" applyBorder="1"/>
    <xf numFmtId="166" fontId="0" fillId="0" borderId="14" xfId="43" applyNumberFormat="1" applyFont="1" applyBorder="1"/>
    <xf numFmtId="166" fontId="16" fillId="0" borderId="16" xfId="0" applyNumberFormat="1" applyFont="1" applyBorder="1"/>
    <xf numFmtId="0" fontId="31" fillId="0" borderId="19" xfId="44" applyBorder="1"/>
    <xf numFmtId="0" fontId="0" fillId="0" borderId="0" xfId="0" applyAlignment="1">
      <alignment horizontal="centerContinuous"/>
    </xf>
    <xf numFmtId="0" fontId="38" fillId="36" borderId="10" xfId="0" applyFont="1" applyFill="1" applyBorder="1" applyAlignment="1">
      <alignment horizontal="centerContinuous"/>
    </xf>
    <xf numFmtId="0" fontId="0" fillId="0" borderId="22" xfId="0" applyBorder="1" applyAlignment="1">
      <alignment horizontal="center"/>
    </xf>
    <xf numFmtId="0" fontId="0" fillId="0" borderId="22" xfId="0" applyBorder="1" applyAlignment="1">
      <alignment horizontal="center" wrapText="1"/>
    </xf>
    <xf numFmtId="167" fontId="37" fillId="0" borderId="0" xfId="0" applyNumberFormat="1" applyFont="1" applyAlignment="1">
      <alignment horizontal="right" indent="1"/>
    </xf>
    <xf numFmtId="168" fontId="0" fillId="0" borderId="0" xfId="0" applyNumberFormat="1" applyAlignment="1">
      <alignment horizontal="right" indent="1"/>
    </xf>
    <xf numFmtId="167" fontId="37" fillId="36" borderId="0" xfId="0" applyNumberFormat="1" applyFont="1" applyFill="1" applyAlignment="1">
      <alignment horizontal="right" indent="1"/>
    </xf>
    <xf numFmtId="168" fontId="0" fillId="36" borderId="0" xfId="0" applyNumberFormat="1" applyFill="1" applyAlignment="1">
      <alignment horizontal="right" indent="1"/>
    </xf>
    <xf numFmtId="169" fontId="0" fillId="0" borderId="0" xfId="0" applyNumberFormat="1" applyAlignment="1">
      <alignment horizontal="right" indent="1"/>
    </xf>
    <xf numFmtId="169" fontId="37" fillId="0" borderId="0" xfId="0" applyNumberFormat="1" applyFont="1" applyAlignment="1">
      <alignment horizontal="right" indent="1"/>
    </xf>
    <xf numFmtId="169" fontId="16" fillId="0" borderId="21" xfId="0" applyNumberFormat="1" applyFont="1" applyBorder="1" applyAlignment="1">
      <alignment horizontal="right" indent="1"/>
    </xf>
    <xf numFmtId="0" fontId="16" fillId="0" borderId="21" xfId="0" applyFont="1" applyBorder="1"/>
    <xf numFmtId="0" fontId="16" fillId="0" borderId="24" xfId="0" applyFont="1" applyBorder="1"/>
    <xf numFmtId="44" fontId="16" fillId="0" borderId="14" xfId="45" applyFont="1" applyBorder="1" applyAlignment="1">
      <alignment horizontal="center" wrapText="1"/>
    </xf>
    <xf numFmtId="170" fontId="16" fillId="0" borderId="21" xfId="0" applyNumberFormat="1" applyFont="1" applyBorder="1" applyAlignment="1">
      <alignment horizontal="right" indent="1"/>
    </xf>
    <xf numFmtId="10" fontId="0" fillId="0" borderId="27" xfId="43" applyNumberFormat="1" applyFont="1" applyBorder="1" applyAlignment="1">
      <alignment horizontal="center"/>
    </xf>
    <xf numFmtId="0" fontId="16" fillId="0" borderId="24" xfId="44" applyFont="1" applyBorder="1" applyAlignment="1"/>
    <xf numFmtId="10" fontId="0" fillId="0" borderId="27" xfId="43" applyNumberFormat="1" applyFont="1" applyBorder="1"/>
    <xf numFmtId="0" fontId="36" fillId="0" borderId="0" xfId="0" applyFont="1" applyAlignment="1">
      <alignment horizontal="centerContinuous"/>
    </xf>
    <xf numFmtId="2" fontId="0" fillId="0" borderId="0" xfId="0" applyNumberFormat="1" applyAlignment="1">
      <alignment horizontal="centerContinuous"/>
    </xf>
    <xf numFmtId="2" fontId="37" fillId="0" borderId="0" xfId="0" applyNumberFormat="1" applyFont="1" applyAlignment="1">
      <alignment horizontal="centerContinuous"/>
    </xf>
    <xf numFmtId="2" fontId="0" fillId="0" borderId="0" xfId="0" applyNumberFormat="1"/>
    <xf numFmtId="0" fontId="39" fillId="0" borderId="0" xfId="0" applyFont="1" applyAlignment="1">
      <alignment horizontal="centerContinuous"/>
    </xf>
    <xf numFmtId="2" fontId="38" fillId="0" borderId="0" xfId="0" applyNumberFormat="1" applyFont="1" applyAlignment="1">
      <alignment horizontal="center"/>
    </xf>
    <xf numFmtId="0" fontId="37" fillId="0" borderId="0" xfId="0" applyFont="1"/>
    <xf numFmtId="2" fontId="37" fillId="0" borderId="10" xfId="0" applyNumberFormat="1" applyFont="1" applyBorder="1" applyAlignment="1">
      <alignment horizontal="centerContinuous"/>
    </xf>
    <xf numFmtId="2" fontId="37" fillId="0" borderId="0" xfId="0" applyNumberFormat="1" applyFont="1"/>
    <xf numFmtId="0" fontId="0" fillId="0" borderId="10" xfId="0" applyBorder="1" applyAlignment="1">
      <alignment horizontal="center"/>
    </xf>
    <xf numFmtId="2" fontId="37" fillId="0" borderId="10" xfId="0" applyNumberFormat="1" applyFont="1" applyBorder="1" applyAlignment="1">
      <alignment horizontal="center"/>
    </xf>
    <xf numFmtId="2" fontId="0" fillId="0" borderId="10" xfId="0" applyNumberFormat="1" applyBorder="1" applyAlignment="1">
      <alignment horizontal="center"/>
    </xf>
    <xf numFmtId="0" fontId="0" fillId="37" borderId="0" xfId="0" applyFill="1" applyAlignment="1">
      <alignment horizontal="right"/>
    </xf>
    <xf numFmtId="2" fontId="0" fillId="37" borderId="0" xfId="0" applyNumberFormat="1" applyFill="1"/>
    <xf numFmtId="4" fontId="37" fillId="37" borderId="0" xfId="0" applyNumberFormat="1" applyFont="1" applyFill="1"/>
    <xf numFmtId="2" fontId="37" fillId="37" borderId="0" xfId="0" applyNumberFormat="1" applyFont="1" applyFill="1"/>
    <xf numFmtId="0" fontId="0" fillId="0" borderId="0" xfId="0" applyAlignment="1">
      <alignment horizontal="right"/>
    </xf>
    <xf numFmtId="169" fontId="0" fillId="0" borderId="0" xfId="0" applyNumberFormat="1"/>
    <xf numFmtId="4" fontId="37" fillId="0" borderId="0" xfId="0" applyNumberFormat="1" applyFont="1"/>
    <xf numFmtId="169" fontId="37" fillId="0" borderId="0" xfId="0" applyNumberFormat="1" applyFont="1"/>
    <xf numFmtId="169" fontId="0" fillId="37" borderId="0" xfId="0" applyNumberFormat="1" applyFill="1"/>
    <xf numFmtId="169" fontId="37" fillId="37" borderId="0" xfId="0" applyNumberFormat="1" applyFont="1" applyFill="1"/>
    <xf numFmtId="169" fontId="37" fillId="0" borderId="0" xfId="46" applyNumberFormat="1" applyFont="1" applyAlignment="1">
      <alignment horizontal="right"/>
    </xf>
    <xf numFmtId="4" fontId="37" fillId="0" borderId="0" xfId="46" applyNumberFormat="1" applyFont="1" applyAlignment="1">
      <alignment horizontal="right"/>
    </xf>
    <xf numFmtId="0" fontId="41" fillId="0" borderId="0" xfId="46"/>
    <xf numFmtId="0" fontId="0" fillId="0" borderId="11" xfId="0" applyBorder="1"/>
    <xf numFmtId="2" fontId="0" fillId="0" borderId="21" xfId="0" applyNumberFormat="1" applyBorder="1"/>
    <xf numFmtId="2" fontId="37" fillId="0" borderId="21" xfId="0" applyNumberFormat="1" applyFont="1" applyBorder="1"/>
    <xf numFmtId="0" fontId="0" fillId="0" borderId="21" xfId="0" applyBorder="1"/>
    <xf numFmtId="0" fontId="0" fillId="0" borderId="0" xfId="0" applyAlignment="1">
      <alignment horizontal="left" wrapText="1"/>
    </xf>
    <xf numFmtId="0" fontId="16" fillId="0" borderId="11" xfId="44" applyFont="1" applyBorder="1" applyAlignment="1">
      <alignment horizontal="center"/>
    </xf>
    <xf numFmtId="0" fontId="16" fillId="0" borderId="12" xfId="44" applyFont="1" applyBorder="1" applyAlignment="1">
      <alignment horizontal="center"/>
    </xf>
    <xf numFmtId="0" fontId="32" fillId="34" borderId="11" xfId="0" applyFont="1" applyFill="1" applyBorder="1" applyAlignment="1">
      <alignment horizontal="center"/>
    </xf>
    <xf numFmtId="0" fontId="32" fillId="34" borderId="12" xfId="0" applyFont="1" applyFill="1" applyBorder="1" applyAlignment="1">
      <alignment horizontal="center"/>
    </xf>
    <xf numFmtId="0" fontId="32" fillId="34" borderId="19" xfId="0" applyFont="1" applyFill="1" applyBorder="1" applyAlignment="1">
      <alignment horizontal="center"/>
    </xf>
    <xf numFmtId="0" fontId="32" fillId="34" borderId="20" xfId="0" applyFont="1" applyFill="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xf numFmtId="0" fontId="33" fillId="0" borderId="11" xfId="44" applyFont="1" applyBorder="1" applyAlignment="1">
      <alignment horizontal="center"/>
    </xf>
    <xf numFmtId="0" fontId="33" fillId="0" borderId="21" xfId="44" applyFont="1" applyBorder="1" applyAlignment="1">
      <alignment horizontal="center"/>
    </xf>
    <xf numFmtId="0" fontId="33" fillId="0" borderId="12" xfId="44" applyFont="1" applyBorder="1" applyAlignment="1">
      <alignment horizontal="center"/>
    </xf>
    <xf numFmtId="0" fontId="16" fillId="0" borderId="21" xfId="0" applyFont="1" applyBorder="1" applyAlignment="1">
      <alignment horizontal="center"/>
    </xf>
    <xf numFmtId="0" fontId="33" fillId="0" borderId="25" xfId="44" applyFont="1" applyBorder="1" applyAlignment="1">
      <alignment horizontal="center"/>
    </xf>
    <xf numFmtId="0" fontId="36" fillId="0" borderId="0" xfId="0" applyFont="1" applyAlignment="1">
      <alignment horizontal="center"/>
    </xf>
    <xf numFmtId="0" fontId="37" fillId="0" borderId="0" xfId="0" applyFont="1" applyAlignment="1">
      <alignment horizontal="center"/>
    </xf>
    <xf numFmtId="0" fontId="0" fillId="0" borderId="0" xfId="0" applyAlignment="1">
      <alignment horizontal="center"/>
    </xf>
    <xf numFmtId="2" fontId="38" fillId="36" borderId="10" xfId="0" applyNumberFormat="1" applyFont="1" applyFill="1" applyBorder="1" applyAlignment="1">
      <alignment horizontal="center"/>
    </xf>
    <xf numFmtId="0" fontId="16" fillId="0" borderId="0" xfId="0" applyFont="1" applyAlignment="1"/>
    <xf numFmtId="0" fontId="0" fillId="0" borderId="0" xfId="0" applyFont="1" applyAlignment="1"/>
    <xf numFmtId="0" fontId="0" fillId="0" borderId="0" xfId="0" applyFont="1" applyAlignment="1">
      <alignment horizontal="left" wrapText="1"/>
    </xf>
    <xf numFmtId="0" fontId="0" fillId="0" borderId="0" xfId="0" applyFont="1" applyAlignment="1">
      <alignment horizontal="left" vertical="center" wrapText="1"/>
    </xf>
    <xf numFmtId="0" fontId="0" fillId="0" borderId="0" xfId="0" applyFont="1" applyAlignment="1">
      <alignment vertical="center" wrapText="1"/>
    </xf>
    <xf numFmtId="0" fontId="0" fillId="0" borderId="0" xfId="0" applyFont="1" applyAlignment="1">
      <alignment vertical="center"/>
    </xf>
    <xf numFmtId="0" fontId="0" fillId="0" borderId="0" xfId="0" applyAlignment="1">
      <alignment horizontal="left" vertical="center" wrapText="1"/>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5"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6" xr:uid="{2CE647D2-874E-4757-AD18-09095F85A057}"/>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Cap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Recommendation!$A$3:$A$5</c:f>
              <c:strCache>
                <c:ptCount val="3"/>
                <c:pt idx="0">
                  <c:v>Essex </c:v>
                </c:pt>
                <c:pt idx="1">
                  <c:v>Seattle, Class A</c:v>
                </c:pt>
                <c:pt idx="2">
                  <c:v>Seattle, Class C</c:v>
                </c:pt>
              </c:strCache>
            </c:strRef>
          </c:cat>
          <c:val>
            <c:numRef>
              <c:f>Recommendation!$B$3:$B$5</c:f>
              <c:numCache>
                <c:formatCode>0.00%</c:formatCode>
                <c:ptCount val="3"/>
                <c:pt idx="0">
                  <c:v>5.5259345928953728E-2</c:v>
                </c:pt>
                <c:pt idx="1">
                  <c:v>5.5500000000000001E-2</c:v>
                </c:pt>
                <c:pt idx="2" formatCode="0%">
                  <c:v>6.25E-2</c:v>
                </c:pt>
              </c:numCache>
            </c:numRef>
          </c:val>
          <c:extLst>
            <c:ext xmlns:c16="http://schemas.microsoft.com/office/drawing/2014/chart" uri="{C3380CC4-5D6E-409C-BE32-E72D297353CC}">
              <c16:uniqueId val="{00000000-720B-4E52-BD44-0D091B5E94E3}"/>
            </c:ext>
          </c:extLst>
        </c:ser>
        <c:dLbls>
          <c:showLegendKey val="0"/>
          <c:showVal val="0"/>
          <c:showCatName val="0"/>
          <c:showSerName val="0"/>
          <c:showPercent val="0"/>
          <c:showBubbleSize val="0"/>
        </c:dLbls>
        <c:gapWidth val="182"/>
        <c:axId val="1768487823"/>
        <c:axId val="1768480623"/>
      </c:barChart>
      <c:catAx>
        <c:axId val="1768487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480623"/>
        <c:crosses val="autoZero"/>
        <c:auto val="1"/>
        <c:lblAlgn val="ctr"/>
        <c:lblOffset val="100"/>
        <c:noMultiLvlLbl val="0"/>
      </c:catAx>
      <c:valAx>
        <c:axId val="176848062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4878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Recommendation!$C$2</c:f>
              <c:strCache>
                <c:ptCount val="1"/>
                <c:pt idx="0">
                  <c:v>Vacancy Rates</c:v>
                </c:pt>
              </c:strCache>
            </c:strRef>
          </c:tx>
          <c:spPr>
            <a:solidFill>
              <a:schemeClr val="accent1"/>
            </a:solidFill>
            <a:ln>
              <a:noFill/>
            </a:ln>
            <a:effectLst/>
          </c:spPr>
          <c:invertIfNegative val="0"/>
          <c:cat>
            <c:strRef>
              <c:f>Recommendation!$C$3:$C$4</c:f>
              <c:strCache>
                <c:ptCount val="2"/>
                <c:pt idx="0">
                  <c:v>Seattle  </c:v>
                </c:pt>
                <c:pt idx="1">
                  <c:v>National</c:v>
                </c:pt>
              </c:strCache>
            </c:strRef>
          </c:cat>
          <c:val>
            <c:numRef>
              <c:f>Recommendation!$D$3:$D$4</c:f>
              <c:numCache>
                <c:formatCode>0.00%</c:formatCode>
                <c:ptCount val="2"/>
                <c:pt idx="0">
                  <c:v>7.5999999999999998E-2</c:v>
                </c:pt>
                <c:pt idx="1">
                  <c:v>7.0999999999999994E-2</c:v>
                </c:pt>
              </c:numCache>
            </c:numRef>
          </c:val>
          <c:extLst>
            <c:ext xmlns:c16="http://schemas.microsoft.com/office/drawing/2014/chart" uri="{C3380CC4-5D6E-409C-BE32-E72D297353CC}">
              <c16:uniqueId val="{00000000-1624-4DBF-9808-FDCF6C5F3D5E}"/>
            </c:ext>
          </c:extLst>
        </c:ser>
        <c:dLbls>
          <c:showLegendKey val="0"/>
          <c:showVal val="0"/>
          <c:showCatName val="0"/>
          <c:showSerName val="0"/>
          <c:showPercent val="0"/>
          <c:showBubbleSize val="0"/>
        </c:dLbls>
        <c:gapWidth val="219"/>
        <c:overlap val="-27"/>
        <c:axId val="1768500303"/>
        <c:axId val="1768500783"/>
      </c:barChart>
      <c:catAx>
        <c:axId val="176850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500783"/>
        <c:crosses val="autoZero"/>
        <c:auto val="1"/>
        <c:lblAlgn val="ctr"/>
        <c:lblOffset val="100"/>
        <c:noMultiLvlLbl val="0"/>
      </c:catAx>
      <c:valAx>
        <c:axId val="17685007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5003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Recommendation!$E$2</c:f>
              <c:strCache>
                <c:ptCount val="1"/>
                <c:pt idx="0">
                  <c:v>Rent Growth</c:v>
                </c:pt>
              </c:strCache>
            </c:strRef>
          </c:tx>
          <c:spPr>
            <a:solidFill>
              <a:schemeClr val="accent1"/>
            </a:solidFill>
            <a:ln>
              <a:noFill/>
            </a:ln>
            <a:effectLst/>
          </c:spPr>
          <c:invertIfNegative val="0"/>
          <c:cat>
            <c:strRef>
              <c:f>Recommendation!$E$3:$E$4</c:f>
              <c:strCache>
                <c:ptCount val="2"/>
                <c:pt idx="0">
                  <c:v>Seattle</c:v>
                </c:pt>
                <c:pt idx="1">
                  <c:v>National</c:v>
                </c:pt>
              </c:strCache>
            </c:strRef>
          </c:cat>
          <c:val>
            <c:numRef>
              <c:f>Recommendation!$F$3:$F$4</c:f>
              <c:numCache>
                <c:formatCode>0.00%</c:formatCode>
                <c:ptCount val="2"/>
                <c:pt idx="0">
                  <c:v>3.2333333333333332E-2</c:v>
                </c:pt>
                <c:pt idx="1">
                  <c:v>2.5000000000000001E-2</c:v>
                </c:pt>
              </c:numCache>
            </c:numRef>
          </c:val>
          <c:extLst>
            <c:ext xmlns:c16="http://schemas.microsoft.com/office/drawing/2014/chart" uri="{C3380CC4-5D6E-409C-BE32-E72D297353CC}">
              <c16:uniqueId val="{00000000-84C9-4ABB-84B2-D3550FD7E09B}"/>
            </c:ext>
          </c:extLst>
        </c:ser>
        <c:dLbls>
          <c:showLegendKey val="0"/>
          <c:showVal val="0"/>
          <c:showCatName val="0"/>
          <c:showSerName val="0"/>
          <c:showPercent val="0"/>
          <c:showBubbleSize val="0"/>
        </c:dLbls>
        <c:gapWidth val="219"/>
        <c:overlap val="-27"/>
        <c:axId val="1768458543"/>
        <c:axId val="1768459983"/>
      </c:barChart>
      <c:catAx>
        <c:axId val="176845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459983"/>
        <c:crosses val="autoZero"/>
        <c:auto val="1"/>
        <c:lblAlgn val="ctr"/>
        <c:lblOffset val="100"/>
        <c:noMultiLvlLbl val="0"/>
      </c:catAx>
      <c:valAx>
        <c:axId val="17684599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4585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10</xdr:col>
      <xdr:colOff>356151</xdr:colOff>
      <xdr:row>0</xdr:row>
      <xdr:rowOff>0</xdr:rowOff>
    </xdr:from>
    <xdr:to>
      <xdr:col>15</xdr:col>
      <xdr:colOff>74542</xdr:colOff>
      <xdr:row>7</xdr:row>
      <xdr:rowOff>591</xdr:rowOff>
    </xdr:to>
    <xdr:pic>
      <xdr:nvPicPr>
        <xdr:cNvPr id="2" name="Picture 1">
          <a:extLst>
            <a:ext uri="{FF2B5EF4-FFF2-40B4-BE49-F238E27FC236}">
              <a16:creationId xmlns:a16="http://schemas.microsoft.com/office/drawing/2014/main" id="{B2227727-283E-C59A-CA86-04313EF0328A}"/>
            </a:ext>
          </a:extLst>
        </xdr:cNvPr>
        <xdr:cNvPicPr>
          <a:picLocks noChangeAspect="1"/>
        </xdr:cNvPicPr>
      </xdr:nvPicPr>
      <xdr:blipFill>
        <a:blip xmlns:r="http://schemas.openxmlformats.org/officeDocument/2006/relationships" r:embed="rId1"/>
        <a:stretch>
          <a:fillRect/>
        </a:stretch>
      </xdr:blipFill>
      <xdr:spPr>
        <a:xfrm>
          <a:off x="10792238" y="0"/>
          <a:ext cx="4017065" cy="1375504"/>
        </a:xfrm>
        <a:prstGeom prst="rect">
          <a:avLst/>
        </a:prstGeom>
      </xdr:spPr>
    </xdr:pic>
    <xdr:clientData/>
  </xdr:twoCellAnchor>
  <xdr:twoCellAnchor>
    <xdr:from>
      <xdr:col>14</xdr:col>
      <xdr:colOff>228284</xdr:colOff>
      <xdr:row>0</xdr:row>
      <xdr:rowOff>0</xdr:rowOff>
    </xdr:from>
    <xdr:to>
      <xdr:col>20</xdr:col>
      <xdr:colOff>361779</xdr:colOff>
      <xdr:row>11</xdr:row>
      <xdr:rowOff>111085</xdr:rowOff>
    </xdr:to>
    <xdr:graphicFrame macro="">
      <xdr:nvGraphicFramePr>
        <xdr:cNvPr id="3" name="Chart 2">
          <a:extLst>
            <a:ext uri="{FF2B5EF4-FFF2-40B4-BE49-F238E27FC236}">
              <a16:creationId xmlns:a16="http://schemas.microsoft.com/office/drawing/2014/main" id="{02915430-CE09-906C-0997-CD3CDEB11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180975</xdr:colOff>
      <xdr:row>11</xdr:row>
      <xdr:rowOff>147637</xdr:rowOff>
    </xdr:from>
    <xdr:to>
      <xdr:col>21</xdr:col>
      <xdr:colOff>485775</xdr:colOff>
      <xdr:row>26</xdr:row>
      <xdr:rowOff>119062</xdr:rowOff>
    </xdr:to>
    <xdr:graphicFrame macro="">
      <xdr:nvGraphicFramePr>
        <xdr:cNvPr id="4" name="Chart 3">
          <a:extLst>
            <a:ext uri="{FF2B5EF4-FFF2-40B4-BE49-F238E27FC236}">
              <a16:creationId xmlns:a16="http://schemas.microsoft.com/office/drawing/2014/main" id="{36383F76-9505-51F9-F33F-97D8C75D4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219075</xdr:colOff>
      <xdr:row>28</xdr:row>
      <xdr:rowOff>42862</xdr:rowOff>
    </xdr:from>
    <xdr:to>
      <xdr:col>21</xdr:col>
      <xdr:colOff>523875</xdr:colOff>
      <xdr:row>42</xdr:row>
      <xdr:rowOff>119062</xdr:rowOff>
    </xdr:to>
    <xdr:graphicFrame macro="">
      <xdr:nvGraphicFramePr>
        <xdr:cNvPr id="5" name="Chart 4">
          <a:extLst>
            <a:ext uri="{FF2B5EF4-FFF2-40B4-BE49-F238E27FC236}">
              <a16:creationId xmlns:a16="http://schemas.microsoft.com/office/drawing/2014/main" id="{5BE75A8E-A969-39C2-2277-6B45115E67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cbre.com/insights/books/us-real-estate-market-outlook-2025/multifamily"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18rn0p25nwr6d.cloudfront.net/CIK-0000074208/aa2e8537-4d1f-4984-b01d-66f84a77bc83.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d18rn0p25nwr6d.cloudfront.net/CIK-0000920522/427a0c47-f2e2-446a-b720-ffa944b1ac86.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macrotrends.net/stocks/charts/ESS/essex-property-trust/reven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2C2AC-159B-43E3-8756-8A005380D16E}">
  <dimension ref="A1:O42"/>
  <sheetViews>
    <sheetView showGridLines="0" tabSelected="1" zoomScaleNormal="100" workbookViewId="0">
      <selection activeCell="A27" sqref="A27:K30"/>
    </sheetView>
  </sheetViews>
  <sheetFormatPr defaultRowHeight="15" x14ac:dyDescent="0.25"/>
  <cols>
    <col min="1" max="1" width="28.85546875" bestFit="1" customWidth="1"/>
    <col min="2" max="2" width="15.140625" bestFit="1" customWidth="1"/>
    <col min="3" max="3" width="19.85546875" bestFit="1" customWidth="1"/>
    <col min="4" max="4" width="15.140625" customWidth="1"/>
    <col min="6" max="6" width="6.42578125" bestFit="1" customWidth="1"/>
    <col min="7" max="7" width="19.85546875" bestFit="1" customWidth="1"/>
    <col min="8" max="8" width="18.7109375" bestFit="1" customWidth="1"/>
    <col min="9" max="9" width="14" bestFit="1" customWidth="1"/>
    <col min="11" max="11" width="27.7109375" bestFit="1" customWidth="1"/>
  </cols>
  <sheetData>
    <row r="1" spans="1:15" ht="15.75" thickBot="1" x14ac:dyDescent="0.3">
      <c r="A1" s="24"/>
      <c r="B1" s="24"/>
      <c r="C1" s="24"/>
      <c r="D1" s="24"/>
    </row>
    <row r="2" spans="1:15" ht="15.75" thickBot="1" x14ac:dyDescent="0.3">
      <c r="A2" s="179" t="s">
        <v>603</v>
      </c>
      <c r="B2" s="180"/>
      <c r="C2" s="185" t="s">
        <v>694</v>
      </c>
      <c r="D2" s="186"/>
      <c r="E2" s="185" t="s">
        <v>608</v>
      </c>
      <c r="F2" s="186"/>
      <c r="G2" s="147" t="s">
        <v>596</v>
      </c>
      <c r="H2" s="147" t="s">
        <v>651</v>
      </c>
      <c r="I2" s="143" t="s">
        <v>645</v>
      </c>
    </row>
    <row r="3" spans="1:15" ht="15.75" thickBot="1" x14ac:dyDescent="0.3">
      <c r="A3" s="130" t="s">
        <v>604</v>
      </c>
      <c r="B3" s="77">
        <f>'Implied Growth Rate'!B16</f>
        <v>5.5259345928953728E-2</v>
      </c>
      <c r="C3" s="76" t="s">
        <v>602</v>
      </c>
      <c r="D3" s="77">
        <v>7.5999999999999998E-2</v>
      </c>
      <c r="E3" s="76" t="s">
        <v>605</v>
      </c>
      <c r="F3" s="77">
        <f>AVERAGE(0.027,0.03,0.04)</f>
        <v>3.2333333333333332E-2</v>
      </c>
      <c r="G3" s="146">
        <f>'Implied Growth Rate'!B18</f>
        <v>5.5385699070067303E-2</v>
      </c>
      <c r="H3" s="146">
        <f>'NAREIT Property Sector Returns'!L41/100</f>
        <v>-5.733723295534187E-3</v>
      </c>
      <c r="I3" s="148">
        <v>4.4699999999999997E-2</v>
      </c>
    </row>
    <row r="4" spans="1:15" ht="15.75" thickBot="1" x14ac:dyDescent="0.3">
      <c r="A4" s="94" t="s">
        <v>606</v>
      </c>
      <c r="B4" s="95">
        <f>AVERAGE(0.054,0.057)</f>
        <v>5.5500000000000001E-2</v>
      </c>
      <c r="C4" s="64" t="s">
        <v>601</v>
      </c>
      <c r="D4" s="65">
        <v>7.0999999999999994E-2</v>
      </c>
      <c r="E4" s="96" t="s">
        <v>601</v>
      </c>
      <c r="F4" s="65">
        <v>2.5000000000000001E-2</v>
      </c>
    </row>
    <row r="5" spans="1:15" ht="15.75" thickBot="1" x14ac:dyDescent="0.3">
      <c r="A5" s="96" t="s">
        <v>607</v>
      </c>
      <c r="B5" s="97">
        <f>AVERAGE(0.061,0.064)</f>
        <v>6.25E-2</v>
      </c>
      <c r="C5" s="75"/>
      <c r="G5" s="31"/>
    </row>
    <row r="6" spans="1:15" x14ac:dyDescent="0.25">
      <c r="C6" s="75"/>
    </row>
    <row r="7" spans="1:15" x14ac:dyDescent="0.25">
      <c r="D7" s="74"/>
    </row>
    <row r="8" spans="1:15" x14ac:dyDescent="0.25">
      <c r="A8" s="24" t="s">
        <v>681</v>
      </c>
      <c r="B8" s="74"/>
      <c r="C8" s="74"/>
      <c r="D8" s="74"/>
    </row>
    <row r="9" spans="1:15" x14ac:dyDescent="0.25">
      <c r="A9" s="178" t="s">
        <v>680</v>
      </c>
      <c r="B9" s="178"/>
      <c r="C9" s="178"/>
      <c r="D9" s="178"/>
      <c r="E9" s="178"/>
      <c r="F9" s="178"/>
      <c r="G9" s="178"/>
      <c r="H9" s="178"/>
      <c r="I9" s="178"/>
      <c r="J9" s="178"/>
    </row>
    <row r="10" spans="1:15" x14ac:dyDescent="0.25">
      <c r="A10" s="178"/>
      <c r="B10" s="178"/>
      <c r="C10" s="178"/>
      <c r="D10" s="178"/>
      <c r="E10" s="178"/>
      <c r="F10" s="178"/>
      <c r="G10" s="178"/>
      <c r="H10" s="178"/>
      <c r="I10" s="178"/>
      <c r="J10" s="178"/>
    </row>
    <row r="11" spans="1:15" x14ac:dyDescent="0.25">
      <c r="A11" s="178"/>
      <c r="B11" s="178"/>
      <c r="C11" s="178"/>
      <c r="D11" s="178"/>
      <c r="E11" s="178"/>
      <c r="F11" s="178"/>
      <c r="G11" s="178"/>
      <c r="H11" s="178"/>
      <c r="I11" s="178"/>
      <c r="J11" s="178"/>
      <c r="K11" s="196"/>
      <c r="L11" s="196"/>
      <c r="M11" s="196"/>
      <c r="N11" s="196"/>
      <c r="O11" s="196"/>
    </row>
    <row r="12" spans="1:15" x14ac:dyDescent="0.25">
      <c r="A12" s="196"/>
      <c r="B12" s="196"/>
      <c r="C12" s="196"/>
      <c r="D12" s="196"/>
      <c r="E12" s="196"/>
      <c r="F12" s="196"/>
      <c r="G12" s="196"/>
      <c r="H12" s="196"/>
      <c r="I12" s="196"/>
      <c r="J12" s="196"/>
      <c r="K12" s="196"/>
      <c r="L12" s="196"/>
      <c r="M12" s="196"/>
      <c r="N12" s="196"/>
      <c r="O12" s="196"/>
    </row>
    <row r="13" spans="1:15" x14ac:dyDescent="0.25">
      <c r="A13" s="196" t="s">
        <v>682</v>
      </c>
      <c r="B13" s="196"/>
      <c r="C13" s="196"/>
      <c r="D13" s="196"/>
      <c r="E13" s="196"/>
      <c r="F13" s="196"/>
      <c r="G13" s="196"/>
      <c r="H13" s="196"/>
      <c r="I13" s="196"/>
      <c r="J13" s="196"/>
      <c r="K13" s="196"/>
      <c r="L13" s="196"/>
      <c r="M13" s="196"/>
      <c r="N13" s="196"/>
      <c r="O13" s="196"/>
    </row>
    <row r="14" spans="1:15" ht="15" customHeight="1" x14ac:dyDescent="0.25">
      <c r="A14" s="199" t="s">
        <v>683</v>
      </c>
      <c r="B14" s="199"/>
      <c r="C14" s="199"/>
      <c r="D14" s="199"/>
      <c r="E14" s="199"/>
      <c r="F14" s="199"/>
      <c r="G14" s="199"/>
      <c r="H14" s="199"/>
      <c r="I14" s="199"/>
      <c r="J14" s="199"/>
      <c r="K14" s="199"/>
      <c r="L14" s="196"/>
      <c r="M14" s="196"/>
      <c r="N14" s="196"/>
      <c r="O14" s="196"/>
    </row>
    <row r="15" spans="1:15" x14ac:dyDescent="0.25">
      <c r="A15" s="199"/>
      <c r="B15" s="199"/>
      <c r="C15" s="199"/>
      <c r="D15" s="199"/>
      <c r="E15" s="199"/>
      <c r="F15" s="199"/>
      <c r="G15" s="199"/>
      <c r="H15" s="199"/>
      <c r="I15" s="199"/>
      <c r="J15" s="199"/>
      <c r="K15" s="199"/>
      <c r="L15" s="196"/>
      <c r="M15" s="196"/>
      <c r="N15" s="196"/>
      <c r="O15" s="196"/>
    </row>
    <row r="16" spans="1:15" ht="8.25" customHeight="1" x14ac:dyDescent="0.25">
      <c r="A16" s="199"/>
      <c r="B16" s="199"/>
      <c r="C16" s="199"/>
      <c r="D16" s="199"/>
      <c r="E16" s="199"/>
      <c r="F16" s="199"/>
      <c r="G16" s="199"/>
      <c r="H16" s="199"/>
      <c r="I16" s="199"/>
      <c r="J16" s="199"/>
      <c r="K16" s="199"/>
      <c r="L16" s="196"/>
      <c r="M16" s="196"/>
      <c r="N16" s="196"/>
      <c r="O16" s="196"/>
    </row>
    <row r="17" spans="1:15" x14ac:dyDescent="0.25">
      <c r="A17" s="199"/>
      <c r="B17" s="199"/>
      <c r="C17" s="199"/>
      <c r="D17" s="199"/>
      <c r="E17" s="199"/>
      <c r="F17" s="199"/>
      <c r="G17" s="199"/>
      <c r="H17" s="199"/>
      <c r="I17" s="199"/>
      <c r="J17" s="199"/>
      <c r="K17" s="199"/>
      <c r="L17" s="196"/>
      <c r="M17" s="196"/>
      <c r="N17" s="196"/>
      <c r="O17" s="196"/>
    </row>
    <row r="18" spans="1:15" x14ac:dyDescent="0.25">
      <c r="A18" s="199"/>
      <c r="B18" s="199"/>
      <c r="C18" s="199"/>
      <c r="D18" s="199"/>
      <c r="E18" s="199"/>
      <c r="F18" s="199"/>
      <c r="G18" s="199"/>
      <c r="H18" s="199"/>
      <c r="I18" s="199"/>
      <c r="J18" s="199"/>
      <c r="K18" s="199"/>
      <c r="L18" s="196"/>
      <c r="M18" s="196"/>
      <c r="N18" s="196"/>
      <c r="O18" s="196"/>
    </row>
    <row r="19" spans="1:15" x14ac:dyDescent="0.25">
      <c r="A19" s="201" t="s">
        <v>684</v>
      </c>
      <c r="B19" s="200"/>
      <c r="C19" s="200"/>
      <c r="D19" s="200"/>
      <c r="E19" s="200"/>
      <c r="F19" s="200"/>
      <c r="G19" s="200"/>
      <c r="H19" s="200"/>
      <c r="I19" s="200"/>
      <c r="J19" s="200"/>
      <c r="K19" s="200"/>
      <c r="L19" s="196"/>
      <c r="M19" s="196"/>
      <c r="N19" s="196"/>
      <c r="O19" s="196"/>
    </row>
    <row r="20" spans="1:15" x14ac:dyDescent="0.25">
      <c r="A20" s="200"/>
      <c r="B20" s="200"/>
      <c r="C20" s="200"/>
      <c r="D20" s="200"/>
      <c r="E20" s="200"/>
      <c r="F20" s="200"/>
      <c r="G20" s="200"/>
      <c r="H20" s="200"/>
      <c r="I20" s="200"/>
      <c r="J20" s="200"/>
      <c r="K20" s="200"/>
      <c r="L20" s="196"/>
      <c r="M20" s="196"/>
      <c r="N20" s="196"/>
      <c r="O20" s="196"/>
    </row>
    <row r="21" spans="1:15" x14ac:dyDescent="0.25">
      <c r="A21" s="197" t="s">
        <v>685</v>
      </c>
      <c r="B21" s="196"/>
      <c r="C21" s="196"/>
      <c r="D21" s="196"/>
      <c r="E21" s="196"/>
      <c r="F21" s="196"/>
      <c r="G21" s="196"/>
      <c r="H21" s="196"/>
      <c r="I21" s="196"/>
      <c r="J21" s="196"/>
      <c r="K21" s="196"/>
      <c r="L21" s="196"/>
      <c r="M21" s="196"/>
      <c r="N21" s="196"/>
      <c r="O21" s="196"/>
    </row>
    <row r="22" spans="1:15" x14ac:dyDescent="0.25">
      <c r="A22" s="196"/>
      <c r="B22" s="196"/>
      <c r="C22" s="196"/>
      <c r="D22" s="196"/>
      <c r="E22" s="196"/>
      <c r="F22" s="196"/>
      <c r="G22" s="196"/>
      <c r="H22" s="196"/>
      <c r="I22" s="196"/>
      <c r="J22" s="196"/>
      <c r="K22" s="196"/>
      <c r="L22" s="196"/>
      <c r="M22" s="196"/>
      <c r="N22" s="196"/>
      <c r="O22" s="196"/>
    </row>
    <row r="23" spans="1:15" x14ac:dyDescent="0.25">
      <c r="A23" s="196" t="s">
        <v>686</v>
      </c>
      <c r="B23" s="196"/>
      <c r="C23" s="196"/>
      <c r="D23" s="196"/>
      <c r="E23" s="196"/>
      <c r="F23" s="196"/>
      <c r="G23" s="196"/>
      <c r="H23" s="196"/>
      <c r="I23" s="196"/>
      <c r="J23" s="196"/>
      <c r="K23" s="196"/>
      <c r="L23" s="196"/>
      <c r="M23" s="196"/>
      <c r="N23" s="196"/>
      <c r="O23" s="196"/>
    </row>
    <row r="24" spans="1:15" x14ac:dyDescent="0.25">
      <c r="A24" s="197" t="s">
        <v>687</v>
      </c>
      <c r="B24" s="196"/>
      <c r="C24" s="196"/>
      <c r="D24" s="196"/>
      <c r="E24" s="196"/>
      <c r="F24" s="196"/>
      <c r="G24" s="196"/>
      <c r="H24" s="196"/>
      <c r="I24" s="196"/>
      <c r="J24" s="196"/>
      <c r="K24" s="196"/>
      <c r="L24" s="196"/>
      <c r="M24" s="196"/>
      <c r="N24" s="196"/>
      <c r="O24" s="196"/>
    </row>
    <row r="25" spans="1:15" x14ac:dyDescent="0.25">
      <c r="A25" s="196"/>
      <c r="B25" s="196"/>
      <c r="C25" s="196"/>
      <c r="D25" s="196"/>
      <c r="E25" s="196"/>
      <c r="F25" s="196"/>
      <c r="G25" s="196"/>
      <c r="H25" s="196"/>
      <c r="I25" s="196"/>
      <c r="J25" s="196"/>
      <c r="K25" s="196"/>
      <c r="L25" s="196"/>
      <c r="M25" s="196"/>
      <c r="N25" s="196"/>
      <c r="O25" s="196"/>
    </row>
    <row r="26" spans="1:15" x14ac:dyDescent="0.25">
      <c r="A26" s="196" t="s">
        <v>688</v>
      </c>
      <c r="B26" s="196"/>
      <c r="C26" s="196"/>
      <c r="D26" s="196"/>
      <c r="E26" s="196"/>
      <c r="F26" s="196"/>
      <c r="G26" s="196"/>
      <c r="H26" s="196"/>
      <c r="I26" s="196"/>
      <c r="J26" s="196"/>
      <c r="K26" s="196"/>
      <c r="L26" s="196"/>
      <c r="M26" s="196"/>
      <c r="N26" s="196"/>
      <c r="O26" s="196"/>
    </row>
    <row r="27" spans="1:15" ht="13.5" customHeight="1" x14ac:dyDescent="0.25">
      <c r="A27" s="198" t="s">
        <v>689</v>
      </c>
      <c r="B27" s="198"/>
      <c r="C27" s="198"/>
      <c r="D27" s="198"/>
      <c r="E27" s="198"/>
      <c r="F27" s="198"/>
      <c r="G27" s="198"/>
      <c r="H27" s="198"/>
      <c r="I27" s="198"/>
      <c r="J27" s="198"/>
      <c r="K27" s="198"/>
      <c r="L27" s="196"/>
      <c r="M27" s="196"/>
      <c r="N27" s="196"/>
      <c r="O27" s="196"/>
    </row>
    <row r="28" spans="1:15" ht="15" hidden="1" customHeight="1" x14ac:dyDescent="0.25">
      <c r="A28" s="198"/>
      <c r="B28" s="198"/>
      <c r="C28" s="198"/>
      <c r="D28" s="198"/>
      <c r="E28" s="198"/>
      <c r="F28" s="198"/>
      <c r="G28" s="198"/>
      <c r="H28" s="198"/>
      <c r="I28" s="198"/>
      <c r="J28" s="198"/>
      <c r="K28" s="198"/>
      <c r="L28" s="196"/>
      <c r="M28" s="196"/>
      <c r="N28" s="196"/>
      <c r="O28" s="196"/>
    </row>
    <row r="29" spans="1:15" x14ac:dyDescent="0.25">
      <c r="A29" s="198"/>
      <c r="B29" s="198"/>
      <c r="C29" s="198"/>
      <c r="D29" s="198"/>
      <c r="E29" s="198"/>
      <c r="F29" s="198"/>
      <c r="G29" s="198"/>
      <c r="H29" s="198"/>
      <c r="I29" s="198"/>
      <c r="J29" s="198"/>
      <c r="K29" s="198"/>
      <c r="L29" s="196"/>
      <c r="M29" s="196"/>
      <c r="N29" s="196"/>
      <c r="O29" s="196"/>
    </row>
    <row r="30" spans="1:15" x14ac:dyDescent="0.25">
      <c r="A30" s="198"/>
      <c r="B30" s="198"/>
      <c r="C30" s="198"/>
      <c r="D30" s="198"/>
      <c r="E30" s="198"/>
      <c r="F30" s="198"/>
      <c r="G30" s="198"/>
      <c r="H30" s="198"/>
      <c r="I30" s="198"/>
      <c r="J30" s="198"/>
      <c r="K30" s="198"/>
      <c r="L30" s="196"/>
      <c r="M30" s="196"/>
      <c r="N30" s="196"/>
      <c r="O30" s="196"/>
    </row>
    <row r="31" spans="1:15" x14ac:dyDescent="0.25">
      <c r="A31" s="196"/>
      <c r="B31" s="196"/>
      <c r="C31" s="196"/>
      <c r="D31" s="196"/>
      <c r="E31" s="196"/>
      <c r="F31" s="196"/>
      <c r="G31" s="196"/>
      <c r="H31" s="196"/>
      <c r="I31" s="196"/>
      <c r="J31" s="196"/>
      <c r="K31" s="196"/>
      <c r="L31" s="196"/>
      <c r="M31" s="196"/>
      <c r="N31" s="196"/>
      <c r="O31" s="196"/>
    </row>
    <row r="32" spans="1:15" x14ac:dyDescent="0.25">
      <c r="A32" s="198" t="s">
        <v>690</v>
      </c>
      <c r="B32" s="198"/>
      <c r="C32" s="198"/>
      <c r="D32" s="198"/>
      <c r="E32" s="198"/>
      <c r="F32" s="198"/>
      <c r="G32" s="198"/>
      <c r="H32" s="198"/>
      <c r="I32" s="198"/>
      <c r="J32" s="198"/>
      <c r="K32" s="198"/>
      <c r="L32" s="198"/>
      <c r="M32" s="196"/>
      <c r="N32" s="196"/>
      <c r="O32" s="196"/>
    </row>
    <row r="33" spans="1:15" x14ac:dyDescent="0.25">
      <c r="A33" s="198"/>
      <c r="B33" s="198"/>
      <c r="C33" s="198"/>
      <c r="D33" s="198"/>
      <c r="E33" s="198"/>
      <c r="F33" s="198"/>
      <c r="G33" s="198"/>
      <c r="H33" s="198"/>
      <c r="I33" s="198"/>
      <c r="J33" s="198"/>
      <c r="K33" s="198"/>
      <c r="L33" s="198"/>
      <c r="M33" s="196"/>
      <c r="N33" s="196"/>
      <c r="O33" s="196"/>
    </row>
    <row r="34" spans="1:15" x14ac:dyDescent="0.25">
      <c r="A34" s="198"/>
      <c r="B34" s="198"/>
      <c r="C34" s="198"/>
      <c r="D34" s="198"/>
      <c r="E34" s="198"/>
      <c r="F34" s="198"/>
      <c r="G34" s="198"/>
      <c r="H34" s="198"/>
      <c r="I34" s="198"/>
      <c r="J34" s="198"/>
      <c r="K34" s="198"/>
      <c r="L34" s="198"/>
      <c r="M34" s="196"/>
      <c r="N34" s="196"/>
      <c r="O34" s="196"/>
    </row>
    <row r="36" spans="1:15" x14ac:dyDescent="0.25">
      <c r="A36" t="s">
        <v>691</v>
      </c>
    </row>
    <row r="38" spans="1:15" x14ac:dyDescent="0.25">
      <c r="A38" s="24" t="s">
        <v>692</v>
      </c>
    </row>
    <row r="39" spans="1:15" x14ac:dyDescent="0.25">
      <c r="A39" s="202" t="s">
        <v>693</v>
      </c>
      <c r="B39" s="202"/>
      <c r="C39" s="202"/>
      <c r="D39" s="202"/>
      <c r="E39" s="202"/>
      <c r="F39" s="202"/>
      <c r="G39" s="202"/>
      <c r="H39" s="202"/>
      <c r="I39" s="202"/>
      <c r="J39" s="202"/>
      <c r="K39" s="202"/>
      <c r="L39" s="202"/>
    </row>
    <row r="40" spans="1:15" x14ac:dyDescent="0.25">
      <c r="A40" s="202"/>
      <c r="B40" s="202"/>
      <c r="C40" s="202"/>
      <c r="D40" s="202"/>
      <c r="E40" s="202"/>
      <c r="F40" s="202"/>
      <c r="G40" s="202"/>
      <c r="H40" s="202"/>
      <c r="I40" s="202"/>
      <c r="J40" s="202"/>
      <c r="K40" s="202"/>
      <c r="L40" s="202"/>
    </row>
    <row r="41" spans="1:15" x14ac:dyDescent="0.25">
      <c r="A41" s="202"/>
      <c r="B41" s="202"/>
      <c r="C41" s="202"/>
      <c r="D41" s="202"/>
      <c r="E41" s="202"/>
      <c r="F41" s="202"/>
      <c r="G41" s="202"/>
      <c r="H41" s="202"/>
      <c r="I41" s="202"/>
      <c r="J41" s="202"/>
      <c r="K41" s="202"/>
      <c r="L41" s="202"/>
    </row>
    <row r="42" spans="1:15" x14ac:dyDescent="0.25">
      <c r="A42" s="202"/>
      <c r="B42" s="202"/>
      <c r="C42" s="202"/>
      <c r="D42" s="202"/>
      <c r="E42" s="202"/>
      <c r="F42" s="202"/>
      <c r="G42" s="202"/>
      <c r="H42" s="202"/>
      <c r="I42" s="202"/>
      <c r="J42" s="202"/>
      <c r="K42" s="202"/>
      <c r="L42" s="202"/>
    </row>
  </sheetData>
  <mergeCells count="8">
    <mergeCell ref="A39:L42"/>
    <mergeCell ref="C2:D2"/>
    <mergeCell ref="E2:F2"/>
    <mergeCell ref="A2:B2"/>
    <mergeCell ref="A9:J11"/>
    <mergeCell ref="A14:K18"/>
    <mergeCell ref="A27:K30"/>
    <mergeCell ref="A32:L34"/>
  </mergeCells>
  <hyperlinks>
    <hyperlink ref="E4" r:id="rId1" xr:uid="{C76A200C-1BAF-4C7D-9F8A-BD0682F4EE0E}"/>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2"/>
  <sheetViews>
    <sheetView showGridLines="0" zoomScaleNormal="100" workbookViewId="0">
      <selection activeCell="D28" sqref="D28"/>
    </sheetView>
  </sheetViews>
  <sheetFormatPr defaultRowHeight="15" x14ac:dyDescent="0.25"/>
  <cols>
    <col min="1" max="1" width="46.42578125" style="1" customWidth="1"/>
    <col min="2" max="2" width="16.85546875" style="1" customWidth="1"/>
    <col min="7" max="7" width="30.5703125" bestFit="1" customWidth="1"/>
    <col min="8" max="8" width="40.5703125" bestFit="1" customWidth="1"/>
    <col min="9" max="9" width="47.5703125" customWidth="1"/>
    <col min="10" max="10" width="40.5703125" bestFit="1" customWidth="1"/>
    <col min="11" max="11" width="39.7109375" customWidth="1"/>
    <col min="12" max="12" width="36.7109375" customWidth="1"/>
  </cols>
  <sheetData>
    <row r="1" spans="1:12" x14ac:dyDescent="0.25">
      <c r="A1" s="33" t="s">
        <v>598</v>
      </c>
      <c r="B1" s="63" t="s">
        <v>189</v>
      </c>
    </row>
    <row r="2" spans="1:12" x14ac:dyDescent="0.25">
      <c r="A2" s="33" t="s">
        <v>535</v>
      </c>
    </row>
    <row r="3" spans="1:12" x14ac:dyDescent="0.25">
      <c r="A3" s="34" t="s">
        <v>536</v>
      </c>
    </row>
    <row r="4" spans="1:12" x14ac:dyDescent="0.25">
      <c r="A4" s="34" t="s">
        <v>537</v>
      </c>
    </row>
    <row r="5" spans="1:12" x14ac:dyDescent="0.25">
      <c r="A5" s="33" t="s">
        <v>538</v>
      </c>
    </row>
    <row r="6" spans="1:12" ht="15.75" thickBot="1" x14ac:dyDescent="0.3">
      <c r="A6" s="34" t="s">
        <v>539</v>
      </c>
    </row>
    <row r="7" spans="1:12" ht="15.75" thickBot="1" x14ac:dyDescent="0.3">
      <c r="A7" s="181" t="s">
        <v>597</v>
      </c>
      <c r="B7" s="182"/>
      <c r="H7" s="35"/>
      <c r="I7" s="35"/>
      <c r="J7" s="35"/>
      <c r="K7" s="35"/>
      <c r="L7" s="35"/>
    </row>
    <row r="8" spans="1:12" x14ac:dyDescent="0.25">
      <c r="A8" s="36"/>
      <c r="B8" s="25" t="s">
        <v>540</v>
      </c>
      <c r="H8" s="24"/>
      <c r="I8" s="24"/>
      <c r="J8" s="24"/>
      <c r="K8" s="24"/>
      <c r="L8" s="24"/>
    </row>
    <row r="9" spans="1:12" x14ac:dyDescent="0.25">
      <c r="A9" s="37" t="s">
        <v>541</v>
      </c>
      <c r="B9" s="38">
        <f>'SP Global Market Data'!O58</f>
        <v>1232389.75</v>
      </c>
      <c r="G9" s="24"/>
      <c r="H9" s="39"/>
      <c r="I9" s="39"/>
      <c r="J9" s="39"/>
      <c r="K9" s="40"/>
      <c r="L9" s="40"/>
    </row>
    <row r="10" spans="1:12" x14ac:dyDescent="0.25">
      <c r="A10" s="41" t="s">
        <v>542</v>
      </c>
      <c r="B10" s="42">
        <f>'SP Global Market Data'!Q58</f>
        <v>0</v>
      </c>
      <c r="G10" s="67"/>
      <c r="J10" s="23"/>
      <c r="K10" s="23"/>
      <c r="L10" s="23"/>
    </row>
    <row r="11" spans="1:12" x14ac:dyDescent="0.25">
      <c r="A11" s="41" t="s">
        <v>543</v>
      </c>
      <c r="B11" s="38">
        <f>'SP Global Market Data'!T58</f>
        <v>33295</v>
      </c>
      <c r="G11" s="24"/>
      <c r="H11" s="31"/>
      <c r="I11" s="31"/>
      <c r="J11" s="31"/>
      <c r="K11" s="31"/>
      <c r="L11" s="31"/>
    </row>
    <row r="12" spans="1:12" x14ac:dyDescent="0.25">
      <c r="A12" s="41" t="s">
        <v>544</v>
      </c>
      <c r="B12" s="38">
        <f>'SP Global Market Data'!S58</f>
        <v>1127491</v>
      </c>
      <c r="G12" s="60"/>
      <c r="H12" s="60"/>
      <c r="I12" s="60"/>
      <c r="J12" s="68"/>
      <c r="K12" s="68"/>
      <c r="L12" s="68"/>
    </row>
    <row r="13" spans="1:12" x14ac:dyDescent="0.25">
      <c r="A13" s="41" t="s">
        <v>545</v>
      </c>
      <c r="B13" s="38">
        <f>'SP Global Market Data'!R58</f>
        <v>0</v>
      </c>
      <c r="G13" s="24"/>
      <c r="H13" s="23"/>
    </row>
    <row r="14" spans="1:12" x14ac:dyDescent="0.25">
      <c r="A14" s="41" t="s">
        <v>546</v>
      </c>
      <c r="B14" s="38">
        <f>'SP Global Market Data'!U58</f>
        <v>73355</v>
      </c>
      <c r="G14" s="24"/>
      <c r="H14" s="69"/>
    </row>
    <row r="15" spans="1:12" x14ac:dyDescent="0.25">
      <c r="A15" s="41" t="s">
        <v>547</v>
      </c>
      <c r="B15" s="38">
        <f>'SP Global Market Data'!Y58</f>
        <v>6450639</v>
      </c>
    </row>
    <row r="16" spans="1:12" x14ac:dyDescent="0.25">
      <c r="A16" s="41" t="s">
        <v>548</v>
      </c>
      <c r="B16" s="38">
        <f>'SP Global Market Data'!Z58</f>
        <v>0</v>
      </c>
      <c r="G16" s="24"/>
    </row>
    <row r="17" spans="1:8" x14ac:dyDescent="0.25">
      <c r="A17" s="26"/>
      <c r="B17" s="42"/>
      <c r="G17" s="24"/>
    </row>
    <row r="18" spans="1:8" x14ac:dyDescent="0.25">
      <c r="A18" s="41" t="s">
        <v>549</v>
      </c>
      <c r="B18" s="43">
        <f>'SP Global Market Data'!V58</f>
        <v>211.22</v>
      </c>
      <c r="G18" s="24"/>
      <c r="H18" s="66"/>
    </row>
    <row r="19" spans="1:8" x14ac:dyDescent="0.25">
      <c r="A19" s="41" t="s">
        <v>550</v>
      </c>
      <c r="B19" s="38">
        <f>'SP Global Market Data'!W58</f>
        <v>64181614</v>
      </c>
      <c r="G19" s="24"/>
      <c r="H19" s="23"/>
    </row>
    <row r="20" spans="1:8" x14ac:dyDescent="0.25">
      <c r="A20" s="41" t="s">
        <v>551</v>
      </c>
      <c r="B20" s="42">
        <f>'SP Global Market Data'!X58</f>
        <v>2272496</v>
      </c>
      <c r="G20" s="24"/>
    </row>
    <row r="21" spans="1:8" ht="15.75" thickBot="1" x14ac:dyDescent="0.3">
      <c r="A21" s="44" t="s">
        <v>552</v>
      </c>
      <c r="B21" s="27">
        <f>B19+B20</f>
        <v>66454110</v>
      </c>
      <c r="G21" s="24"/>
    </row>
    <row r="22" spans="1:8" ht="15.75" thickBot="1" x14ac:dyDescent="0.3">
      <c r="B22" s="45"/>
    </row>
    <row r="23" spans="1:8" ht="15.75" thickBot="1" x14ac:dyDescent="0.3">
      <c r="A23" s="181" t="s">
        <v>553</v>
      </c>
      <c r="B23" s="182"/>
    </row>
    <row r="24" spans="1:8" x14ac:dyDescent="0.25">
      <c r="A24" s="36" t="s">
        <v>554</v>
      </c>
      <c r="B24" s="42">
        <f>B9</f>
        <v>1232389.75</v>
      </c>
    </row>
    <row r="25" spans="1:8" x14ac:dyDescent="0.25">
      <c r="A25" s="26" t="s">
        <v>555</v>
      </c>
      <c r="B25" s="73">
        <v>5.3800000000000001E-2</v>
      </c>
    </row>
    <row r="26" spans="1:8" x14ac:dyDescent="0.25">
      <c r="A26" s="28" t="s">
        <v>556</v>
      </c>
      <c r="B26" s="46">
        <f>B24/B25</f>
        <v>22906872.676579926</v>
      </c>
    </row>
    <row r="27" spans="1:8" x14ac:dyDescent="0.25">
      <c r="A27" s="47" t="s">
        <v>557</v>
      </c>
      <c r="B27" s="42">
        <f>B10</f>
        <v>0</v>
      </c>
      <c r="C27" t="s">
        <v>593</v>
      </c>
    </row>
    <row r="28" spans="1:8" x14ac:dyDescent="0.25">
      <c r="A28" s="47" t="s">
        <v>558</v>
      </c>
      <c r="B28" s="42">
        <f>B11</f>
        <v>33295</v>
      </c>
    </row>
    <row r="29" spans="1:8" x14ac:dyDescent="0.25">
      <c r="A29" s="47" t="s">
        <v>559</v>
      </c>
      <c r="B29" s="42">
        <f>B12</f>
        <v>1127491</v>
      </c>
    </row>
    <row r="30" spans="1:8" x14ac:dyDescent="0.25">
      <c r="A30" s="47" t="s">
        <v>560</v>
      </c>
      <c r="B30" s="42">
        <f>B13</f>
        <v>0</v>
      </c>
    </row>
    <row r="31" spans="1:8" x14ac:dyDescent="0.25">
      <c r="A31" s="47" t="s">
        <v>561</v>
      </c>
      <c r="B31" s="42">
        <f>B14</f>
        <v>73355</v>
      </c>
    </row>
    <row r="32" spans="1:8" x14ac:dyDescent="0.25">
      <c r="A32" s="29" t="s">
        <v>562</v>
      </c>
      <c r="B32" s="46">
        <f>B15+B16</f>
        <v>6450639</v>
      </c>
      <c r="C32" t="s">
        <v>594</v>
      </c>
    </row>
    <row r="33" spans="1:3" x14ac:dyDescent="0.25">
      <c r="A33" s="32" t="s">
        <v>563</v>
      </c>
      <c r="B33" s="48">
        <f>B26+B27+B28+B29+B30+B31-B32</f>
        <v>17690374.676579926</v>
      </c>
      <c r="C33" s="60" t="s">
        <v>599</v>
      </c>
    </row>
    <row r="34" spans="1:3" x14ac:dyDescent="0.25">
      <c r="A34" s="26" t="s">
        <v>564</v>
      </c>
      <c r="B34" s="42">
        <f>B21</f>
        <v>66454110</v>
      </c>
    </row>
    <row r="35" spans="1:3" x14ac:dyDescent="0.25">
      <c r="A35" s="36" t="s">
        <v>565</v>
      </c>
      <c r="B35" s="43">
        <f>1000*B33/B34</f>
        <v>266.20437286090998</v>
      </c>
    </row>
    <row r="36" spans="1:3" ht="15.75" thickBot="1" x14ac:dyDescent="0.3">
      <c r="A36" s="49" t="s">
        <v>566</v>
      </c>
      <c r="B36" s="50">
        <f>B18/B35</f>
        <v>0.79345052723968978</v>
      </c>
    </row>
    <row r="37" spans="1:3" ht="15.75" thickBot="1" x14ac:dyDescent="0.3">
      <c r="B37" s="45"/>
    </row>
    <row r="38" spans="1:3" x14ac:dyDescent="0.25">
      <c r="A38" s="183" t="s">
        <v>567</v>
      </c>
      <c r="B38" s="184"/>
    </row>
    <row r="39" spans="1:3" x14ac:dyDescent="0.25">
      <c r="A39" s="26" t="s">
        <v>568</v>
      </c>
      <c r="B39" s="43">
        <f>B18</f>
        <v>211.22</v>
      </c>
    </row>
    <row r="40" spans="1:3" x14ac:dyDescent="0.25">
      <c r="A40" s="26" t="s">
        <v>569</v>
      </c>
      <c r="B40" s="42">
        <f>B21</f>
        <v>66454110</v>
      </c>
    </row>
    <row r="41" spans="1:3" x14ac:dyDescent="0.25">
      <c r="A41" s="26" t="s">
        <v>570</v>
      </c>
      <c r="B41" s="42">
        <f>B39*B40/1000</f>
        <v>14036437.114200002</v>
      </c>
    </row>
    <row r="42" spans="1:3" x14ac:dyDescent="0.25">
      <c r="A42" s="26" t="s">
        <v>571</v>
      </c>
      <c r="B42" s="42">
        <f>B15+B16</f>
        <v>6450639</v>
      </c>
    </row>
    <row r="43" spans="1:3" x14ac:dyDescent="0.25">
      <c r="A43" s="26" t="s">
        <v>572</v>
      </c>
      <c r="B43" s="42">
        <f>B41+B42</f>
        <v>20487076.114200003</v>
      </c>
    </row>
    <row r="44" spans="1:3" x14ac:dyDescent="0.25">
      <c r="A44" s="26" t="s">
        <v>573</v>
      </c>
      <c r="B44" s="42">
        <f>B10</f>
        <v>0</v>
      </c>
    </row>
    <row r="45" spans="1:3" x14ac:dyDescent="0.25">
      <c r="A45" s="26" t="s">
        <v>574</v>
      </c>
      <c r="B45" s="42">
        <f>B11</f>
        <v>33295</v>
      </c>
    </row>
    <row r="46" spans="1:3" x14ac:dyDescent="0.25">
      <c r="A46" s="26" t="s">
        <v>575</v>
      </c>
      <c r="B46" s="42">
        <f>B13</f>
        <v>0</v>
      </c>
    </row>
    <row r="47" spans="1:3" x14ac:dyDescent="0.25">
      <c r="A47" s="26" t="s">
        <v>576</v>
      </c>
      <c r="B47" s="42">
        <f>B12</f>
        <v>1127491</v>
      </c>
    </row>
    <row r="48" spans="1:3" x14ac:dyDescent="0.25">
      <c r="A48" s="36" t="s">
        <v>577</v>
      </c>
      <c r="B48" s="42">
        <f>B14</f>
        <v>73355</v>
      </c>
    </row>
    <row r="49" spans="1:3" ht="15.75" thickBot="1" x14ac:dyDescent="0.3">
      <c r="A49" s="30" t="s">
        <v>556</v>
      </c>
      <c r="B49" s="51">
        <f>B43-B44-B45-B46-B47-B48</f>
        <v>19252935.114200003</v>
      </c>
    </row>
    <row r="50" spans="1:3" x14ac:dyDescent="0.25">
      <c r="B50" s="45"/>
    </row>
    <row r="51" spans="1:3" ht="15.75" thickBot="1" x14ac:dyDescent="0.3">
      <c r="B51" s="45"/>
    </row>
    <row r="52" spans="1:3" x14ac:dyDescent="0.25">
      <c r="A52" s="52" t="s">
        <v>541</v>
      </c>
      <c r="B52" s="53">
        <f>B9</f>
        <v>1232389.75</v>
      </c>
    </row>
    <row r="53" spans="1:3" x14ac:dyDescent="0.25">
      <c r="A53" s="26" t="s">
        <v>578</v>
      </c>
      <c r="B53" s="42">
        <f>B49</f>
        <v>19252935.114200003</v>
      </c>
    </row>
    <row r="54" spans="1:3" ht="15.75" thickBot="1" x14ac:dyDescent="0.3">
      <c r="A54" s="61" t="s">
        <v>579</v>
      </c>
      <c r="B54" s="62">
        <f>B52/B53</f>
        <v>6.4010486852524154E-2</v>
      </c>
      <c r="C54" s="60" t="s">
        <v>600</v>
      </c>
    </row>
    <row r="58" spans="1:3" x14ac:dyDescent="0.25">
      <c r="A58" s="54" t="s">
        <v>580</v>
      </c>
      <c r="B58" s="34"/>
    </row>
    <row r="59" spans="1:3" x14ac:dyDescent="0.25">
      <c r="A59" s="55"/>
      <c r="B59" s="34"/>
    </row>
    <row r="60" spans="1:3" x14ac:dyDescent="0.25">
      <c r="A60" s="56" t="s">
        <v>581</v>
      </c>
      <c r="B60" s="57" t="s">
        <v>582</v>
      </c>
    </row>
    <row r="61" spans="1:3" x14ac:dyDescent="0.25">
      <c r="A61" s="58" t="s">
        <v>583</v>
      </c>
      <c r="B61" s="59">
        <v>133836</v>
      </c>
    </row>
    <row r="62" spans="1:3" x14ac:dyDescent="0.25">
      <c r="A62" s="58" t="s">
        <v>584</v>
      </c>
      <c r="B62" s="59">
        <v>132884</v>
      </c>
    </row>
    <row r="63" spans="1:3" x14ac:dyDescent="0.25">
      <c r="A63" s="58" t="s">
        <v>585</v>
      </c>
      <c r="B63" s="59">
        <v>132888</v>
      </c>
    </row>
    <row r="64" spans="1:3" ht="24" x14ac:dyDescent="0.25">
      <c r="A64" s="58" t="s">
        <v>586</v>
      </c>
      <c r="B64" s="59"/>
    </row>
    <row r="65" spans="1:2" x14ac:dyDescent="0.25">
      <c r="A65" s="58" t="s">
        <v>547</v>
      </c>
      <c r="B65" s="59">
        <v>273714</v>
      </c>
    </row>
    <row r="66" spans="1:2" x14ac:dyDescent="0.25">
      <c r="A66" s="58" t="s">
        <v>548</v>
      </c>
      <c r="B66" s="59">
        <v>278228</v>
      </c>
    </row>
    <row r="67" spans="1:2" x14ac:dyDescent="0.25">
      <c r="A67" s="58" t="s">
        <v>542</v>
      </c>
      <c r="B67" s="59">
        <v>298179</v>
      </c>
    </row>
    <row r="68" spans="1:2" x14ac:dyDescent="0.25">
      <c r="A68" s="58" t="s">
        <v>545</v>
      </c>
      <c r="B68" s="59">
        <v>298183</v>
      </c>
    </row>
    <row r="69" spans="1:2" x14ac:dyDescent="0.25">
      <c r="A69" s="58" t="s">
        <v>543</v>
      </c>
      <c r="B69" s="59">
        <v>276572</v>
      </c>
    </row>
    <row r="70" spans="1:2" x14ac:dyDescent="0.25">
      <c r="A70" s="58" t="s">
        <v>544</v>
      </c>
      <c r="B70" s="59">
        <v>273688</v>
      </c>
    </row>
    <row r="71" spans="1:2" x14ac:dyDescent="0.25">
      <c r="A71" s="58" t="s">
        <v>546</v>
      </c>
      <c r="B71" s="59">
        <v>278195</v>
      </c>
    </row>
    <row r="72" spans="1:2" x14ac:dyDescent="0.25">
      <c r="A72" s="58" t="s">
        <v>587</v>
      </c>
      <c r="B72" s="59">
        <v>332190</v>
      </c>
    </row>
  </sheetData>
  <mergeCells count="3">
    <mergeCell ref="A7:B7"/>
    <mergeCell ref="A23:B23"/>
    <mergeCell ref="A38:B38"/>
  </mergeCells>
  <hyperlinks>
    <hyperlink ref="B1" r:id="rId1" display="UDR" xr:uid="{1213054B-374B-4B12-9098-3EC33F2148CD}"/>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E0F35-EC12-4F96-8A53-081E95AD321B}">
  <dimension ref="A1:F18"/>
  <sheetViews>
    <sheetView showGridLines="0" workbookViewId="0">
      <selection activeCell="B16" sqref="B16"/>
    </sheetView>
  </sheetViews>
  <sheetFormatPr defaultRowHeight="15" x14ac:dyDescent="0.25"/>
  <cols>
    <col min="1" max="1" width="34.85546875" bestFit="1" customWidth="1"/>
    <col min="2" max="2" width="20.42578125" bestFit="1" customWidth="1"/>
    <col min="3" max="4" width="44.140625" bestFit="1" customWidth="1"/>
    <col min="5" max="5" width="14.28515625" bestFit="1" customWidth="1"/>
    <col min="6" max="6" width="44.140625" bestFit="1" customWidth="1"/>
  </cols>
  <sheetData>
    <row r="1" spans="1:6" ht="15.75" thickBot="1" x14ac:dyDescent="0.3">
      <c r="A1" s="185" t="s">
        <v>633</v>
      </c>
      <c r="B1" s="186"/>
      <c r="C1" s="24"/>
      <c r="D1" s="24"/>
      <c r="E1" s="24"/>
      <c r="F1" s="24"/>
    </row>
    <row r="2" spans="1:6" x14ac:dyDescent="0.25">
      <c r="A2" s="78" t="s">
        <v>634</v>
      </c>
      <c r="B2" s="116">
        <f>'NAV Spreadsheet'!B35</f>
        <v>266.20437286090998</v>
      </c>
    </row>
    <row r="3" spans="1:6" x14ac:dyDescent="0.25">
      <c r="A3" s="78" t="s">
        <v>552</v>
      </c>
      <c r="B3" s="90">
        <f>'SP Global Market Data'!W58</f>
        <v>64181614</v>
      </c>
      <c r="C3" s="82"/>
      <c r="D3" s="82"/>
      <c r="E3" s="82"/>
      <c r="F3" s="82"/>
    </row>
    <row r="4" spans="1:6" x14ac:dyDescent="0.25">
      <c r="A4" s="78" t="s">
        <v>635</v>
      </c>
      <c r="B4" s="90">
        <f>B3*B2</f>
        <v>17085426304.071001</v>
      </c>
      <c r="C4" s="23"/>
      <c r="D4" s="23"/>
      <c r="E4" s="23"/>
      <c r="F4" s="23"/>
    </row>
    <row r="5" spans="1:6" x14ac:dyDescent="0.25">
      <c r="A5" s="94" t="s">
        <v>636</v>
      </c>
      <c r="B5" s="90">
        <f>('SP Global Market Data'!Y58+'SP Global Market Data'!Z58)*1000</f>
        <v>6450639000</v>
      </c>
      <c r="C5" s="23"/>
      <c r="D5" s="23"/>
      <c r="E5" s="23"/>
      <c r="F5" s="23"/>
    </row>
    <row r="6" spans="1:6" x14ac:dyDescent="0.25">
      <c r="A6" s="117" t="s">
        <v>637</v>
      </c>
      <c r="B6" s="118">
        <f>B5+B4</f>
        <v>23536065304.070999</v>
      </c>
      <c r="C6" s="23"/>
      <c r="D6" s="23"/>
      <c r="E6" s="23"/>
      <c r="F6" s="23"/>
    </row>
    <row r="7" spans="1:6" x14ac:dyDescent="0.25">
      <c r="A7" s="94" t="s">
        <v>638</v>
      </c>
      <c r="B7" s="90">
        <f>'SP Global Market Data'!Q58</f>
        <v>0</v>
      </c>
      <c r="C7" s="82"/>
      <c r="D7" s="82"/>
      <c r="E7" s="82"/>
      <c r="F7" s="82"/>
    </row>
    <row r="8" spans="1:6" x14ac:dyDescent="0.25">
      <c r="A8" s="94" t="s">
        <v>642</v>
      </c>
      <c r="B8" s="90">
        <f>'SP Global Market Data'!R58</f>
        <v>0</v>
      </c>
      <c r="C8" s="82"/>
      <c r="D8" s="82"/>
      <c r="E8" s="82"/>
      <c r="F8" s="82"/>
    </row>
    <row r="9" spans="1:6" x14ac:dyDescent="0.25">
      <c r="A9" s="94" t="s">
        <v>643</v>
      </c>
      <c r="B9" s="90">
        <f>'SP Global Market Data'!S58*1000</f>
        <v>1127491000</v>
      </c>
    </row>
    <row r="10" spans="1:6" x14ac:dyDescent="0.25">
      <c r="A10" s="94" t="s">
        <v>639</v>
      </c>
      <c r="B10" s="144">
        <f>'SP Global Market Data'!T58*1000</f>
        <v>33295000</v>
      </c>
      <c r="C10" s="80"/>
      <c r="D10" s="80"/>
      <c r="E10" s="80"/>
      <c r="F10" s="80"/>
    </row>
    <row r="11" spans="1:6" x14ac:dyDescent="0.25">
      <c r="A11" s="122" t="s">
        <v>640</v>
      </c>
      <c r="B11" s="123">
        <f>'SP Global Market Data'!U58*1000</f>
        <v>73355000</v>
      </c>
      <c r="C11" s="24"/>
      <c r="D11" s="24"/>
      <c r="E11" s="24"/>
      <c r="F11" s="24"/>
    </row>
    <row r="12" spans="1:6" x14ac:dyDescent="0.25">
      <c r="A12" s="78" t="s">
        <v>641</v>
      </c>
      <c r="B12" s="124">
        <f>B6-SUM(B7:B11)</f>
        <v>22301924304.070999</v>
      </c>
      <c r="C12" s="81"/>
      <c r="D12" s="81"/>
      <c r="E12" s="40"/>
      <c r="F12" s="40"/>
    </row>
    <row r="13" spans="1:6" x14ac:dyDescent="0.25">
      <c r="A13" s="125"/>
      <c r="B13" s="120"/>
      <c r="D13" s="23"/>
      <c r="E13" s="23"/>
      <c r="F13" s="23"/>
    </row>
    <row r="14" spans="1:6" x14ac:dyDescent="0.25">
      <c r="A14" s="78" t="s">
        <v>646</v>
      </c>
      <c r="B14" s="90">
        <f>'SP Global Market Data'!O58*1000</f>
        <v>1232389750</v>
      </c>
      <c r="C14" s="31"/>
      <c r="D14" s="31"/>
      <c r="E14" s="31"/>
      <c r="F14" s="31"/>
    </row>
    <row r="15" spans="1:6" x14ac:dyDescent="0.25">
      <c r="A15" s="126" t="s">
        <v>641</v>
      </c>
      <c r="B15" s="127">
        <f>B12</f>
        <v>22301924304.070999</v>
      </c>
      <c r="C15" s="60"/>
      <c r="D15" s="68"/>
      <c r="E15" s="68"/>
      <c r="F15" s="68"/>
    </row>
    <row r="16" spans="1:6" x14ac:dyDescent="0.25">
      <c r="A16" s="78" t="s">
        <v>633</v>
      </c>
      <c r="B16" s="128">
        <f>B14/B15</f>
        <v>5.5259345928953728E-2</v>
      </c>
    </row>
    <row r="17" spans="1:2" x14ac:dyDescent="0.25">
      <c r="A17" s="78"/>
      <c r="B17" s="112"/>
    </row>
    <row r="18" spans="1:2" ht="15.75" thickBot="1" x14ac:dyDescent="0.3">
      <c r="A18" s="87" t="s">
        <v>644</v>
      </c>
      <c r="B18" s="129">
        <f>EVA!H15-B16</f>
        <v>5.5385699070067303E-2</v>
      </c>
    </row>
  </sheetData>
  <mergeCells count="1">
    <mergeCell ref="A1:B1"/>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5DF6C-87E5-49EC-AB44-669315C7DB81}">
  <dimension ref="A1:J39"/>
  <sheetViews>
    <sheetView showGridLines="0" workbookViewId="0">
      <selection activeCell="D17" sqref="D17"/>
    </sheetView>
  </sheetViews>
  <sheetFormatPr defaultRowHeight="15" x14ac:dyDescent="0.25"/>
  <cols>
    <col min="1" max="1" width="37.7109375" customWidth="1"/>
    <col min="2" max="2" width="19" bestFit="1" customWidth="1"/>
    <col min="3" max="3" width="21.5703125" bestFit="1" customWidth="1"/>
    <col min="4" max="4" width="26.7109375" bestFit="1" customWidth="1"/>
    <col min="5" max="6" width="19" bestFit="1" customWidth="1"/>
    <col min="7" max="7" width="21.140625" bestFit="1" customWidth="1"/>
    <col min="8" max="8" width="20.7109375" bestFit="1" customWidth="1"/>
    <col min="9" max="9" width="18.7109375" bestFit="1" customWidth="1"/>
    <col min="10" max="10" width="17" bestFit="1" customWidth="1"/>
  </cols>
  <sheetData>
    <row r="1" spans="1:10" ht="15.75" thickBot="1" x14ac:dyDescent="0.3">
      <c r="A1" s="187" t="s">
        <v>609</v>
      </c>
      <c r="B1" s="188"/>
      <c r="C1" s="188"/>
      <c r="D1" s="189"/>
    </row>
    <row r="2" spans="1:10" x14ac:dyDescent="0.25">
      <c r="A2" s="78" t="s">
        <v>610</v>
      </c>
      <c r="B2" s="74">
        <f>B4+(B5*(B6-B4))</f>
        <v>0.1094644361387076</v>
      </c>
      <c r="C2" t="s">
        <v>621</v>
      </c>
      <c r="D2" s="90">
        <f>'SP Global Market Data'!V58*'SP Global Market Data'!W58</f>
        <v>13556440509.08</v>
      </c>
      <c r="F2" s="84"/>
    </row>
    <row r="3" spans="1:10" x14ac:dyDescent="0.25">
      <c r="A3" s="78" t="s">
        <v>626</v>
      </c>
      <c r="B3" s="86">
        <f>D6/D3</f>
        <v>3.651250674545576E-2</v>
      </c>
      <c r="C3" t="s">
        <v>622</v>
      </c>
      <c r="D3" s="90">
        <f>'SP Global Market Data'!Y58*1000</f>
        <v>6450639000</v>
      </c>
    </row>
    <row r="4" spans="1:10" x14ac:dyDescent="0.25">
      <c r="A4" s="78" t="s">
        <v>611</v>
      </c>
      <c r="B4" s="74">
        <f>Recommendation!I3</f>
        <v>4.4699999999999997E-2</v>
      </c>
      <c r="C4" t="s">
        <v>623</v>
      </c>
      <c r="D4" s="85">
        <f>D2/(D2+D3)</f>
        <v>0.67758217799492182</v>
      </c>
    </row>
    <row r="5" spans="1:10" x14ac:dyDescent="0.25">
      <c r="A5" s="78" t="s">
        <v>612</v>
      </c>
      <c r="B5" s="74">
        <f>AVERAGE(0.78,0.8)</f>
        <v>0.79</v>
      </c>
      <c r="C5" t="s">
        <v>624</v>
      </c>
      <c r="D5" s="85">
        <f>D3/(D2+D3)</f>
        <v>0.32241782200507801</v>
      </c>
    </row>
    <row r="6" spans="1:10" x14ac:dyDescent="0.25">
      <c r="A6" s="78" t="s">
        <v>613</v>
      </c>
      <c r="B6" s="74">
        <f>'NAREIT Property Sector Returns'!K41/100</f>
        <v>0.12668029890975643</v>
      </c>
      <c r="C6" t="s">
        <v>625</v>
      </c>
      <c r="D6" s="90">
        <v>235529000</v>
      </c>
    </row>
    <row r="7" spans="1:10" ht="15.75" thickBot="1" x14ac:dyDescent="0.3">
      <c r="A7" s="87" t="s">
        <v>627</v>
      </c>
      <c r="B7" s="88">
        <f>(D4*B2)+(D5*B3)</f>
        <v>8.5943433952667098E-2</v>
      </c>
      <c r="C7" s="89"/>
      <c r="D7" s="79"/>
    </row>
    <row r="8" spans="1:10" ht="15.75" thickBot="1" x14ac:dyDescent="0.3"/>
    <row r="9" spans="1:10" ht="15.75" thickBot="1" x14ac:dyDescent="0.3">
      <c r="A9" s="185" t="s">
        <v>614</v>
      </c>
      <c r="B9" s="190"/>
      <c r="C9" s="190"/>
      <c r="D9" s="186"/>
      <c r="E9" s="24"/>
    </row>
    <row r="10" spans="1:10" x14ac:dyDescent="0.25">
      <c r="A10" s="100" t="s">
        <v>616</v>
      </c>
      <c r="B10" s="101">
        <v>2023</v>
      </c>
      <c r="C10" s="101">
        <v>2024</v>
      </c>
      <c r="D10" s="102">
        <v>2025</v>
      </c>
      <c r="E10" t="s">
        <v>537</v>
      </c>
    </row>
    <row r="11" spans="1:10" ht="15.75" thickBot="1" x14ac:dyDescent="0.3">
      <c r="A11" s="87" t="s">
        <v>595</v>
      </c>
      <c r="B11" s="107">
        <f>'NAV Spreadsheet'!H9</f>
        <v>0</v>
      </c>
      <c r="C11" s="107">
        <f>'NAV Spreadsheet'!I9</f>
        <v>0</v>
      </c>
      <c r="D11" s="108">
        <f>'NAV Spreadsheet'!J9*1000</f>
        <v>0</v>
      </c>
    </row>
    <row r="12" spans="1:10" ht="15.75" thickBot="1" x14ac:dyDescent="0.3"/>
    <row r="13" spans="1:10" ht="15.75" thickBot="1" x14ac:dyDescent="0.3">
      <c r="A13" s="185" t="s">
        <v>615</v>
      </c>
      <c r="B13" s="190"/>
      <c r="C13" s="190"/>
      <c r="D13" s="186"/>
      <c r="E13" s="24"/>
      <c r="G13" s="185" t="s">
        <v>628</v>
      </c>
      <c r="H13" s="190"/>
      <c r="I13" s="190"/>
      <c r="J13" s="186"/>
    </row>
    <row r="14" spans="1:10" x14ac:dyDescent="0.25">
      <c r="A14" s="100" t="s">
        <v>617</v>
      </c>
      <c r="B14" s="109"/>
      <c r="C14" s="109"/>
      <c r="D14" s="110">
        <f>D2</f>
        <v>13556440509.08</v>
      </c>
      <c r="G14" s="100" t="s">
        <v>629</v>
      </c>
      <c r="H14" s="101">
        <v>1</v>
      </c>
      <c r="I14" s="101">
        <v>2</v>
      </c>
      <c r="J14" s="102">
        <v>3</v>
      </c>
    </row>
    <row r="15" spans="1:10" x14ac:dyDescent="0.25">
      <c r="A15" s="78" t="s">
        <v>619</v>
      </c>
      <c r="D15" s="95">
        <f>D11/D14</f>
        <v>0</v>
      </c>
      <c r="G15" s="78" t="s">
        <v>649</v>
      </c>
      <c r="H15" s="103">
        <f>'Annual Revenue Data'!$D$20</f>
        <v>0.11064504499902103</v>
      </c>
      <c r="I15" s="103">
        <f>'Annual Revenue Data'!$D$20</f>
        <v>0.11064504499902103</v>
      </c>
      <c r="J15" s="104">
        <f>'Annual Revenue Data'!$D$20</f>
        <v>0.11064504499902103</v>
      </c>
    </row>
    <row r="16" spans="1:10" ht="15.75" thickBot="1" x14ac:dyDescent="0.3">
      <c r="A16" s="78" t="s">
        <v>618</v>
      </c>
      <c r="D16" s="95">
        <f>D15-B2</f>
        <v>-0.1094644361387076</v>
      </c>
      <c r="G16" s="87" t="s">
        <v>630</v>
      </c>
      <c r="H16" s="105">
        <f>$D$17*(1+$H$15)</f>
        <v>-1648139622.4868317</v>
      </c>
      <c r="I16" s="105">
        <f>$H$16*(1+$H$15)</f>
        <v>-1830498105.1815567</v>
      </c>
      <c r="J16" s="106">
        <f>$I$16*(1+$H$15)</f>
        <v>-2033033650.3999929</v>
      </c>
    </row>
    <row r="17" spans="1:5" x14ac:dyDescent="0.25">
      <c r="A17" s="78" t="s">
        <v>620</v>
      </c>
      <c r="D17" s="90">
        <f>D14*D16</f>
        <v>-1483948116.3743763</v>
      </c>
    </row>
    <row r="18" spans="1:5" x14ac:dyDescent="0.25">
      <c r="A18" s="78" t="s">
        <v>631</v>
      </c>
      <c r="D18" s="113">
        <f>D17*(1+H15)/(B2-H15)</f>
        <v>1396008176704.0771</v>
      </c>
    </row>
    <row r="19" spans="1:5" ht="15.75" thickBot="1" x14ac:dyDescent="0.3">
      <c r="A19" s="87" t="s">
        <v>632</v>
      </c>
      <c r="B19" s="89"/>
      <c r="C19" s="89"/>
      <c r="D19" s="114">
        <f>D18+D14</f>
        <v>1409564617213.1572</v>
      </c>
    </row>
    <row r="21" spans="1:5" ht="15.75" thickBot="1" x14ac:dyDescent="0.3"/>
    <row r="22" spans="1:5" ht="15.75" thickBot="1" x14ac:dyDescent="0.3">
      <c r="A22" s="185" t="s">
        <v>633</v>
      </c>
      <c r="B22" s="186"/>
    </row>
    <row r="23" spans="1:5" x14ac:dyDescent="0.25">
      <c r="A23" s="100" t="s">
        <v>634</v>
      </c>
      <c r="B23" s="115">
        <f>'NAV Spreadsheet'!B35</f>
        <v>266.20437286090998</v>
      </c>
      <c r="E23" s="83"/>
    </row>
    <row r="24" spans="1:5" x14ac:dyDescent="0.25">
      <c r="A24" s="78" t="s">
        <v>552</v>
      </c>
      <c r="B24" s="116">
        <f>'SP Global Market Data'!W58</f>
        <v>64181614</v>
      </c>
      <c r="E24" s="82"/>
    </row>
    <row r="25" spans="1:5" x14ac:dyDescent="0.25">
      <c r="A25" s="78" t="s">
        <v>635</v>
      </c>
      <c r="B25" s="90">
        <f>B24*B23</f>
        <v>17085426304.071001</v>
      </c>
      <c r="E25" s="82"/>
    </row>
    <row r="26" spans="1:5" x14ac:dyDescent="0.25">
      <c r="A26" s="78" t="s">
        <v>636</v>
      </c>
      <c r="B26" s="90">
        <f>'SP Global Market Data'!Y58*1000</f>
        <v>6450639000</v>
      </c>
      <c r="E26" s="84"/>
    </row>
    <row r="27" spans="1:5" x14ac:dyDescent="0.25">
      <c r="A27" s="117" t="s">
        <v>637</v>
      </c>
      <c r="B27" s="118">
        <f>B26+B25</f>
        <v>23536065304.070999</v>
      </c>
    </row>
    <row r="28" spans="1:5" x14ac:dyDescent="0.25">
      <c r="A28" s="78" t="s">
        <v>638</v>
      </c>
      <c r="B28" s="90">
        <f>'SP Global Market Data'!Q58</f>
        <v>0</v>
      </c>
      <c r="E28" s="84"/>
    </row>
    <row r="29" spans="1:5" x14ac:dyDescent="0.25">
      <c r="A29" s="78" t="s">
        <v>642</v>
      </c>
      <c r="B29" s="90">
        <f>'SP Global Market Data'!R58</f>
        <v>0</v>
      </c>
      <c r="E29" s="91"/>
    </row>
    <row r="30" spans="1:5" x14ac:dyDescent="0.25">
      <c r="A30" s="78" t="s">
        <v>643</v>
      </c>
      <c r="B30" s="90">
        <f>'SP Global Market Data'!S58*1000</f>
        <v>1127491000</v>
      </c>
      <c r="E30" s="91"/>
    </row>
    <row r="31" spans="1:5" x14ac:dyDescent="0.25">
      <c r="A31" s="78" t="s">
        <v>639</v>
      </c>
      <c r="B31" s="90">
        <f>'SP Global Market Data'!T58*1000</f>
        <v>33295000</v>
      </c>
    </row>
    <row r="32" spans="1:5" x14ac:dyDescent="0.25">
      <c r="A32" s="117" t="s">
        <v>640</v>
      </c>
      <c r="B32" s="118">
        <f>'SP Global Market Data'!U58*1000</f>
        <v>73355000</v>
      </c>
    </row>
    <row r="33" spans="1:2" x14ac:dyDescent="0.25">
      <c r="A33" s="78" t="s">
        <v>641</v>
      </c>
      <c r="B33" s="90">
        <f>B27-SUM(B28:B32)</f>
        <v>22301924304.070999</v>
      </c>
    </row>
    <row r="34" spans="1:2" x14ac:dyDescent="0.25">
      <c r="A34" s="94"/>
      <c r="B34" s="90"/>
    </row>
    <row r="35" spans="1:2" x14ac:dyDescent="0.25">
      <c r="A35" s="78" t="s">
        <v>646</v>
      </c>
      <c r="B35" s="119">
        <f>'SP Global Market Data'!O58*1000</f>
        <v>1232389750</v>
      </c>
    </row>
    <row r="36" spans="1:2" x14ac:dyDescent="0.25">
      <c r="A36" s="78" t="s">
        <v>641</v>
      </c>
      <c r="B36" s="119">
        <f>B33</f>
        <v>22301924304.070999</v>
      </c>
    </row>
    <row r="37" spans="1:2" x14ac:dyDescent="0.25">
      <c r="A37" s="78" t="s">
        <v>633</v>
      </c>
      <c r="B37" s="111">
        <f>B35/B36</f>
        <v>5.5259345928953728E-2</v>
      </c>
    </row>
    <row r="38" spans="1:2" x14ac:dyDescent="0.25">
      <c r="A38" s="94"/>
      <c r="B38" s="120"/>
    </row>
    <row r="39" spans="1:2" ht="15.75" thickBot="1" x14ac:dyDescent="0.3">
      <c r="A39" s="87" t="s">
        <v>644</v>
      </c>
      <c r="B39" s="121">
        <f>H15-B37</f>
        <v>5.5385699070067303E-2</v>
      </c>
    </row>
  </sheetData>
  <mergeCells count="5">
    <mergeCell ref="A22:B22"/>
    <mergeCell ref="A1:D1"/>
    <mergeCell ref="G13:J13"/>
    <mergeCell ref="A9:D9"/>
    <mergeCell ref="A13:D13"/>
  </mergeCells>
  <hyperlinks>
    <hyperlink ref="A1:B1" r:id="rId1" location="ESS-20241231_HTM_idadfa9b68d624f77a785b532012bae71_97" display="WACC" xr:uid="{7A30D61E-D509-4564-B4B3-4AF441C7A4A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191"/>
  <sheetViews>
    <sheetView topLeftCell="N1" workbookViewId="0">
      <selection activeCell="Y58" sqref="Y58"/>
    </sheetView>
  </sheetViews>
  <sheetFormatPr defaultRowHeight="15" x14ac:dyDescent="0.25"/>
  <cols>
    <col min="1" max="1" width="54.5703125" style="2" customWidth="1"/>
    <col min="2" max="2" width="19.7109375" style="4" customWidth="1"/>
    <col min="3" max="3" width="29" style="4" customWidth="1"/>
    <col min="4" max="4" width="19.7109375" style="4" customWidth="1"/>
    <col min="5" max="5" width="27" style="4" customWidth="1"/>
    <col min="6" max="12" width="19.7109375" style="4" customWidth="1"/>
    <col min="13" max="15" width="19.7109375" style="2" customWidth="1"/>
    <col min="16" max="16" width="19.7109375" style="16" customWidth="1"/>
    <col min="17" max="24" width="19.7109375" style="2" customWidth="1"/>
    <col min="25" max="26" width="19.7109375" style="8" customWidth="1"/>
    <col min="27" max="28" width="9.140625" style="2"/>
  </cols>
  <sheetData>
    <row r="1" spans="1:28" x14ac:dyDescent="0.25">
      <c r="A1" s="2" t="s">
        <v>588</v>
      </c>
    </row>
    <row r="2" spans="1:28" s="7" customFormat="1" ht="36.75" x14ac:dyDescent="0.25">
      <c r="A2" s="12" t="s">
        <v>0</v>
      </c>
      <c r="B2" s="13" t="s">
        <v>1</v>
      </c>
      <c r="C2" s="13" t="s">
        <v>2</v>
      </c>
      <c r="D2" s="13" t="s">
        <v>3</v>
      </c>
      <c r="E2" s="13" t="s">
        <v>4</v>
      </c>
      <c r="F2" s="13" t="s">
        <v>5</v>
      </c>
      <c r="G2" s="13" t="s">
        <v>6</v>
      </c>
      <c r="H2" s="13" t="s">
        <v>7</v>
      </c>
      <c r="I2" s="13" t="s">
        <v>8</v>
      </c>
      <c r="J2" s="13" t="s">
        <v>9</v>
      </c>
      <c r="K2" s="13" t="s">
        <v>10</v>
      </c>
      <c r="L2" s="13" t="s">
        <v>11</v>
      </c>
      <c r="M2" s="13" t="s">
        <v>12</v>
      </c>
      <c r="N2" s="13" t="s">
        <v>12</v>
      </c>
      <c r="O2" s="13" t="s">
        <v>12</v>
      </c>
      <c r="P2" s="14" t="s">
        <v>592</v>
      </c>
      <c r="Q2" s="13" t="s">
        <v>13</v>
      </c>
      <c r="R2" s="13" t="s">
        <v>14</v>
      </c>
      <c r="S2" s="13" t="s">
        <v>589</v>
      </c>
      <c r="T2" s="13" t="s">
        <v>15</v>
      </c>
      <c r="U2" s="13" t="s">
        <v>16</v>
      </c>
      <c r="V2" s="13" t="s">
        <v>17</v>
      </c>
      <c r="W2" s="13" t="s">
        <v>18</v>
      </c>
      <c r="X2" s="13" t="s">
        <v>19</v>
      </c>
      <c r="Y2" s="15" t="s">
        <v>590</v>
      </c>
      <c r="Z2" s="15" t="s">
        <v>591</v>
      </c>
      <c r="AA2" s="6"/>
      <c r="AB2" s="6"/>
    </row>
    <row r="3" spans="1:28" s="22" customFormat="1" hidden="1" x14ac:dyDescent="0.25">
      <c r="A3" s="17"/>
      <c r="B3" s="18"/>
      <c r="C3" s="18"/>
      <c r="D3" s="18"/>
      <c r="E3" s="18"/>
      <c r="F3" s="18"/>
      <c r="G3" s="18"/>
      <c r="H3" s="18"/>
      <c r="I3" s="18"/>
      <c r="J3" s="18"/>
      <c r="K3" s="18"/>
      <c r="L3" s="18"/>
      <c r="M3" s="19" t="s">
        <v>20</v>
      </c>
      <c r="N3" s="19" t="s">
        <v>21</v>
      </c>
      <c r="O3" s="19" t="s">
        <v>22</v>
      </c>
      <c r="P3" s="20"/>
      <c r="Q3" s="19" t="s">
        <v>20</v>
      </c>
      <c r="R3" s="19" t="s">
        <v>20</v>
      </c>
      <c r="S3" s="19" t="s">
        <v>20</v>
      </c>
      <c r="T3" s="19" t="s">
        <v>20</v>
      </c>
      <c r="U3" s="19" t="s">
        <v>20</v>
      </c>
      <c r="V3" s="21">
        <v>45069</v>
      </c>
      <c r="W3" s="19" t="s">
        <v>20</v>
      </c>
      <c r="X3" s="19" t="s">
        <v>20</v>
      </c>
      <c r="Y3" s="19" t="s">
        <v>20</v>
      </c>
      <c r="Z3" s="19" t="s">
        <v>20</v>
      </c>
      <c r="AA3" s="17"/>
      <c r="AB3" s="17"/>
    </row>
    <row r="4" spans="1:28" hidden="1" x14ac:dyDescent="0.25">
      <c r="A4" s="2" t="s">
        <v>23</v>
      </c>
      <c r="B4" s="4">
        <v>103085</v>
      </c>
      <c r="C4" s="4" t="s">
        <v>24</v>
      </c>
      <c r="D4" s="4" t="s">
        <v>25</v>
      </c>
      <c r="E4" s="4" t="s">
        <v>26</v>
      </c>
      <c r="F4" s="4" t="s">
        <v>27</v>
      </c>
      <c r="G4" s="4">
        <v>4239109</v>
      </c>
      <c r="H4" s="4" t="s">
        <v>28</v>
      </c>
      <c r="I4" s="4" t="s">
        <v>29</v>
      </c>
      <c r="J4" s="4" t="s">
        <v>29</v>
      </c>
      <c r="K4" s="4" t="s">
        <v>30</v>
      </c>
      <c r="L4" s="4">
        <v>1993</v>
      </c>
      <c r="M4" s="8">
        <v>181845.68</v>
      </c>
      <c r="N4" s="8">
        <v>195925.88</v>
      </c>
      <c r="O4" s="8">
        <v>221299.34</v>
      </c>
      <c r="P4" s="11">
        <f>((O4/M4)^(1/3))-1</f>
        <v>6.7642147446130618E-2</v>
      </c>
      <c r="Q4" s="2">
        <v>0</v>
      </c>
      <c r="R4" s="2">
        <v>0</v>
      </c>
      <c r="S4" s="3">
        <v>201438</v>
      </c>
      <c r="T4" s="3">
        <v>17158</v>
      </c>
      <c r="U4" s="3">
        <v>102163</v>
      </c>
      <c r="V4" s="2">
        <v>13.18</v>
      </c>
      <c r="W4" s="3">
        <v>95212325</v>
      </c>
      <c r="X4" s="3">
        <v>5135755</v>
      </c>
      <c r="Y4" s="8">
        <v>2053722</v>
      </c>
      <c r="Z4" s="9">
        <v>0</v>
      </c>
    </row>
    <row r="5" spans="1:28" hidden="1" x14ac:dyDescent="0.25">
      <c r="A5" s="2" t="s">
        <v>31</v>
      </c>
      <c r="B5" s="4">
        <v>103154</v>
      </c>
      <c r="C5" s="4" t="s">
        <v>24</v>
      </c>
      <c r="D5" s="4" t="s">
        <v>25</v>
      </c>
      <c r="E5" s="4" t="s">
        <v>26</v>
      </c>
      <c r="F5" s="4" t="s">
        <v>27</v>
      </c>
      <c r="G5" s="4">
        <v>8492100</v>
      </c>
      <c r="H5" s="4" t="s">
        <v>32</v>
      </c>
      <c r="I5" s="4" t="s">
        <v>33</v>
      </c>
      <c r="J5" s="4" t="s">
        <v>34</v>
      </c>
      <c r="K5" s="4" t="s">
        <v>30</v>
      </c>
      <c r="L5" s="4">
        <v>1994</v>
      </c>
      <c r="M5" s="8">
        <v>474823.71</v>
      </c>
      <c r="N5" s="8">
        <v>582652.62</v>
      </c>
      <c r="O5" s="8">
        <v>697949.5</v>
      </c>
      <c r="P5" s="11">
        <f t="shared" ref="P5:P68" si="0">((O5/M5)^(1/3))-1</f>
        <v>0.1370089095537963</v>
      </c>
      <c r="Q5" s="2">
        <v>0</v>
      </c>
      <c r="R5" s="2">
        <v>0</v>
      </c>
      <c r="S5" s="2">
        <v>0</v>
      </c>
      <c r="T5" s="3">
        <v>27763</v>
      </c>
      <c r="U5" s="3">
        <v>17023</v>
      </c>
      <c r="V5" s="2">
        <v>65.31</v>
      </c>
      <c r="W5" s="3">
        <v>92998440</v>
      </c>
      <c r="X5" s="3">
        <v>0</v>
      </c>
      <c r="Y5" s="8">
        <v>2082799</v>
      </c>
      <c r="Z5" s="9">
        <v>175000</v>
      </c>
    </row>
    <row r="6" spans="1:28" hidden="1" x14ac:dyDescent="0.25">
      <c r="A6" s="2" t="s">
        <v>35</v>
      </c>
      <c r="B6" s="4">
        <v>4008292</v>
      </c>
      <c r="C6" s="4" t="s">
        <v>36</v>
      </c>
      <c r="D6" s="4" t="s">
        <v>25</v>
      </c>
      <c r="E6" s="4" t="s">
        <v>26</v>
      </c>
      <c r="F6" s="4" t="s">
        <v>27</v>
      </c>
      <c r="G6" s="4">
        <v>14491104</v>
      </c>
      <c r="H6" s="4" t="s">
        <v>37</v>
      </c>
      <c r="I6" s="4" t="s">
        <v>38</v>
      </c>
      <c r="J6" s="4" t="s">
        <v>38</v>
      </c>
      <c r="K6" s="4" t="s">
        <v>30</v>
      </c>
      <c r="L6" s="4">
        <v>2017</v>
      </c>
      <c r="M6" s="8">
        <v>132200</v>
      </c>
      <c r="N6" s="8">
        <v>141900</v>
      </c>
      <c r="O6" s="8">
        <v>0</v>
      </c>
      <c r="P6" s="10">
        <f t="shared" si="0"/>
        <v>-1</v>
      </c>
      <c r="Q6" s="2">
        <v>0</v>
      </c>
      <c r="R6" s="2">
        <v>0</v>
      </c>
      <c r="S6" s="3">
        <v>7500</v>
      </c>
      <c r="T6" s="3">
        <v>33400</v>
      </c>
      <c r="U6" s="3">
        <v>131000</v>
      </c>
      <c r="V6" s="2">
        <v>18.690000000000001</v>
      </c>
      <c r="W6" s="3">
        <v>72593773</v>
      </c>
      <c r="X6" s="2">
        <v>0</v>
      </c>
      <c r="Y6" s="8">
        <v>743600</v>
      </c>
      <c r="Z6" s="9">
        <v>0</v>
      </c>
    </row>
    <row r="7" spans="1:28" hidden="1" x14ac:dyDescent="0.25">
      <c r="A7" s="2" t="s">
        <v>39</v>
      </c>
      <c r="B7" s="4">
        <v>107230</v>
      </c>
      <c r="C7" s="4" t="s">
        <v>24</v>
      </c>
      <c r="D7" s="4" t="s">
        <v>25</v>
      </c>
      <c r="E7" s="4" t="s">
        <v>26</v>
      </c>
      <c r="F7" s="4" t="s">
        <v>27</v>
      </c>
      <c r="G7" s="4">
        <v>14752109</v>
      </c>
      <c r="H7" s="4" t="s">
        <v>40</v>
      </c>
      <c r="I7" s="4" t="s">
        <v>38</v>
      </c>
      <c r="J7" s="4" t="s">
        <v>38</v>
      </c>
      <c r="K7" s="4" t="s">
        <v>30</v>
      </c>
      <c r="L7" s="4">
        <v>1995</v>
      </c>
      <c r="M7" s="8">
        <v>108900</v>
      </c>
      <c r="N7" s="8">
        <v>103800</v>
      </c>
      <c r="O7" s="8">
        <v>0</v>
      </c>
      <c r="P7" s="10">
        <f t="shared" si="0"/>
        <v>-1</v>
      </c>
      <c r="Q7" s="2">
        <v>0</v>
      </c>
      <c r="R7" s="2">
        <v>0</v>
      </c>
      <c r="S7" s="2">
        <v>0</v>
      </c>
      <c r="T7" s="3">
        <v>194933</v>
      </c>
      <c r="U7" s="3">
        <v>77306</v>
      </c>
      <c r="V7" s="2">
        <v>165.36</v>
      </c>
      <c r="W7" s="3">
        <v>5107290</v>
      </c>
      <c r="X7" s="2">
        <v>0</v>
      </c>
      <c r="Y7" s="8">
        <v>1161277</v>
      </c>
      <c r="Z7" s="9">
        <v>0</v>
      </c>
    </row>
    <row r="8" spans="1:28" hidden="1" x14ac:dyDescent="0.25">
      <c r="A8" s="2" t="s">
        <v>41</v>
      </c>
      <c r="B8" s="4">
        <v>111908</v>
      </c>
      <c r="C8" s="4" t="s">
        <v>42</v>
      </c>
      <c r="D8" s="4" t="s">
        <v>25</v>
      </c>
      <c r="E8" s="4" t="s">
        <v>26</v>
      </c>
      <c r="F8" s="4" t="s">
        <v>27</v>
      </c>
      <c r="G8" s="4">
        <v>15271109</v>
      </c>
      <c r="H8" s="4" t="s">
        <v>43</v>
      </c>
      <c r="I8" s="4" t="s">
        <v>44</v>
      </c>
      <c r="J8" s="4" t="s">
        <v>44</v>
      </c>
      <c r="K8" s="4" t="s">
        <v>30</v>
      </c>
      <c r="L8" s="4">
        <v>1996</v>
      </c>
      <c r="M8" s="8">
        <v>2000774.26</v>
      </c>
      <c r="N8" s="8">
        <v>2244183.44</v>
      </c>
      <c r="O8" s="8">
        <v>2482617.4</v>
      </c>
      <c r="P8" s="11">
        <f t="shared" si="0"/>
        <v>7.4576242029398054E-2</v>
      </c>
      <c r="Q8" s="2">
        <v>0</v>
      </c>
      <c r="R8" s="2">
        <v>0</v>
      </c>
      <c r="S8" s="3">
        <v>103894</v>
      </c>
      <c r="T8" s="3">
        <v>825193</v>
      </c>
      <c r="U8" s="3">
        <v>1825741</v>
      </c>
      <c r="V8" s="2">
        <v>118.11</v>
      </c>
      <c r="W8" s="3">
        <v>173013623</v>
      </c>
      <c r="X8" s="2">
        <v>0</v>
      </c>
      <c r="Y8" s="8">
        <v>12840152</v>
      </c>
      <c r="Z8" s="9">
        <v>0</v>
      </c>
    </row>
    <row r="9" spans="1:28" hidden="1" x14ac:dyDescent="0.25">
      <c r="A9" s="2" t="s">
        <v>45</v>
      </c>
      <c r="B9" s="4">
        <v>19353248</v>
      </c>
      <c r="C9" s="4" t="s">
        <v>36</v>
      </c>
      <c r="D9" s="4" t="s">
        <v>25</v>
      </c>
      <c r="E9" s="4" t="s">
        <v>26</v>
      </c>
      <c r="F9" s="4" t="s">
        <v>27</v>
      </c>
      <c r="G9" s="4" t="s">
        <v>46</v>
      </c>
      <c r="H9" s="4" t="s">
        <v>47</v>
      </c>
      <c r="I9" s="4" t="s">
        <v>33</v>
      </c>
      <c r="J9" s="4" t="s">
        <v>34</v>
      </c>
      <c r="K9" s="4" t="s">
        <v>30</v>
      </c>
      <c r="L9" s="4">
        <v>2019</v>
      </c>
      <c r="M9" s="8">
        <v>40881.83</v>
      </c>
      <c r="N9" s="8">
        <v>48274.43</v>
      </c>
      <c r="O9" s="8">
        <v>53424.5</v>
      </c>
      <c r="P9" s="11">
        <f t="shared" si="0"/>
        <v>9.3293365807318729E-2</v>
      </c>
      <c r="Q9" s="2">
        <v>0</v>
      </c>
      <c r="R9" s="2">
        <v>0</v>
      </c>
      <c r="S9" s="2">
        <v>0</v>
      </c>
      <c r="T9" s="3">
        <v>9018</v>
      </c>
      <c r="U9" s="3">
        <v>18414</v>
      </c>
      <c r="V9" s="2">
        <v>15.97</v>
      </c>
      <c r="W9" s="3">
        <v>14068890</v>
      </c>
      <c r="X9" s="3">
        <v>1703494</v>
      </c>
      <c r="Y9" s="8">
        <v>278056</v>
      </c>
      <c r="Z9" s="9">
        <v>0</v>
      </c>
    </row>
    <row r="10" spans="1:28" hidden="1" x14ac:dyDescent="0.25">
      <c r="A10" s="2" t="s">
        <v>48</v>
      </c>
      <c r="B10" s="4">
        <v>4270741</v>
      </c>
      <c r="C10" s="4" t="s">
        <v>36</v>
      </c>
      <c r="D10" s="4" t="s">
        <v>25</v>
      </c>
      <c r="E10" s="4" t="s">
        <v>26</v>
      </c>
      <c r="F10" s="4" t="s">
        <v>27</v>
      </c>
      <c r="G10" s="4">
        <v>24013104</v>
      </c>
      <c r="H10" s="4" t="s">
        <v>49</v>
      </c>
      <c r="I10" s="4" t="s">
        <v>38</v>
      </c>
      <c r="J10" s="4" t="s">
        <v>38</v>
      </c>
      <c r="K10" s="4" t="s">
        <v>30</v>
      </c>
      <c r="L10" s="4">
        <v>2011</v>
      </c>
      <c r="M10" s="8">
        <v>265661.5</v>
      </c>
      <c r="N10" s="8">
        <v>276701</v>
      </c>
      <c r="O10" s="8">
        <v>0</v>
      </c>
      <c r="P10" s="10">
        <f t="shared" si="0"/>
        <v>-1</v>
      </c>
      <c r="Q10" s="2">
        <v>0</v>
      </c>
      <c r="R10" s="2">
        <v>0</v>
      </c>
      <c r="S10" s="2">
        <v>0</v>
      </c>
      <c r="T10" s="3">
        <v>49571</v>
      </c>
      <c r="U10" s="3">
        <v>58995</v>
      </c>
      <c r="V10" s="2">
        <v>19.59</v>
      </c>
      <c r="W10" s="3">
        <v>60716820</v>
      </c>
      <c r="X10" s="3">
        <v>16181537</v>
      </c>
      <c r="Y10" s="8">
        <v>1802356</v>
      </c>
      <c r="Z10" s="9">
        <v>0</v>
      </c>
    </row>
    <row r="11" spans="1:28" hidden="1" x14ac:dyDescent="0.25">
      <c r="A11" s="2" t="s">
        <v>50</v>
      </c>
      <c r="B11" s="4">
        <v>4392539</v>
      </c>
      <c r="C11" s="4" t="s">
        <v>51</v>
      </c>
      <c r="D11" s="4" t="s">
        <v>25</v>
      </c>
      <c r="E11" s="4" t="s">
        <v>26</v>
      </c>
      <c r="F11" s="4" t="s">
        <v>27</v>
      </c>
      <c r="G11" s="4" t="s">
        <v>52</v>
      </c>
      <c r="H11" s="4" t="s">
        <v>53</v>
      </c>
      <c r="I11" s="4" t="s">
        <v>54</v>
      </c>
      <c r="J11" s="4" t="s">
        <v>55</v>
      </c>
      <c r="K11" s="4" t="s">
        <v>30</v>
      </c>
      <c r="L11" s="4">
        <v>2012</v>
      </c>
      <c r="M11" s="8">
        <v>906223.11</v>
      </c>
      <c r="N11" s="8">
        <v>986288.2</v>
      </c>
      <c r="O11" s="8">
        <v>1048000</v>
      </c>
      <c r="P11" s="11">
        <f t="shared" si="0"/>
        <v>4.9644053774739572E-2</v>
      </c>
      <c r="Q11" s="2">
        <v>0</v>
      </c>
      <c r="R11" s="2">
        <v>0</v>
      </c>
      <c r="S11" s="3">
        <v>119347</v>
      </c>
      <c r="T11" s="3">
        <v>69155</v>
      </c>
      <c r="U11" s="3">
        <v>297934</v>
      </c>
      <c r="V11" s="2">
        <v>33.35</v>
      </c>
      <c r="W11" s="3">
        <v>361781367</v>
      </c>
      <c r="X11" s="3">
        <v>51376980</v>
      </c>
      <c r="Y11" s="8">
        <v>5000401</v>
      </c>
      <c r="Z11" s="9">
        <v>230000</v>
      </c>
    </row>
    <row r="12" spans="1:28" hidden="1" x14ac:dyDescent="0.25">
      <c r="A12" s="2" t="s">
        <v>56</v>
      </c>
      <c r="B12" s="4">
        <v>4290489</v>
      </c>
      <c r="C12" s="4" t="s">
        <v>57</v>
      </c>
      <c r="D12" s="4" t="s">
        <v>25</v>
      </c>
      <c r="E12" s="4" t="s">
        <v>26</v>
      </c>
      <c r="F12" s="4" t="s">
        <v>27</v>
      </c>
      <c r="G12" s="4" t="s">
        <v>58</v>
      </c>
      <c r="H12" s="4" t="s">
        <v>59</v>
      </c>
      <c r="I12" s="4" t="s">
        <v>54</v>
      </c>
      <c r="J12" s="4" t="s">
        <v>60</v>
      </c>
      <c r="K12" s="4" t="s">
        <v>30</v>
      </c>
      <c r="L12" s="4">
        <v>2012</v>
      </c>
      <c r="M12" s="8">
        <v>7755000</v>
      </c>
      <c r="N12" s="8">
        <v>0</v>
      </c>
      <c r="O12" s="8">
        <v>0</v>
      </c>
      <c r="P12" s="10">
        <f t="shared" si="0"/>
        <v>-1</v>
      </c>
      <c r="Q12" s="2">
        <v>0</v>
      </c>
      <c r="R12" s="2">
        <v>0</v>
      </c>
      <c r="S12" s="2">
        <v>0</v>
      </c>
      <c r="T12" s="3">
        <v>2028400</v>
      </c>
      <c r="U12" s="3">
        <v>3912500</v>
      </c>
      <c r="V12" s="2">
        <v>188.15</v>
      </c>
      <c r="W12" s="3">
        <v>466043234</v>
      </c>
      <c r="X12" s="2">
        <v>0</v>
      </c>
      <c r="Y12" s="8">
        <v>54786000</v>
      </c>
      <c r="Z12" s="9">
        <v>0</v>
      </c>
    </row>
    <row r="13" spans="1:28" hidden="1" x14ac:dyDescent="0.25">
      <c r="A13" s="2" t="s">
        <v>61</v>
      </c>
      <c r="B13" s="4">
        <v>4247582</v>
      </c>
      <c r="C13" s="4" t="s">
        <v>62</v>
      </c>
      <c r="D13" s="4" t="s">
        <v>25</v>
      </c>
      <c r="E13" s="4" t="s">
        <v>26</v>
      </c>
      <c r="F13" s="4" t="s">
        <v>27</v>
      </c>
      <c r="G13" s="4" t="s">
        <v>63</v>
      </c>
      <c r="H13" s="4" t="s">
        <v>64</v>
      </c>
      <c r="I13" s="4" t="s">
        <v>65</v>
      </c>
      <c r="J13" s="4" t="s">
        <v>65</v>
      </c>
      <c r="K13" s="4" t="s">
        <v>30</v>
      </c>
      <c r="L13" s="4">
        <v>1999</v>
      </c>
      <c r="M13" s="8">
        <v>741171.92</v>
      </c>
      <c r="N13" s="8">
        <v>791973.87</v>
      </c>
      <c r="O13" s="8">
        <v>861504.26</v>
      </c>
      <c r="P13" s="11">
        <f t="shared" si="0"/>
        <v>5.1427884699084769E-2</v>
      </c>
      <c r="Q13" s="2">
        <v>0</v>
      </c>
      <c r="R13" s="2">
        <v>0</v>
      </c>
      <c r="S13" s="3">
        <v>78926</v>
      </c>
      <c r="T13" s="3">
        <v>53063</v>
      </c>
      <c r="U13" s="3">
        <v>129408</v>
      </c>
      <c r="V13" s="2">
        <v>29.67</v>
      </c>
      <c r="W13" s="3">
        <v>270164244</v>
      </c>
      <c r="X13" s="2">
        <v>0</v>
      </c>
      <c r="Y13" s="8">
        <v>4316683</v>
      </c>
      <c r="Z13" s="9">
        <v>0</v>
      </c>
    </row>
    <row r="14" spans="1:28" hidden="1" x14ac:dyDescent="0.25">
      <c r="A14" s="2" t="s">
        <v>66</v>
      </c>
      <c r="B14" s="4">
        <v>103180</v>
      </c>
      <c r="C14" s="4" t="s">
        <v>67</v>
      </c>
      <c r="D14" s="4" t="s">
        <v>25</v>
      </c>
      <c r="E14" s="4" t="s">
        <v>26</v>
      </c>
      <c r="F14" s="4" t="s">
        <v>27</v>
      </c>
      <c r="G14" s="4" t="s">
        <v>68</v>
      </c>
      <c r="H14" s="4" t="s">
        <v>69</v>
      </c>
      <c r="I14" s="4" t="s">
        <v>70</v>
      </c>
      <c r="J14" s="4" t="s">
        <v>70</v>
      </c>
      <c r="K14" s="4" t="s">
        <v>30</v>
      </c>
      <c r="L14" s="4">
        <v>1994</v>
      </c>
      <c r="M14" s="8">
        <v>577658.11</v>
      </c>
      <c r="N14" s="8">
        <v>608669.64</v>
      </c>
      <c r="O14" s="8">
        <v>637081.51</v>
      </c>
      <c r="P14" s="11">
        <f t="shared" si="0"/>
        <v>3.3176950039445652E-2</v>
      </c>
      <c r="Q14" s="2">
        <v>0</v>
      </c>
      <c r="R14" s="2">
        <v>0</v>
      </c>
      <c r="S14" s="3">
        <v>20700</v>
      </c>
      <c r="T14" s="3">
        <v>95797</v>
      </c>
      <c r="U14" s="3">
        <v>370286</v>
      </c>
      <c r="V14" s="2">
        <v>35.18</v>
      </c>
      <c r="W14" s="3">
        <v>149199684</v>
      </c>
      <c r="X14" s="3">
        <v>12952377</v>
      </c>
      <c r="Y14" s="8">
        <v>4155434</v>
      </c>
      <c r="Z14" s="9">
        <v>2000</v>
      </c>
    </row>
    <row r="15" spans="1:28" hidden="1" x14ac:dyDescent="0.25">
      <c r="A15" s="2" t="s">
        <v>71</v>
      </c>
      <c r="B15" s="4">
        <v>25685256</v>
      </c>
      <c r="C15" s="4" t="s">
        <v>67</v>
      </c>
      <c r="D15" s="4" t="s">
        <v>25</v>
      </c>
      <c r="E15" s="4" t="s">
        <v>26</v>
      </c>
      <c r="F15" s="4" t="s">
        <v>27</v>
      </c>
      <c r="G15" s="4" t="s">
        <v>72</v>
      </c>
      <c r="H15" s="4" t="s">
        <v>73</v>
      </c>
      <c r="I15" s="4" t="s">
        <v>70</v>
      </c>
      <c r="J15" s="4" t="s">
        <v>70</v>
      </c>
      <c r="K15" s="4" t="s">
        <v>30</v>
      </c>
      <c r="L15" s="4">
        <v>1994</v>
      </c>
      <c r="M15" s="8">
        <v>448782</v>
      </c>
      <c r="N15" s="8">
        <v>467755</v>
      </c>
      <c r="O15" s="8">
        <v>487168</v>
      </c>
      <c r="P15" s="11">
        <f t="shared" si="0"/>
        <v>2.7734907928787633E-2</v>
      </c>
      <c r="Q15" s="2">
        <v>0</v>
      </c>
      <c r="R15" s="2">
        <v>0</v>
      </c>
      <c r="S15" s="3">
        <v>79771</v>
      </c>
      <c r="T15" s="3">
        <v>206460</v>
      </c>
      <c r="U15" s="3">
        <v>101881</v>
      </c>
      <c r="V15" s="2">
        <v>8.41</v>
      </c>
      <c r="W15" s="3">
        <v>148616217</v>
      </c>
      <c r="X15" s="3">
        <v>8443000</v>
      </c>
      <c r="Y15" s="8">
        <v>1389039</v>
      </c>
      <c r="Z15" s="9">
        <v>0</v>
      </c>
    </row>
    <row r="16" spans="1:28" hidden="1" x14ac:dyDescent="0.25">
      <c r="A16" s="2" t="s">
        <v>74</v>
      </c>
      <c r="B16" s="4">
        <v>4570715</v>
      </c>
      <c r="C16" s="4" t="s">
        <v>62</v>
      </c>
      <c r="D16" s="4" t="s">
        <v>25</v>
      </c>
      <c r="E16" s="4" t="s">
        <v>26</v>
      </c>
      <c r="F16" s="4" t="s">
        <v>27</v>
      </c>
      <c r="I16" s="4" t="s">
        <v>65</v>
      </c>
      <c r="J16" s="4" t="s">
        <v>65</v>
      </c>
      <c r="K16" s="4" t="s">
        <v>30</v>
      </c>
      <c r="L16" s="4">
        <v>2017</v>
      </c>
      <c r="M16" s="8">
        <v>0</v>
      </c>
      <c r="N16" s="8">
        <v>0</v>
      </c>
      <c r="O16" s="8">
        <v>0</v>
      </c>
      <c r="P16" s="10" t="e">
        <f t="shared" si="0"/>
        <v>#DIV/0!</v>
      </c>
      <c r="Q16" s="2">
        <v>0</v>
      </c>
      <c r="R16" s="2">
        <v>0</v>
      </c>
      <c r="S16" s="3">
        <v>19668</v>
      </c>
      <c r="T16" s="3">
        <v>79524</v>
      </c>
      <c r="U16" s="3">
        <v>177471</v>
      </c>
      <c r="V16" s="2">
        <v>0</v>
      </c>
      <c r="W16" s="2">
        <v>0</v>
      </c>
      <c r="X16" s="3">
        <v>4532000</v>
      </c>
      <c r="Y16" s="8">
        <v>4600575</v>
      </c>
      <c r="Z16" s="9">
        <v>0</v>
      </c>
    </row>
    <row r="17" spans="1:26" hidden="1" x14ac:dyDescent="0.25">
      <c r="A17" s="2" t="s">
        <v>75</v>
      </c>
      <c r="B17" s="4">
        <v>4101821</v>
      </c>
      <c r="C17" s="4" t="s">
        <v>36</v>
      </c>
      <c r="D17" s="4" t="s">
        <v>25</v>
      </c>
      <c r="E17" s="4" t="s">
        <v>26</v>
      </c>
      <c r="F17" s="4" t="s">
        <v>27</v>
      </c>
      <c r="I17" s="4" t="s">
        <v>38</v>
      </c>
      <c r="J17" s="4" t="s">
        <v>38</v>
      </c>
      <c r="K17" s="4" t="s">
        <v>30</v>
      </c>
      <c r="L17" s="4">
        <v>2006</v>
      </c>
      <c r="M17" s="8">
        <v>0</v>
      </c>
      <c r="N17" s="8">
        <v>0</v>
      </c>
      <c r="O17" s="8">
        <v>0</v>
      </c>
      <c r="P17" s="10" t="e">
        <f t="shared" si="0"/>
        <v>#DIV/0!</v>
      </c>
      <c r="Q17" s="2">
        <v>0</v>
      </c>
      <c r="R17" s="2">
        <v>0</v>
      </c>
      <c r="S17" s="3">
        <v>120372</v>
      </c>
      <c r="T17" s="3">
        <v>13336</v>
      </c>
      <c r="U17" s="3">
        <v>74356</v>
      </c>
      <c r="V17" s="2">
        <v>0</v>
      </c>
      <c r="W17" s="2">
        <v>0</v>
      </c>
      <c r="X17" s="3">
        <v>57124000</v>
      </c>
      <c r="Y17" s="8">
        <v>2962727</v>
      </c>
      <c r="Z17" s="9">
        <v>0</v>
      </c>
    </row>
    <row r="18" spans="1:26" hidden="1" x14ac:dyDescent="0.25">
      <c r="A18" s="2" t="s">
        <v>76</v>
      </c>
      <c r="B18" s="4">
        <v>4379352</v>
      </c>
      <c r="C18" s="4" t="s">
        <v>36</v>
      </c>
      <c r="D18" s="4" t="s">
        <v>25</v>
      </c>
      <c r="E18" s="4" t="s">
        <v>26</v>
      </c>
      <c r="F18" s="4" t="s">
        <v>27</v>
      </c>
      <c r="G18" s="4" t="s">
        <v>77</v>
      </c>
      <c r="H18" s="4" t="s">
        <v>78</v>
      </c>
      <c r="I18" s="4" t="s">
        <v>38</v>
      </c>
      <c r="J18" s="4" t="s">
        <v>38</v>
      </c>
      <c r="K18" s="4" t="s">
        <v>30</v>
      </c>
      <c r="L18" s="4">
        <v>2013</v>
      </c>
      <c r="M18" s="8">
        <v>157793.32999999999</v>
      </c>
      <c r="N18" s="8">
        <v>175271.25</v>
      </c>
      <c r="O18" s="8">
        <v>197273</v>
      </c>
      <c r="P18" s="11">
        <f t="shared" si="0"/>
        <v>7.7274390960677009E-2</v>
      </c>
      <c r="Q18" s="2">
        <v>0</v>
      </c>
      <c r="R18" s="2">
        <v>0</v>
      </c>
      <c r="S18" s="3">
        <v>71983</v>
      </c>
      <c r="T18" s="3">
        <v>48139</v>
      </c>
      <c r="U18" s="3">
        <v>83008</v>
      </c>
      <c r="V18" s="2">
        <v>11.39</v>
      </c>
      <c r="W18" s="3">
        <v>67938793</v>
      </c>
      <c r="X18" s="3">
        <v>20611190</v>
      </c>
      <c r="Y18" s="8">
        <v>1338296</v>
      </c>
      <c r="Z18" s="9">
        <v>171085</v>
      </c>
    </row>
    <row r="19" spans="1:26" hidden="1" x14ac:dyDescent="0.25">
      <c r="A19" s="2" t="s">
        <v>79</v>
      </c>
      <c r="B19" s="4">
        <v>4088185</v>
      </c>
      <c r="C19" s="4" t="s">
        <v>80</v>
      </c>
      <c r="D19" s="4" t="s">
        <v>25</v>
      </c>
      <c r="E19" s="4" t="s">
        <v>26</v>
      </c>
      <c r="F19" s="4" t="s">
        <v>27</v>
      </c>
      <c r="G19" s="4">
        <v>44103869</v>
      </c>
      <c r="H19" s="4" t="s">
        <v>81</v>
      </c>
      <c r="I19" s="4" t="s">
        <v>82</v>
      </c>
      <c r="J19" s="4" t="s">
        <v>83</v>
      </c>
      <c r="K19" s="4" t="s">
        <v>30</v>
      </c>
      <c r="L19" s="4">
        <v>2003</v>
      </c>
      <c r="M19" s="8">
        <v>0</v>
      </c>
      <c r="N19" s="8">
        <v>0</v>
      </c>
      <c r="O19" s="8">
        <v>0</v>
      </c>
      <c r="P19" s="10" t="e">
        <f t="shared" si="0"/>
        <v>#DIV/0!</v>
      </c>
      <c r="Q19" s="2">
        <v>0</v>
      </c>
      <c r="R19" s="2">
        <v>0</v>
      </c>
      <c r="S19" s="3">
        <v>19576</v>
      </c>
      <c r="T19" s="3">
        <v>417064</v>
      </c>
      <c r="U19" s="3">
        <v>87481</v>
      </c>
      <c r="V19" s="2">
        <v>4.21</v>
      </c>
      <c r="W19" s="3">
        <v>34477952</v>
      </c>
      <c r="X19" s="3">
        <v>1669000</v>
      </c>
      <c r="Y19" s="8">
        <v>4044168</v>
      </c>
      <c r="Z19" s="9">
        <v>162970</v>
      </c>
    </row>
    <row r="20" spans="1:26" hidden="1" x14ac:dyDescent="0.25">
      <c r="A20" s="2" t="s">
        <v>84</v>
      </c>
      <c r="B20" s="4">
        <v>103145</v>
      </c>
      <c r="C20" s="4" t="s">
        <v>67</v>
      </c>
      <c r="D20" s="4" t="s">
        <v>25</v>
      </c>
      <c r="E20" s="4" t="s">
        <v>26</v>
      </c>
      <c r="F20" s="4" t="s">
        <v>27</v>
      </c>
      <c r="G20" s="4">
        <v>53484101</v>
      </c>
      <c r="H20" s="4" t="s">
        <v>85</v>
      </c>
      <c r="I20" s="4" t="s">
        <v>70</v>
      </c>
      <c r="J20" s="4" t="s">
        <v>70</v>
      </c>
      <c r="K20" s="4" t="s">
        <v>30</v>
      </c>
      <c r="L20" s="4">
        <v>1994</v>
      </c>
      <c r="M20" s="8">
        <v>1774689.2</v>
      </c>
      <c r="N20" s="8">
        <v>1887101.43</v>
      </c>
      <c r="O20" s="8">
        <v>2050993</v>
      </c>
      <c r="P20" s="11">
        <f t="shared" si="0"/>
        <v>4.9415055604740354E-2</v>
      </c>
      <c r="Q20" s="2">
        <v>0</v>
      </c>
      <c r="R20" s="2">
        <v>0</v>
      </c>
      <c r="S20" s="3">
        <v>212084</v>
      </c>
      <c r="T20" s="3">
        <v>613189</v>
      </c>
      <c r="U20" s="3">
        <v>310558</v>
      </c>
      <c r="V20" s="2">
        <v>175.14</v>
      </c>
      <c r="W20" s="3">
        <v>141820065</v>
      </c>
      <c r="X20" s="3">
        <v>7500</v>
      </c>
      <c r="Y20" s="8">
        <v>9201526</v>
      </c>
      <c r="Z20" s="9">
        <v>0</v>
      </c>
    </row>
    <row r="21" spans="1:26" hidden="1" x14ac:dyDescent="0.25">
      <c r="A21" s="2" t="s">
        <v>86</v>
      </c>
      <c r="B21" s="4">
        <v>26194614</v>
      </c>
      <c r="C21" s="4" t="s">
        <v>36</v>
      </c>
      <c r="D21" s="4" t="s">
        <v>25</v>
      </c>
      <c r="E21" s="4" t="s">
        <v>26</v>
      </c>
      <c r="F21" s="4" t="s">
        <v>27</v>
      </c>
      <c r="G21" s="4">
        <v>80694102</v>
      </c>
      <c r="H21" s="4" t="s">
        <v>87</v>
      </c>
      <c r="I21" s="4" t="s">
        <v>38</v>
      </c>
      <c r="J21" s="4" t="s">
        <v>38</v>
      </c>
      <c r="K21" s="4" t="s">
        <v>30</v>
      </c>
      <c r="L21" s="4">
        <v>0</v>
      </c>
      <c r="M21" s="8">
        <v>0</v>
      </c>
      <c r="N21" s="8">
        <v>0</v>
      </c>
      <c r="O21" s="8">
        <v>0</v>
      </c>
      <c r="P21" s="10" t="e">
        <f t="shared" si="0"/>
        <v>#DIV/0!</v>
      </c>
      <c r="Q21" s="2">
        <v>0</v>
      </c>
      <c r="R21" s="2">
        <v>0</v>
      </c>
      <c r="S21" s="2">
        <v>0</v>
      </c>
      <c r="T21" s="3">
        <v>143467</v>
      </c>
      <c r="U21" s="3">
        <v>10770</v>
      </c>
      <c r="V21" s="2">
        <v>94.16</v>
      </c>
      <c r="W21" s="3">
        <v>3623450</v>
      </c>
      <c r="X21" s="2">
        <v>0</v>
      </c>
      <c r="Y21" s="8">
        <v>21343</v>
      </c>
      <c r="Z21" s="9">
        <v>0</v>
      </c>
    </row>
    <row r="22" spans="1:26" hidden="1" x14ac:dyDescent="0.25">
      <c r="A22" s="2" t="s">
        <v>88</v>
      </c>
      <c r="B22" s="4">
        <v>105793921</v>
      </c>
      <c r="C22" s="4" t="s">
        <v>51</v>
      </c>
      <c r="D22" s="4" t="s">
        <v>25</v>
      </c>
      <c r="E22" s="4" t="s">
        <v>26</v>
      </c>
      <c r="F22" s="4" t="s">
        <v>27</v>
      </c>
      <c r="G22" s="4" t="s">
        <v>89</v>
      </c>
      <c r="H22" s="4" t="s">
        <v>90</v>
      </c>
      <c r="I22" s="4" t="s">
        <v>54</v>
      </c>
      <c r="J22" s="4" t="s">
        <v>55</v>
      </c>
      <c r="K22" s="4" t="s">
        <v>30</v>
      </c>
      <c r="L22" s="4">
        <v>2022</v>
      </c>
      <c r="M22" s="8">
        <v>0</v>
      </c>
      <c r="N22" s="8">
        <v>0</v>
      </c>
      <c r="O22" s="8">
        <v>0</v>
      </c>
      <c r="P22" s="10" t="e">
        <f t="shared" si="0"/>
        <v>#DIV/0!</v>
      </c>
      <c r="Q22" s="2">
        <v>0</v>
      </c>
      <c r="R22" s="2">
        <v>0</v>
      </c>
      <c r="S22" s="2">
        <v>0</v>
      </c>
      <c r="T22" s="3">
        <v>78426</v>
      </c>
      <c r="U22" s="3">
        <v>17916</v>
      </c>
      <c r="V22" s="2">
        <v>17.25</v>
      </c>
      <c r="W22" s="3">
        <v>3843502</v>
      </c>
      <c r="X22" s="3">
        <v>7395139</v>
      </c>
      <c r="Y22" s="8">
        <v>166905</v>
      </c>
      <c r="Z22" s="9">
        <v>0</v>
      </c>
    </row>
    <row r="23" spans="1:26" hidden="1" x14ac:dyDescent="0.25">
      <c r="A23" s="2" t="s">
        <v>91</v>
      </c>
      <c r="B23" s="4">
        <v>112885</v>
      </c>
      <c r="C23" s="4" t="s">
        <v>42</v>
      </c>
      <c r="D23" s="4" t="s">
        <v>25</v>
      </c>
      <c r="E23" s="4" t="s">
        <v>26</v>
      </c>
      <c r="F23" s="4" t="s">
        <v>27</v>
      </c>
      <c r="G23" s="4">
        <v>101121101</v>
      </c>
      <c r="H23" s="4" t="s">
        <v>92</v>
      </c>
      <c r="I23" s="4" t="s">
        <v>44</v>
      </c>
      <c r="J23" s="4" t="s">
        <v>44</v>
      </c>
      <c r="K23" s="4" t="s">
        <v>30</v>
      </c>
      <c r="L23" s="4">
        <v>1997</v>
      </c>
      <c r="M23" s="8">
        <v>1948216.47</v>
      </c>
      <c r="N23" s="8">
        <v>2026419.1</v>
      </c>
      <c r="O23" s="8">
        <v>2083594.79</v>
      </c>
      <c r="P23" s="11">
        <f t="shared" si="0"/>
        <v>2.2646063078888057E-2</v>
      </c>
      <c r="Q23" s="2">
        <v>0</v>
      </c>
      <c r="R23" s="2">
        <v>0</v>
      </c>
      <c r="S23" s="3">
        <v>1715911</v>
      </c>
      <c r="T23" s="3">
        <v>690333</v>
      </c>
      <c r="U23" s="3">
        <v>2049269</v>
      </c>
      <c r="V23" s="2">
        <v>50.86</v>
      </c>
      <c r="W23" s="3">
        <v>156835488</v>
      </c>
      <c r="X23" s="3">
        <v>18210347</v>
      </c>
      <c r="Y23" s="8">
        <v>15837237</v>
      </c>
      <c r="Z23" s="9">
        <v>0</v>
      </c>
    </row>
    <row r="24" spans="1:26" hidden="1" x14ac:dyDescent="0.25">
      <c r="A24" s="2" t="s">
        <v>93</v>
      </c>
      <c r="B24" s="4">
        <v>4384791</v>
      </c>
      <c r="C24" s="4" t="s">
        <v>80</v>
      </c>
      <c r="D24" s="4" t="s">
        <v>25</v>
      </c>
      <c r="E24" s="4" t="s">
        <v>26</v>
      </c>
      <c r="F24" s="4" t="s">
        <v>27</v>
      </c>
      <c r="G24" s="4" t="s">
        <v>94</v>
      </c>
      <c r="H24" s="4" t="s">
        <v>95</v>
      </c>
      <c r="I24" s="4" t="s">
        <v>82</v>
      </c>
      <c r="J24" s="4" t="s">
        <v>82</v>
      </c>
      <c r="K24" s="4" t="s">
        <v>30</v>
      </c>
      <c r="L24" s="4">
        <v>2013</v>
      </c>
      <c r="M24" s="8">
        <v>0</v>
      </c>
      <c r="N24" s="8">
        <v>0</v>
      </c>
      <c r="O24" s="8">
        <v>0</v>
      </c>
      <c r="P24" s="10" t="e">
        <f t="shared" si="0"/>
        <v>#DIV/0!</v>
      </c>
      <c r="Q24" s="2">
        <v>0</v>
      </c>
      <c r="R24" s="2">
        <v>0</v>
      </c>
      <c r="S24" s="3">
        <v>1689</v>
      </c>
      <c r="T24" s="3">
        <v>261541</v>
      </c>
      <c r="U24" s="3">
        <v>28139</v>
      </c>
      <c r="V24" s="2">
        <v>4.05</v>
      </c>
      <c r="W24" s="3">
        <v>64992147</v>
      </c>
      <c r="X24" s="3">
        <v>8283000</v>
      </c>
      <c r="Y24" s="8">
        <v>1571712</v>
      </c>
      <c r="Z24" s="9">
        <v>40000</v>
      </c>
    </row>
    <row r="25" spans="1:26" hidden="1" x14ac:dyDescent="0.25">
      <c r="A25" s="2" t="s">
        <v>96</v>
      </c>
      <c r="B25" s="4">
        <v>103209</v>
      </c>
      <c r="C25" s="4" t="s">
        <v>42</v>
      </c>
      <c r="D25" s="4" t="s">
        <v>25</v>
      </c>
      <c r="E25" s="4" t="s">
        <v>26</v>
      </c>
      <c r="F25" s="4" t="s">
        <v>27</v>
      </c>
      <c r="G25" s="4">
        <v>105368203</v>
      </c>
      <c r="H25" s="4" t="s">
        <v>97</v>
      </c>
      <c r="I25" s="4" t="s">
        <v>44</v>
      </c>
      <c r="J25" s="4" t="s">
        <v>44</v>
      </c>
      <c r="K25" s="4" t="s">
        <v>30</v>
      </c>
      <c r="L25" s="4">
        <v>1986</v>
      </c>
      <c r="M25" s="8">
        <v>303198.96999999997</v>
      </c>
      <c r="N25" s="8">
        <v>313181.96000000002</v>
      </c>
      <c r="O25" s="8">
        <v>325360.53999999998</v>
      </c>
      <c r="P25" s="11">
        <f t="shared" si="0"/>
        <v>2.3793543087383462E-2</v>
      </c>
      <c r="Q25" s="2">
        <v>0</v>
      </c>
      <c r="R25" s="2">
        <v>0</v>
      </c>
      <c r="S25" s="3">
        <v>567635</v>
      </c>
      <c r="T25" s="3">
        <v>17551</v>
      </c>
      <c r="U25" s="3">
        <v>174470</v>
      </c>
      <c r="V25" s="2">
        <v>3.83</v>
      </c>
      <c r="W25" s="3">
        <v>171914939</v>
      </c>
      <c r="X25" s="3">
        <v>516467</v>
      </c>
      <c r="Y25" s="8">
        <v>2241171</v>
      </c>
      <c r="Z25" s="9">
        <v>0</v>
      </c>
    </row>
    <row r="26" spans="1:26" hidden="1" x14ac:dyDescent="0.25">
      <c r="A26" s="2" t="s">
        <v>98</v>
      </c>
      <c r="B26" s="4">
        <v>4400077</v>
      </c>
      <c r="C26" s="4" t="s">
        <v>24</v>
      </c>
      <c r="D26" s="4" t="s">
        <v>25</v>
      </c>
      <c r="E26" s="4" t="s">
        <v>26</v>
      </c>
      <c r="F26" s="4" t="s">
        <v>27</v>
      </c>
      <c r="G26" s="4" t="s">
        <v>99</v>
      </c>
      <c r="H26" s="4" t="s">
        <v>100</v>
      </c>
      <c r="I26" s="4" t="s">
        <v>29</v>
      </c>
      <c r="J26" s="4" t="s">
        <v>29</v>
      </c>
      <c r="K26" s="4" t="s">
        <v>30</v>
      </c>
      <c r="L26" s="4">
        <v>2011</v>
      </c>
      <c r="M26" s="8">
        <v>926108.5</v>
      </c>
      <c r="N26" s="8">
        <v>959199.81</v>
      </c>
      <c r="O26" s="8">
        <v>1003198.87</v>
      </c>
      <c r="P26" s="11">
        <f t="shared" si="0"/>
        <v>2.7010904139544101E-2</v>
      </c>
      <c r="Q26" s="2">
        <v>0</v>
      </c>
      <c r="R26" s="2">
        <v>0</v>
      </c>
      <c r="S26" s="2">
        <v>0</v>
      </c>
      <c r="T26" s="3">
        <v>16492</v>
      </c>
      <c r="U26" s="3">
        <v>181283</v>
      </c>
      <c r="V26" s="2">
        <v>20.309999999999999</v>
      </c>
      <c r="W26" s="3">
        <v>300547690</v>
      </c>
      <c r="X26" s="2">
        <v>0</v>
      </c>
      <c r="Y26" s="8">
        <v>5570920</v>
      </c>
      <c r="Z26" s="9">
        <v>0</v>
      </c>
    </row>
    <row r="27" spans="1:26" hidden="1" x14ac:dyDescent="0.25">
      <c r="A27" s="2" t="s">
        <v>101</v>
      </c>
      <c r="B27" s="4">
        <v>5797703</v>
      </c>
      <c r="C27" s="4" t="s">
        <v>36</v>
      </c>
      <c r="D27" s="4" t="s">
        <v>25</v>
      </c>
      <c r="E27" s="4" t="s">
        <v>26</v>
      </c>
      <c r="F27" s="4" t="s">
        <v>27</v>
      </c>
      <c r="G27" s="5">
        <v>1.1135E+207</v>
      </c>
      <c r="H27" s="4" t="s">
        <v>102</v>
      </c>
      <c r="I27" s="4" t="s">
        <v>38</v>
      </c>
      <c r="J27" s="4" t="s">
        <v>38</v>
      </c>
      <c r="K27" s="4" t="s">
        <v>30</v>
      </c>
      <c r="L27" s="4">
        <v>2008</v>
      </c>
      <c r="M27" s="8">
        <v>439800</v>
      </c>
      <c r="N27" s="8">
        <v>477800</v>
      </c>
      <c r="O27" s="8">
        <v>0</v>
      </c>
      <c r="P27" s="10">
        <f t="shared" si="0"/>
        <v>-1</v>
      </c>
      <c r="Q27" s="2">
        <v>0</v>
      </c>
      <c r="R27" s="2">
        <v>0</v>
      </c>
      <c r="S27" s="2">
        <v>0</v>
      </c>
      <c r="T27" s="3">
        <v>21789</v>
      </c>
      <c r="U27" s="3">
        <v>221785</v>
      </c>
      <c r="V27" s="2">
        <v>15.92</v>
      </c>
      <c r="W27" s="3">
        <v>187204038</v>
      </c>
      <c r="X27" s="3">
        <v>10205000</v>
      </c>
      <c r="Y27" s="8">
        <v>2195104</v>
      </c>
      <c r="Z27" s="9">
        <v>0</v>
      </c>
    </row>
    <row r="28" spans="1:26" hidden="1" x14ac:dyDescent="0.25">
      <c r="A28" s="2" t="s">
        <v>103</v>
      </c>
      <c r="B28" s="4">
        <v>102926</v>
      </c>
      <c r="C28" s="4" t="s">
        <v>67</v>
      </c>
      <c r="D28" s="4" t="s">
        <v>25</v>
      </c>
      <c r="E28" s="4" t="s">
        <v>26</v>
      </c>
      <c r="F28" s="4" t="s">
        <v>27</v>
      </c>
      <c r="G28" s="4">
        <v>55645303</v>
      </c>
      <c r="H28" s="4" t="s">
        <v>104</v>
      </c>
      <c r="I28" s="4" t="s">
        <v>70</v>
      </c>
      <c r="J28" s="4" t="s">
        <v>70</v>
      </c>
      <c r="K28" s="4" t="s">
        <v>30</v>
      </c>
      <c r="L28" s="4">
        <v>2017</v>
      </c>
      <c r="M28" s="8">
        <v>52034.67</v>
      </c>
      <c r="N28" s="8">
        <v>55280.5</v>
      </c>
      <c r="O28" s="8">
        <v>54625</v>
      </c>
      <c r="P28" s="11">
        <f t="shared" si="0"/>
        <v>1.6325639115181367E-2</v>
      </c>
      <c r="Q28" s="2">
        <v>0</v>
      </c>
      <c r="R28" s="2">
        <v>0</v>
      </c>
      <c r="S28" s="3">
        <v>42576</v>
      </c>
      <c r="T28" s="3">
        <v>20281</v>
      </c>
      <c r="U28" s="3">
        <v>14415</v>
      </c>
      <c r="V28" s="2">
        <v>18.3</v>
      </c>
      <c r="W28" s="3">
        <v>18245813</v>
      </c>
      <c r="X28" s="2">
        <v>0</v>
      </c>
      <c r="Y28" s="8">
        <v>482048</v>
      </c>
      <c r="Z28" s="9">
        <v>0</v>
      </c>
    </row>
    <row r="29" spans="1:26" hidden="1" x14ac:dyDescent="0.25">
      <c r="A29" s="2" t="s">
        <v>105</v>
      </c>
      <c r="B29" s="4">
        <v>103094</v>
      </c>
      <c r="C29" s="4" t="s">
        <v>67</v>
      </c>
      <c r="D29" s="4" t="s">
        <v>25</v>
      </c>
      <c r="E29" s="4" t="s">
        <v>26</v>
      </c>
      <c r="F29" s="4" t="s">
        <v>27</v>
      </c>
      <c r="G29" s="4">
        <v>133131102</v>
      </c>
      <c r="H29" s="4" t="s">
        <v>106</v>
      </c>
      <c r="I29" s="4" t="s">
        <v>70</v>
      </c>
      <c r="J29" s="4" t="s">
        <v>70</v>
      </c>
      <c r="K29" s="4" t="s">
        <v>30</v>
      </c>
      <c r="L29" s="4">
        <v>1993</v>
      </c>
      <c r="M29" s="8">
        <v>988691.75</v>
      </c>
      <c r="N29" s="8">
        <v>1036197.25</v>
      </c>
      <c r="O29" s="8">
        <v>1097455.25</v>
      </c>
      <c r="P29" s="11">
        <f t="shared" si="0"/>
        <v>3.5401135004642148E-2</v>
      </c>
      <c r="Q29" s="2">
        <v>0</v>
      </c>
      <c r="R29" s="2">
        <v>0</v>
      </c>
      <c r="S29" s="2">
        <v>0</v>
      </c>
      <c r="T29" s="3">
        <v>10687</v>
      </c>
      <c r="U29" s="3">
        <v>99139</v>
      </c>
      <c r="V29" s="2">
        <v>105.87</v>
      </c>
      <c r="W29" s="3">
        <v>106762091</v>
      </c>
      <c r="X29" s="3">
        <v>1599000</v>
      </c>
      <c r="Y29" s="8">
        <v>4271014</v>
      </c>
      <c r="Z29" s="9">
        <v>0</v>
      </c>
    </row>
    <row r="30" spans="1:26" hidden="1" x14ac:dyDescent="0.25">
      <c r="A30" s="2" t="s">
        <v>107</v>
      </c>
      <c r="B30" s="4">
        <v>4834818</v>
      </c>
      <c r="C30" s="4" t="s">
        <v>62</v>
      </c>
      <c r="D30" s="4" t="s">
        <v>25</v>
      </c>
      <c r="E30" s="4" t="s">
        <v>26</v>
      </c>
      <c r="F30" s="4" t="s">
        <v>27</v>
      </c>
      <c r="I30" s="4" t="s">
        <v>33</v>
      </c>
      <c r="J30" s="4" t="s">
        <v>34</v>
      </c>
      <c r="K30" s="4" t="s">
        <v>30</v>
      </c>
      <c r="L30" s="4">
        <v>2016</v>
      </c>
      <c r="M30" s="8">
        <v>0</v>
      </c>
      <c r="N30" s="8">
        <v>0</v>
      </c>
      <c r="O30" s="8">
        <v>0</v>
      </c>
      <c r="P30" s="10" t="e">
        <f t="shared" si="0"/>
        <v>#DIV/0!</v>
      </c>
      <c r="Q30" s="2">
        <v>0</v>
      </c>
      <c r="R30" s="2">
        <v>0</v>
      </c>
      <c r="S30" s="3">
        <v>6222</v>
      </c>
      <c r="T30" s="3">
        <v>27642</v>
      </c>
      <c r="U30" s="3">
        <v>18946</v>
      </c>
      <c r="V30" s="2">
        <v>0</v>
      </c>
      <c r="W30" s="2">
        <v>0</v>
      </c>
      <c r="X30" s="2">
        <v>0</v>
      </c>
      <c r="Y30" s="8">
        <v>526607</v>
      </c>
      <c r="Z30" s="9">
        <v>0</v>
      </c>
    </row>
    <row r="31" spans="1:26" hidden="1" x14ac:dyDescent="0.25">
      <c r="A31" s="2" t="s">
        <v>108</v>
      </c>
      <c r="B31" s="4">
        <v>4531073</v>
      </c>
      <c r="C31" s="4" t="s">
        <v>109</v>
      </c>
      <c r="D31" s="4" t="s">
        <v>25</v>
      </c>
      <c r="E31" s="4" t="s">
        <v>26</v>
      </c>
      <c r="F31" s="4" t="s">
        <v>27</v>
      </c>
      <c r="G31" s="4" t="s">
        <v>110</v>
      </c>
      <c r="H31" s="4" t="s">
        <v>111</v>
      </c>
      <c r="I31" s="4" t="s">
        <v>112</v>
      </c>
      <c r="J31" s="4" t="s">
        <v>112</v>
      </c>
      <c r="K31" s="4" t="s">
        <v>30</v>
      </c>
      <c r="L31" s="4">
        <v>2014</v>
      </c>
      <c r="M31" s="8">
        <v>193700.57</v>
      </c>
      <c r="N31" s="8">
        <v>212740.57</v>
      </c>
      <c r="O31" s="8">
        <v>236707.5</v>
      </c>
      <c r="P31" s="11">
        <f t="shared" si="0"/>
        <v>6.9121442612257056E-2</v>
      </c>
      <c r="Q31" s="2">
        <v>0</v>
      </c>
      <c r="R31" s="2">
        <v>0</v>
      </c>
      <c r="S31" s="2">
        <v>0</v>
      </c>
      <c r="T31" s="3">
        <v>13178</v>
      </c>
      <c r="U31" s="3">
        <v>9612</v>
      </c>
      <c r="V31" s="2">
        <v>19.28</v>
      </c>
      <c r="W31" s="3">
        <v>99475012</v>
      </c>
      <c r="X31" s="2">
        <v>0</v>
      </c>
      <c r="Y31" s="8">
        <v>771408</v>
      </c>
      <c r="Z31" s="9">
        <v>0</v>
      </c>
    </row>
    <row r="32" spans="1:26" hidden="1" x14ac:dyDescent="0.25">
      <c r="A32" s="2" t="s">
        <v>113</v>
      </c>
      <c r="B32" s="4">
        <v>103092</v>
      </c>
      <c r="C32" s="4" t="s">
        <v>24</v>
      </c>
      <c r="D32" s="4" t="s">
        <v>25</v>
      </c>
      <c r="E32" s="4" t="s">
        <v>26</v>
      </c>
      <c r="F32" s="4" t="s">
        <v>27</v>
      </c>
      <c r="G32" s="4">
        <v>124830878</v>
      </c>
      <c r="H32" s="4" t="s">
        <v>114</v>
      </c>
      <c r="I32" s="4" t="s">
        <v>115</v>
      </c>
      <c r="J32" s="4" t="s">
        <v>115</v>
      </c>
      <c r="K32" s="4" t="s">
        <v>30</v>
      </c>
      <c r="L32" s="4">
        <v>1993</v>
      </c>
      <c r="M32" s="8">
        <v>435000</v>
      </c>
      <c r="N32" s="8">
        <v>0</v>
      </c>
      <c r="O32" s="8">
        <v>0</v>
      </c>
      <c r="P32" s="10">
        <f t="shared" si="0"/>
        <v>-1</v>
      </c>
      <c r="Q32" s="2">
        <v>0</v>
      </c>
      <c r="R32" s="2">
        <v>0</v>
      </c>
      <c r="S32" s="3">
        <v>77295</v>
      </c>
      <c r="T32" s="3">
        <v>44718</v>
      </c>
      <c r="U32" s="3">
        <v>36821</v>
      </c>
      <c r="V32" s="2">
        <v>23.3</v>
      </c>
      <c r="W32" s="3">
        <v>32060922</v>
      </c>
      <c r="X32" s="3">
        <v>10283</v>
      </c>
      <c r="Y32" s="8">
        <v>2311114</v>
      </c>
      <c r="Z32" s="9">
        <v>0</v>
      </c>
    </row>
    <row r="33" spans="1:26" hidden="1" x14ac:dyDescent="0.25">
      <c r="A33" s="2" t="s">
        <v>116</v>
      </c>
      <c r="B33" s="4">
        <v>107231</v>
      </c>
      <c r="C33" s="4" t="s">
        <v>67</v>
      </c>
      <c r="D33" s="4" t="s">
        <v>25</v>
      </c>
      <c r="E33" s="4" t="s">
        <v>26</v>
      </c>
      <c r="F33" s="4" t="s">
        <v>27</v>
      </c>
      <c r="G33" s="4" t="s">
        <v>117</v>
      </c>
      <c r="H33" s="4" t="s">
        <v>118</v>
      </c>
      <c r="I33" s="4" t="s">
        <v>70</v>
      </c>
      <c r="J33" s="4" t="s">
        <v>70</v>
      </c>
      <c r="K33" s="4" t="s">
        <v>30</v>
      </c>
      <c r="L33" s="4">
        <v>1970</v>
      </c>
      <c r="M33" s="8">
        <v>150078</v>
      </c>
      <c r="N33" s="8">
        <v>152435.25</v>
      </c>
      <c r="O33" s="8">
        <v>160368.5</v>
      </c>
      <c r="P33" s="11">
        <f t="shared" si="0"/>
        <v>2.2352534218892162E-2</v>
      </c>
      <c r="Q33" s="2">
        <v>0</v>
      </c>
      <c r="R33" s="2">
        <v>0</v>
      </c>
      <c r="S33" s="2">
        <v>0</v>
      </c>
      <c r="T33" s="3">
        <v>10458</v>
      </c>
      <c r="U33" s="3">
        <v>13065</v>
      </c>
      <c r="V33" s="2">
        <v>60.34</v>
      </c>
      <c r="W33" s="3">
        <v>14960425</v>
      </c>
      <c r="X33" s="3">
        <v>971000</v>
      </c>
      <c r="Y33" s="8">
        <v>1066445</v>
      </c>
      <c r="Z33" s="9">
        <v>97036</v>
      </c>
    </row>
    <row r="34" spans="1:26" hidden="1" x14ac:dyDescent="0.25">
      <c r="A34" s="2" t="s">
        <v>119</v>
      </c>
      <c r="B34" s="4">
        <v>4245309</v>
      </c>
      <c r="C34" s="4" t="s">
        <v>80</v>
      </c>
      <c r="D34" s="4" t="s">
        <v>25</v>
      </c>
      <c r="E34" s="4" t="s">
        <v>26</v>
      </c>
      <c r="F34" s="4" t="s">
        <v>27</v>
      </c>
      <c r="G34" s="4" t="s">
        <v>120</v>
      </c>
      <c r="H34" s="4" t="s">
        <v>121</v>
      </c>
      <c r="I34" s="4" t="s">
        <v>82</v>
      </c>
      <c r="J34" s="4" t="s">
        <v>82</v>
      </c>
      <c r="K34" s="4" t="s">
        <v>30</v>
      </c>
      <c r="L34" s="4">
        <v>2009</v>
      </c>
      <c r="M34" s="8">
        <v>0</v>
      </c>
      <c r="N34" s="8">
        <v>0</v>
      </c>
      <c r="O34" s="8">
        <v>0</v>
      </c>
      <c r="P34" s="10" t="e">
        <f t="shared" si="0"/>
        <v>#DIV/0!</v>
      </c>
      <c r="Q34" s="2">
        <v>0</v>
      </c>
      <c r="R34" s="2">
        <v>0</v>
      </c>
      <c r="S34" s="2">
        <v>0</v>
      </c>
      <c r="T34" s="3">
        <v>26274</v>
      </c>
      <c r="U34" s="3">
        <v>9858</v>
      </c>
      <c r="V34" s="2">
        <v>9.52</v>
      </c>
      <c r="W34" s="3">
        <v>48846672</v>
      </c>
      <c r="X34" s="3">
        <v>1214759</v>
      </c>
      <c r="Y34" s="8">
        <v>525741</v>
      </c>
      <c r="Z34" s="9">
        <v>120000</v>
      </c>
    </row>
    <row r="35" spans="1:26" hidden="1" x14ac:dyDescent="0.25">
      <c r="A35" s="2" t="s">
        <v>122</v>
      </c>
      <c r="B35" s="4">
        <v>4426536</v>
      </c>
      <c r="C35" s="4" t="s">
        <v>42</v>
      </c>
      <c r="D35" s="4" t="s">
        <v>25</v>
      </c>
      <c r="E35" s="4" t="s">
        <v>26</v>
      </c>
      <c r="F35" s="4" t="s">
        <v>27</v>
      </c>
      <c r="G35" s="4">
        <v>178587101</v>
      </c>
      <c r="H35" s="4" t="s">
        <v>123</v>
      </c>
      <c r="I35" s="4" t="s">
        <v>44</v>
      </c>
      <c r="J35" s="4" t="s">
        <v>44</v>
      </c>
      <c r="K35" s="4" t="s">
        <v>30</v>
      </c>
      <c r="L35" s="4">
        <v>2014</v>
      </c>
      <c r="M35" s="8">
        <v>109453.2</v>
      </c>
      <c r="N35" s="8">
        <v>110172.4</v>
      </c>
      <c r="O35" s="8">
        <v>112663.5</v>
      </c>
      <c r="P35" s="11">
        <f t="shared" si="0"/>
        <v>9.6827235718159876E-3</v>
      </c>
      <c r="Q35" s="2">
        <v>0</v>
      </c>
      <c r="R35" s="2">
        <v>0</v>
      </c>
      <c r="S35" s="2">
        <v>0</v>
      </c>
      <c r="T35" s="3">
        <v>28187</v>
      </c>
      <c r="U35" s="3">
        <v>28450</v>
      </c>
      <c r="V35" s="2">
        <v>5.08</v>
      </c>
      <c r="W35" s="3">
        <v>39938451</v>
      </c>
      <c r="X35" s="2">
        <v>0</v>
      </c>
      <c r="Y35" s="8">
        <v>771265</v>
      </c>
      <c r="Z35" s="9">
        <v>112000</v>
      </c>
    </row>
    <row r="36" spans="1:26" hidden="1" x14ac:dyDescent="0.25">
      <c r="A36" s="2" t="s">
        <v>124</v>
      </c>
      <c r="B36" s="4">
        <v>4622994</v>
      </c>
      <c r="C36" s="4" t="s">
        <v>67</v>
      </c>
      <c r="D36" s="4" t="s">
        <v>25</v>
      </c>
      <c r="E36" s="4" t="s">
        <v>26</v>
      </c>
      <c r="F36" s="4" t="s">
        <v>27</v>
      </c>
      <c r="G36" s="4" t="s">
        <v>125</v>
      </c>
      <c r="H36" s="4" t="s">
        <v>126</v>
      </c>
      <c r="I36" s="4" t="s">
        <v>38</v>
      </c>
      <c r="J36" s="4" t="s">
        <v>38</v>
      </c>
      <c r="K36" s="4" t="s">
        <v>30</v>
      </c>
      <c r="L36" s="4">
        <v>2015</v>
      </c>
      <c r="M36" s="8">
        <v>72489</v>
      </c>
      <c r="N36" s="8">
        <v>77574</v>
      </c>
      <c r="O36" s="8">
        <v>0</v>
      </c>
      <c r="P36" s="10">
        <f t="shared" si="0"/>
        <v>-1</v>
      </c>
      <c r="Q36" s="2">
        <v>0</v>
      </c>
      <c r="R36" s="2">
        <v>0</v>
      </c>
      <c r="S36" s="2">
        <v>0</v>
      </c>
      <c r="T36" s="3">
        <v>18152</v>
      </c>
      <c r="U36" s="3">
        <v>22423</v>
      </c>
      <c r="V36" s="2">
        <v>5.68</v>
      </c>
      <c r="W36" s="3">
        <v>16063228</v>
      </c>
      <c r="X36" s="3">
        <v>26317396</v>
      </c>
      <c r="Y36" s="8">
        <v>1192452</v>
      </c>
      <c r="Z36" s="9">
        <v>0</v>
      </c>
    </row>
    <row r="37" spans="1:26" hidden="1" x14ac:dyDescent="0.25">
      <c r="A37" s="2" t="s">
        <v>127</v>
      </c>
      <c r="B37" s="4">
        <v>4584959</v>
      </c>
      <c r="C37" s="4" t="s">
        <v>109</v>
      </c>
      <c r="D37" s="4" t="s">
        <v>25</v>
      </c>
      <c r="E37" s="4" t="s">
        <v>26</v>
      </c>
      <c r="F37" s="4" t="s">
        <v>27</v>
      </c>
      <c r="G37" s="4" t="s">
        <v>128</v>
      </c>
      <c r="H37" s="4" t="s">
        <v>129</v>
      </c>
      <c r="I37" s="4" t="s">
        <v>112</v>
      </c>
      <c r="J37" s="4" t="s">
        <v>112</v>
      </c>
      <c r="K37" s="4" t="s">
        <v>30</v>
      </c>
      <c r="L37" s="4">
        <v>2015</v>
      </c>
      <c r="M37" s="8">
        <v>94528.67</v>
      </c>
      <c r="N37" s="8">
        <v>108159.25</v>
      </c>
      <c r="O37" s="8">
        <v>120535.5</v>
      </c>
      <c r="P37" s="11">
        <f t="shared" si="0"/>
        <v>8.4385767232854292E-2</v>
      </c>
      <c r="Q37" s="2">
        <v>0</v>
      </c>
      <c r="R37" s="2">
        <v>0</v>
      </c>
      <c r="S37" s="2">
        <v>0</v>
      </c>
      <c r="T37" s="3">
        <v>11233</v>
      </c>
      <c r="U37" s="3">
        <v>26674</v>
      </c>
      <c r="V37" s="2">
        <v>34.130000000000003</v>
      </c>
      <c r="W37" s="3">
        <v>24468425</v>
      </c>
      <c r="X37" s="2">
        <v>0</v>
      </c>
      <c r="Y37" s="8">
        <v>379611</v>
      </c>
      <c r="Z37" s="9">
        <v>0</v>
      </c>
    </row>
    <row r="38" spans="1:26" hidden="1" x14ac:dyDescent="0.25">
      <c r="A38" s="2" t="s">
        <v>130</v>
      </c>
      <c r="B38" s="4">
        <v>4153194</v>
      </c>
      <c r="C38" s="4" t="s">
        <v>131</v>
      </c>
      <c r="D38" s="4" t="s">
        <v>25</v>
      </c>
      <c r="E38" s="4" t="s">
        <v>26</v>
      </c>
      <c r="F38" s="4" t="s">
        <v>27</v>
      </c>
      <c r="G38" s="4" t="s">
        <v>132</v>
      </c>
      <c r="H38" s="4" t="s">
        <v>133</v>
      </c>
      <c r="I38" s="4" t="s">
        <v>54</v>
      </c>
      <c r="J38" s="4" t="s">
        <v>134</v>
      </c>
      <c r="K38" s="4" t="s">
        <v>30</v>
      </c>
      <c r="L38" s="4">
        <v>2013</v>
      </c>
      <c r="M38" s="8">
        <v>0</v>
      </c>
      <c r="N38" s="8">
        <v>0</v>
      </c>
      <c r="O38" s="8">
        <v>0</v>
      </c>
      <c r="P38" s="10" t="e">
        <f t="shared" si="0"/>
        <v>#DIV/0!</v>
      </c>
      <c r="Q38" s="2">
        <v>0</v>
      </c>
      <c r="R38" s="2">
        <v>0</v>
      </c>
      <c r="S38" s="2">
        <v>0</v>
      </c>
      <c r="T38" s="3">
        <v>17830</v>
      </c>
      <c r="U38" s="3">
        <v>9894</v>
      </c>
      <c r="V38" s="2">
        <v>1.03</v>
      </c>
      <c r="W38" s="3">
        <v>16034644</v>
      </c>
      <c r="X38" s="2">
        <v>0</v>
      </c>
      <c r="Y38" s="8">
        <v>255296</v>
      </c>
      <c r="Z38" s="9">
        <v>129526</v>
      </c>
    </row>
    <row r="39" spans="1:26" hidden="1" x14ac:dyDescent="0.25">
      <c r="A39" s="2" t="s">
        <v>135</v>
      </c>
      <c r="B39" s="4">
        <v>103010</v>
      </c>
      <c r="C39" s="4" t="s">
        <v>42</v>
      </c>
      <c r="D39" s="4" t="s">
        <v>25</v>
      </c>
      <c r="E39" s="4" t="s">
        <v>26</v>
      </c>
      <c r="F39" s="4" t="s">
        <v>27</v>
      </c>
      <c r="G39" s="4" t="s">
        <v>136</v>
      </c>
      <c r="H39" s="4" t="s">
        <v>137</v>
      </c>
      <c r="I39" s="4" t="s">
        <v>44</v>
      </c>
      <c r="J39" s="4" t="s">
        <v>44</v>
      </c>
      <c r="K39" s="4" t="s">
        <v>30</v>
      </c>
      <c r="L39" s="4">
        <v>1992</v>
      </c>
      <c r="M39" s="8">
        <v>375489.8</v>
      </c>
      <c r="N39" s="8">
        <v>394623.83</v>
      </c>
      <c r="O39" s="8">
        <v>408882</v>
      </c>
      <c r="P39" s="11">
        <f t="shared" si="0"/>
        <v>2.8805512771486574E-2</v>
      </c>
      <c r="Q39" s="2">
        <v>0</v>
      </c>
      <c r="R39" s="2">
        <v>0</v>
      </c>
      <c r="S39" s="3">
        <v>27434</v>
      </c>
      <c r="T39" s="3">
        <v>12337</v>
      </c>
      <c r="U39" s="3">
        <v>184458</v>
      </c>
      <c r="V39" s="2">
        <v>22.98</v>
      </c>
      <c r="W39" s="3">
        <v>112345244</v>
      </c>
      <c r="X39" s="3">
        <v>1665000</v>
      </c>
      <c r="Y39" s="8">
        <v>2509527</v>
      </c>
      <c r="Z39" s="9">
        <v>0</v>
      </c>
    </row>
    <row r="40" spans="1:26" hidden="1" x14ac:dyDescent="0.25">
      <c r="A40" s="2" t="s">
        <v>138</v>
      </c>
      <c r="B40" s="4">
        <v>102939</v>
      </c>
      <c r="C40" s="4" t="s">
        <v>42</v>
      </c>
      <c r="D40" s="4" t="s">
        <v>25</v>
      </c>
      <c r="E40" s="4" t="s">
        <v>26</v>
      </c>
      <c r="F40" s="4" t="s">
        <v>27</v>
      </c>
      <c r="G40" s="4">
        <v>222795502</v>
      </c>
      <c r="H40" s="4" t="s">
        <v>139</v>
      </c>
      <c r="I40" s="4" t="s">
        <v>44</v>
      </c>
      <c r="J40" s="4" t="s">
        <v>44</v>
      </c>
      <c r="K40" s="4" t="s">
        <v>30</v>
      </c>
      <c r="L40" s="4">
        <v>1987</v>
      </c>
      <c r="M40" s="8">
        <v>509965.5</v>
      </c>
      <c r="N40" s="8">
        <v>531274.80000000005</v>
      </c>
      <c r="O40" s="8">
        <v>551416.32999999996</v>
      </c>
      <c r="P40" s="11">
        <f t="shared" si="0"/>
        <v>2.6391253174859797E-2</v>
      </c>
      <c r="Q40" s="2">
        <v>0</v>
      </c>
      <c r="R40" s="2">
        <v>0</v>
      </c>
      <c r="S40" s="3">
        <v>112839</v>
      </c>
      <c r="T40" s="3">
        <v>5145</v>
      </c>
      <c r="U40" s="3">
        <v>81912</v>
      </c>
      <c r="V40" s="2">
        <v>20.85</v>
      </c>
      <c r="W40" s="3">
        <v>151693864</v>
      </c>
      <c r="X40" s="3">
        <v>24810</v>
      </c>
      <c r="Y40" s="8">
        <v>2890067</v>
      </c>
      <c r="Z40" s="9">
        <v>0</v>
      </c>
    </row>
    <row r="41" spans="1:26" hidden="1" x14ac:dyDescent="0.25">
      <c r="A41" s="2" t="s">
        <v>140</v>
      </c>
      <c r="B41" s="4">
        <v>4417219</v>
      </c>
      <c r="C41" s="4" t="s">
        <v>57</v>
      </c>
      <c r="D41" s="4" t="s">
        <v>25</v>
      </c>
      <c r="E41" s="4" t="s">
        <v>26</v>
      </c>
      <c r="F41" s="4" t="s">
        <v>27</v>
      </c>
      <c r="G41" s="4" t="s">
        <v>141</v>
      </c>
      <c r="H41" s="4" t="s">
        <v>142</v>
      </c>
      <c r="I41" s="4" t="s">
        <v>54</v>
      </c>
      <c r="J41" s="4" t="s">
        <v>60</v>
      </c>
      <c r="K41" s="4" t="s">
        <v>30</v>
      </c>
      <c r="L41" s="4">
        <v>2014</v>
      </c>
      <c r="M41" s="8">
        <v>5068000</v>
      </c>
      <c r="N41" s="8">
        <v>5138400</v>
      </c>
      <c r="O41" s="8">
        <v>5120000</v>
      </c>
      <c r="P41" s="11">
        <f t="shared" si="0"/>
        <v>3.4085213733829889E-3</v>
      </c>
      <c r="Q41" s="2">
        <v>0</v>
      </c>
      <c r="R41" s="2">
        <v>0</v>
      </c>
      <c r="S41" s="2">
        <v>0</v>
      </c>
      <c r="T41" s="3">
        <v>156000</v>
      </c>
      <c r="U41" s="3">
        <v>281000</v>
      </c>
      <c r="V41" s="2">
        <v>112.96</v>
      </c>
      <c r="W41" s="3">
        <v>433671293</v>
      </c>
      <c r="X41" s="2">
        <v>0</v>
      </c>
      <c r="Y41" s="8">
        <v>31472000</v>
      </c>
      <c r="Z41" s="9">
        <v>0</v>
      </c>
    </row>
    <row r="42" spans="1:26" hidden="1" x14ac:dyDescent="0.25">
      <c r="A42" s="2" t="s">
        <v>143</v>
      </c>
      <c r="B42" s="4">
        <v>4330724</v>
      </c>
      <c r="C42" s="4" t="s">
        <v>36</v>
      </c>
      <c r="D42" s="4" t="s">
        <v>25</v>
      </c>
      <c r="E42" s="4" t="s">
        <v>26</v>
      </c>
      <c r="F42" s="4" t="s">
        <v>27</v>
      </c>
      <c r="G42" s="4" t="s">
        <v>144</v>
      </c>
      <c r="H42" s="4" t="s">
        <v>145</v>
      </c>
      <c r="I42" s="4" t="s">
        <v>38</v>
      </c>
      <c r="J42" s="4" t="s">
        <v>38</v>
      </c>
      <c r="K42" s="4" t="s">
        <v>30</v>
      </c>
      <c r="L42" s="4">
        <v>2020</v>
      </c>
      <c r="M42" s="8">
        <v>64406.75</v>
      </c>
      <c r="N42" s="8">
        <v>74393.75</v>
      </c>
      <c r="O42" s="8">
        <v>81403.5</v>
      </c>
      <c r="P42" s="11">
        <f t="shared" si="0"/>
        <v>8.1194674052307292E-2</v>
      </c>
      <c r="Q42" s="2">
        <v>0</v>
      </c>
      <c r="R42" s="2">
        <v>0</v>
      </c>
      <c r="S42" s="2">
        <v>0</v>
      </c>
      <c r="T42" s="3">
        <v>19333</v>
      </c>
      <c r="U42" s="3">
        <v>32641</v>
      </c>
      <c r="V42" s="2">
        <v>16.21</v>
      </c>
      <c r="W42" s="3">
        <v>22701429</v>
      </c>
      <c r="X42" s="2">
        <v>0</v>
      </c>
      <c r="Y42" s="8">
        <v>481775</v>
      </c>
      <c r="Z42" s="9">
        <v>75000</v>
      </c>
    </row>
    <row r="43" spans="1:26" hidden="1" x14ac:dyDescent="0.25">
      <c r="A43" s="2" t="s">
        <v>146</v>
      </c>
      <c r="B43" s="4">
        <v>4095755</v>
      </c>
      <c r="C43" s="4" t="s">
        <v>147</v>
      </c>
      <c r="D43" s="4" t="s">
        <v>25</v>
      </c>
      <c r="E43" s="4" t="s">
        <v>26</v>
      </c>
      <c r="F43" s="4" t="s">
        <v>27</v>
      </c>
      <c r="G43" s="4">
        <v>229663109</v>
      </c>
      <c r="H43" s="4" t="s">
        <v>148</v>
      </c>
      <c r="I43" s="4" t="s">
        <v>149</v>
      </c>
      <c r="J43" s="4" t="s">
        <v>149</v>
      </c>
      <c r="K43" s="4" t="s">
        <v>30</v>
      </c>
      <c r="L43" s="4">
        <v>2004</v>
      </c>
      <c r="M43" s="8">
        <v>724158.24</v>
      </c>
      <c r="N43" s="8">
        <v>762504.57</v>
      </c>
      <c r="O43" s="8">
        <v>809700</v>
      </c>
      <c r="P43" s="11">
        <f t="shared" si="0"/>
        <v>3.7919219901055623E-2</v>
      </c>
      <c r="Q43" s="2">
        <v>0</v>
      </c>
      <c r="R43" s="2">
        <v>0</v>
      </c>
      <c r="S43" s="3">
        <v>105993</v>
      </c>
      <c r="T43" s="3">
        <v>6064</v>
      </c>
      <c r="U43" s="3">
        <v>78475</v>
      </c>
      <c r="V43" s="2">
        <v>45.1</v>
      </c>
      <c r="W43" s="3">
        <v>224677437</v>
      </c>
      <c r="X43" s="3">
        <v>1426549</v>
      </c>
      <c r="Y43" s="8">
        <v>3428030</v>
      </c>
      <c r="Z43" s="9">
        <v>0</v>
      </c>
    </row>
    <row r="44" spans="1:26" hidden="1" x14ac:dyDescent="0.25">
      <c r="A44" s="2" t="s">
        <v>150</v>
      </c>
      <c r="B44" s="4">
        <v>4098626</v>
      </c>
      <c r="C44" s="4" t="s">
        <v>80</v>
      </c>
      <c r="D44" s="4" t="s">
        <v>25</v>
      </c>
      <c r="E44" s="4" t="s">
        <v>26</v>
      </c>
      <c r="F44" s="4" t="s">
        <v>27</v>
      </c>
      <c r="G44" s="4">
        <v>252784301</v>
      </c>
      <c r="H44" s="4" t="s">
        <v>151</v>
      </c>
      <c r="I44" s="4" t="s">
        <v>82</v>
      </c>
      <c r="J44" s="4" t="s">
        <v>82</v>
      </c>
      <c r="K44" s="4" t="s">
        <v>30</v>
      </c>
      <c r="L44" s="4">
        <v>2005</v>
      </c>
      <c r="M44" s="8">
        <v>310526.49</v>
      </c>
      <c r="N44" s="8">
        <v>327165.63</v>
      </c>
      <c r="O44" s="8">
        <v>350382.26</v>
      </c>
      <c r="P44" s="11">
        <f t="shared" si="0"/>
        <v>4.1072924355707308E-2</v>
      </c>
      <c r="Q44" s="2">
        <v>0</v>
      </c>
      <c r="R44" s="2">
        <v>0</v>
      </c>
      <c r="S44" s="2">
        <v>0</v>
      </c>
      <c r="T44" s="3">
        <v>67564</v>
      </c>
      <c r="U44" s="3">
        <v>74891</v>
      </c>
      <c r="V44" s="2">
        <v>7.91</v>
      </c>
      <c r="W44" s="3">
        <v>209789192</v>
      </c>
      <c r="X44" s="3">
        <v>719542</v>
      </c>
      <c r="Y44" s="8">
        <v>1611362</v>
      </c>
      <c r="Z44" s="9">
        <v>119000</v>
      </c>
    </row>
    <row r="45" spans="1:26" hidden="1" x14ac:dyDescent="0.25">
      <c r="A45" s="2" t="s">
        <v>152</v>
      </c>
      <c r="B45" s="4">
        <v>4094311</v>
      </c>
      <c r="C45" s="4" t="s">
        <v>153</v>
      </c>
      <c r="D45" s="4" t="s">
        <v>25</v>
      </c>
      <c r="E45" s="4" t="s">
        <v>26</v>
      </c>
      <c r="F45" s="4" t="s">
        <v>27</v>
      </c>
      <c r="G45" s="4">
        <v>253868103</v>
      </c>
      <c r="H45" s="4" t="s">
        <v>154</v>
      </c>
      <c r="I45" s="4" t="s">
        <v>54</v>
      </c>
      <c r="J45" s="4" t="s">
        <v>155</v>
      </c>
      <c r="K45" s="4" t="s">
        <v>30</v>
      </c>
      <c r="L45" s="4">
        <v>2004</v>
      </c>
      <c r="M45" s="8">
        <v>2956844.14</v>
      </c>
      <c r="N45" s="8">
        <v>3248082.29</v>
      </c>
      <c r="O45" s="8">
        <v>3855400</v>
      </c>
      <c r="P45" s="11">
        <f t="shared" si="0"/>
        <v>9.2480440187605151E-2</v>
      </c>
      <c r="Q45" s="2">
        <v>0</v>
      </c>
      <c r="R45" s="2">
        <v>0</v>
      </c>
      <c r="S45" s="3">
        <v>1991426</v>
      </c>
      <c r="T45" s="3">
        <v>141773</v>
      </c>
      <c r="U45" s="3">
        <v>1193122</v>
      </c>
      <c r="V45" s="2">
        <v>90.43</v>
      </c>
      <c r="W45" s="3">
        <v>291347088</v>
      </c>
      <c r="X45" s="3">
        <v>6288669</v>
      </c>
      <c r="Y45" s="8">
        <v>21862854</v>
      </c>
      <c r="Z45" s="9">
        <v>755000</v>
      </c>
    </row>
    <row r="46" spans="1:26" hidden="1" x14ac:dyDescent="0.25">
      <c r="A46" s="2" t="s">
        <v>156</v>
      </c>
      <c r="B46" s="4">
        <v>4045490</v>
      </c>
      <c r="C46" s="4" t="s">
        <v>109</v>
      </c>
      <c r="D46" s="4" t="s">
        <v>25</v>
      </c>
      <c r="E46" s="4" t="s">
        <v>26</v>
      </c>
      <c r="F46" s="4" t="s">
        <v>27</v>
      </c>
      <c r="G46" s="4" t="s">
        <v>157</v>
      </c>
      <c r="H46" s="4" t="s">
        <v>158</v>
      </c>
      <c r="I46" s="4" t="s">
        <v>112</v>
      </c>
      <c r="J46" s="4" t="s">
        <v>112</v>
      </c>
      <c r="K46" s="4" t="s">
        <v>30</v>
      </c>
      <c r="L46" s="4">
        <v>1999</v>
      </c>
      <c r="M46" s="8">
        <v>220500</v>
      </c>
      <c r="N46" s="8">
        <v>261600</v>
      </c>
      <c r="O46" s="8">
        <v>0</v>
      </c>
      <c r="P46" s="10">
        <f t="shared" si="0"/>
        <v>-1</v>
      </c>
      <c r="Q46" s="2">
        <v>0</v>
      </c>
      <c r="R46" s="2">
        <v>0</v>
      </c>
      <c r="S46" s="3">
        <v>161357</v>
      </c>
      <c r="T46" s="3">
        <v>658065</v>
      </c>
      <c r="U46" s="3">
        <v>139636</v>
      </c>
      <c r="V46" s="2">
        <v>1.1599999999999999</v>
      </c>
      <c r="W46" s="3">
        <v>225115073</v>
      </c>
      <c r="X46" s="2">
        <v>0</v>
      </c>
      <c r="Y46" s="8">
        <v>3363482</v>
      </c>
      <c r="Z46" s="9">
        <v>0</v>
      </c>
    </row>
    <row r="47" spans="1:26" hidden="1" x14ac:dyDescent="0.25">
      <c r="A47" s="2" t="s">
        <v>159</v>
      </c>
      <c r="B47" s="4">
        <v>4137375</v>
      </c>
      <c r="C47" s="4" t="s">
        <v>42</v>
      </c>
      <c r="D47" s="4" t="s">
        <v>25</v>
      </c>
      <c r="E47" s="4" t="s">
        <v>26</v>
      </c>
      <c r="F47" s="4" t="s">
        <v>27</v>
      </c>
      <c r="G47" s="4" t="s">
        <v>160</v>
      </c>
      <c r="H47" s="4" t="s">
        <v>161</v>
      </c>
      <c r="I47" s="4" t="s">
        <v>44</v>
      </c>
      <c r="J47" s="4" t="s">
        <v>44</v>
      </c>
      <c r="K47" s="4" t="s">
        <v>30</v>
      </c>
      <c r="L47" s="4">
        <v>2006</v>
      </c>
      <c r="M47" s="8">
        <v>670490.67000000004</v>
      </c>
      <c r="N47" s="8">
        <v>680267.43</v>
      </c>
      <c r="O47" s="8">
        <v>709289.5</v>
      </c>
      <c r="P47" s="11">
        <f t="shared" si="0"/>
        <v>1.8928235856228826E-2</v>
      </c>
      <c r="Q47" s="2">
        <v>0</v>
      </c>
      <c r="R47" s="2">
        <v>0</v>
      </c>
      <c r="S47" s="3">
        <v>47976</v>
      </c>
      <c r="T47" s="3">
        <v>268837</v>
      </c>
      <c r="U47" s="3">
        <v>302086</v>
      </c>
      <c r="V47" s="2">
        <v>11.8</v>
      </c>
      <c r="W47" s="3">
        <v>169809682</v>
      </c>
      <c r="X47" s="3">
        <v>32500000</v>
      </c>
      <c r="Y47" s="8">
        <v>5471663</v>
      </c>
      <c r="Z47" s="9">
        <v>0</v>
      </c>
    </row>
    <row r="48" spans="1:26" hidden="1" x14ac:dyDescent="0.25">
      <c r="A48" s="2" t="s">
        <v>162</v>
      </c>
      <c r="B48" s="4">
        <v>4573867</v>
      </c>
      <c r="C48" s="4" t="s">
        <v>42</v>
      </c>
      <c r="D48" s="4" t="s">
        <v>25</v>
      </c>
      <c r="E48" s="4" t="s">
        <v>26</v>
      </c>
      <c r="F48" s="4" t="s">
        <v>27</v>
      </c>
      <c r="G48" s="4" t="s">
        <v>163</v>
      </c>
      <c r="H48" s="4" t="s">
        <v>164</v>
      </c>
      <c r="I48" s="4" t="s">
        <v>44</v>
      </c>
      <c r="J48" s="4" t="s">
        <v>44</v>
      </c>
      <c r="K48" s="4" t="s">
        <v>30</v>
      </c>
      <c r="L48" s="4">
        <v>2015</v>
      </c>
      <c r="M48" s="8">
        <v>184767.42</v>
      </c>
      <c r="N48" s="8">
        <v>195638.39999999999</v>
      </c>
      <c r="O48" s="8">
        <v>206435.37</v>
      </c>
      <c r="P48" s="11">
        <f t="shared" si="0"/>
        <v>3.7654813767924677E-2</v>
      </c>
      <c r="Q48" s="2">
        <v>0</v>
      </c>
      <c r="R48" s="2">
        <v>0</v>
      </c>
      <c r="S48" s="3">
        <v>271644</v>
      </c>
      <c r="T48" s="3">
        <v>7578</v>
      </c>
      <c r="U48" s="3">
        <v>35542</v>
      </c>
      <c r="V48" s="2">
        <v>13.83</v>
      </c>
      <c r="W48" s="3">
        <v>93344527</v>
      </c>
      <c r="X48" s="3">
        <v>12117034</v>
      </c>
      <c r="Y48" s="8">
        <v>1418403</v>
      </c>
      <c r="Z48" s="9">
        <v>0</v>
      </c>
    </row>
    <row r="49" spans="1:26" hidden="1" x14ac:dyDescent="0.25">
      <c r="A49" s="2" t="s">
        <v>165</v>
      </c>
      <c r="B49" s="4">
        <v>102947</v>
      </c>
      <c r="C49" s="4" t="s">
        <v>62</v>
      </c>
      <c r="D49" s="4" t="s">
        <v>25</v>
      </c>
      <c r="E49" s="4" t="s">
        <v>26</v>
      </c>
      <c r="F49" s="4" t="s">
        <v>27</v>
      </c>
      <c r="G49" s="4">
        <v>277276101</v>
      </c>
      <c r="H49" s="4" t="s">
        <v>166</v>
      </c>
      <c r="I49" s="4" t="s">
        <v>65</v>
      </c>
      <c r="J49" s="4" t="s">
        <v>65</v>
      </c>
      <c r="K49" s="4" t="s">
        <v>30</v>
      </c>
      <c r="L49" s="4">
        <v>1969</v>
      </c>
      <c r="M49" s="8">
        <v>404598.38</v>
      </c>
      <c r="N49" s="8">
        <v>444911.44</v>
      </c>
      <c r="O49" s="8">
        <v>496238</v>
      </c>
      <c r="P49" s="11">
        <f t="shared" si="0"/>
        <v>7.0422656469692591E-2</v>
      </c>
      <c r="Q49" s="2">
        <v>0</v>
      </c>
      <c r="R49" s="2">
        <v>0</v>
      </c>
      <c r="S49" s="3">
        <v>7230</v>
      </c>
      <c r="T49" s="2">
        <v>56</v>
      </c>
      <c r="U49" s="3">
        <v>146906</v>
      </c>
      <c r="V49" s="2">
        <v>161.02000000000001</v>
      </c>
      <c r="W49" s="3">
        <v>44336099</v>
      </c>
      <c r="X49" s="2">
        <v>0</v>
      </c>
      <c r="Y49" s="8">
        <v>2082398</v>
      </c>
      <c r="Z49" s="9">
        <v>0</v>
      </c>
    </row>
    <row r="50" spans="1:26" hidden="1" x14ac:dyDescent="0.25">
      <c r="A50" s="2" t="s">
        <v>167</v>
      </c>
      <c r="B50" s="4">
        <v>103036</v>
      </c>
      <c r="C50" s="4" t="s">
        <v>67</v>
      </c>
      <c r="D50" s="4" t="s">
        <v>25</v>
      </c>
      <c r="E50" s="4" t="s">
        <v>26</v>
      </c>
      <c r="F50" s="4" t="s">
        <v>27</v>
      </c>
      <c r="G50" s="4">
        <v>939653101</v>
      </c>
      <c r="H50" s="4" t="s">
        <v>168</v>
      </c>
      <c r="I50" s="4" t="s">
        <v>70</v>
      </c>
      <c r="J50" s="4" t="s">
        <v>70</v>
      </c>
      <c r="K50" s="4" t="s">
        <v>30</v>
      </c>
      <c r="L50" s="4">
        <v>1960</v>
      </c>
      <c r="M50" s="8">
        <v>146071.6</v>
      </c>
      <c r="N50" s="8">
        <v>153574.20000000001</v>
      </c>
      <c r="O50" s="8">
        <v>160946</v>
      </c>
      <c r="P50" s="11">
        <f t="shared" si="0"/>
        <v>3.2852092609888084E-2</v>
      </c>
      <c r="Q50" s="2">
        <v>0</v>
      </c>
      <c r="R50" s="2">
        <v>0</v>
      </c>
      <c r="S50" s="2">
        <v>0</v>
      </c>
      <c r="T50" s="3">
        <v>8389</v>
      </c>
      <c r="U50" s="3">
        <v>24327</v>
      </c>
      <c r="V50" s="2">
        <v>15.68</v>
      </c>
      <c r="W50" s="3">
        <v>87721727</v>
      </c>
      <c r="X50" s="3">
        <v>12124</v>
      </c>
      <c r="Y50" s="8">
        <v>608820</v>
      </c>
      <c r="Z50" s="9">
        <v>0</v>
      </c>
    </row>
    <row r="51" spans="1:26" hidden="1" x14ac:dyDescent="0.25">
      <c r="A51" s="2" t="s">
        <v>169</v>
      </c>
      <c r="B51" s="4">
        <v>4313470</v>
      </c>
      <c r="C51" s="4" t="s">
        <v>36</v>
      </c>
      <c r="D51" s="4" t="s">
        <v>25</v>
      </c>
      <c r="E51" s="4" t="s">
        <v>26</v>
      </c>
      <c r="F51" s="4" t="s">
        <v>27</v>
      </c>
      <c r="G51" s="4">
        <v>292104106</v>
      </c>
      <c r="H51" s="4" t="s">
        <v>170</v>
      </c>
      <c r="I51" s="4" t="s">
        <v>44</v>
      </c>
      <c r="J51" s="4" t="s">
        <v>44</v>
      </c>
      <c r="K51" s="4" t="s">
        <v>30</v>
      </c>
      <c r="L51" s="4">
        <v>2013</v>
      </c>
      <c r="M51" s="8">
        <v>265652.03000000003</v>
      </c>
      <c r="N51" s="8">
        <v>317525.62</v>
      </c>
      <c r="O51" s="8">
        <v>278877.49</v>
      </c>
      <c r="P51" s="11">
        <f t="shared" si="0"/>
        <v>1.6326947029401184E-2</v>
      </c>
      <c r="Q51" s="2">
        <v>0</v>
      </c>
      <c r="R51" s="2">
        <v>0</v>
      </c>
      <c r="S51" s="2">
        <v>0</v>
      </c>
      <c r="T51" s="3">
        <v>264434</v>
      </c>
      <c r="U51" s="3">
        <v>318166</v>
      </c>
      <c r="V51" s="2">
        <v>6.53</v>
      </c>
      <c r="W51" s="3">
        <v>160389273</v>
      </c>
      <c r="X51" s="3">
        <v>102609541</v>
      </c>
      <c r="Y51" s="8">
        <v>2480503</v>
      </c>
      <c r="Z51" s="9">
        <v>0</v>
      </c>
    </row>
    <row r="52" spans="1:26" hidden="1" x14ac:dyDescent="0.25">
      <c r="A52" s="2" t="s">
        <v>171</v>
      </c>
      <c r="B52" s="4">
        <v>113645</v>
      </c>
      <c r="C52" s="4" t="s">
        <v>131</v>
      </c>
      <c r="D52" s="4" t="s">
        <v>25</v>
      </c>
      <c r="E52" s="4" t="s">
        <v>26</v>
      </c>
      <c r="F52" s="4" t="s">
        <v>27</v>
      </c>
      <c r="G52" s="4" t="s">
        <v>172</v>
      </c>
      <c r="H52" s="4" t="s">
        <v>173</v>
      </c>
      <c r="I52" s="4" t="s">
        <v>38</v>
      </c>
      <c r="J52" s="4" t="s">
        <v>38</v>
      </c>
      <c r="K52" s="4" t="s">
        <v>30</v>
      </c>
      <c r="L52" s="4">
        <v>1997</v>
      </c>
      <c r="M52" s="8">
        <v>547261</v>
      </c>
      <c r="N52" s="8">
        <v>566096.4</v>
      </c>
      <c r="O52" s="8">
        <v>589002</v>
      </c>
      <c r="P52" s="11">
        <f t="shared" si="0"/>
        <v>2.4803869558823299E-2</v>
      </c>
      <c r="Q52" s="2">
        <v>0</v>
      </c>
      <c r="R52" s="2">
        <v>0</v>
      </c>
      <c r="S52" s="3">
        <v>52964</v>
      </c>
      <c r="T52" s="3">
        <v>107934</v>
      </c>
      <c r="U52" s="3">
        <v>33390</v>
      </c>
      <c r="V52" s="2">
        <v>42.11</v>
      </c>
      <c r="W52" s="3">
        <v>75279238</v>
      </c>
      <c r="X52" s="2">
        <v>0</v>
      </c>
      <c r="Y52" s="8">
        <v>3222982</v>
      </c>
      <c r="Z52" s="9">
        <v>371007</v>
      </c>
    </row>
    <row r="53" spans="1:26" hidden="1" x14ac:dyDescent="0.25">
      <c r="A53" s="2" t="s">
        <v>174</v>
      </c>
      <c r="B53" s="4">
        <v>4570011</v>
      </c>
      <c r="C53" s="4" t="s">
        <v>153</v>
      </c>
      <c r="D53" s="4" t="s">
        <v>25</v>
      </c>
      <c r="E53" s="4" t="s">
        <v>26</v>
      </c>
      <c r="F53" s="4" t="s">
        <v>27</v>
      </c>
      <c r="G53" s="4" t="s">
        <v>175</v>
      </c>
      <c r="H53" s="4" t="s">
        <v>176</v>
      </c>
      <c r="I53" s="4" t="s">
        <v>54</v>
      </c>
      <c r="J53" s="4" t="s">
        <v>155</v>
      </c>
      <c r="K53" s="4" t="s">
        <v>30</v>
      </c>
      <c r="L53" s="4">
        <v>2015</v>
      </c>
      <c r="M53" s="8">
        <v>4913666.67</v>
      </c>
      <c r="N53" s="8">
        <v>5319933.33</v>
      </c>
      <c r="O53" s="8">
        <v>0</v>
      </c>
      <c r="P53" s="10">
        <f t="shared" si="0"/>
        <v>-1</v>
      </c>
      <c r="Q53" s="2">
        <v>0</v>
      </c>
      <c r="R53" s="2">
        <v>0</v>
      </c>
      <c r="S53" s="3">
        <v>348145</v>
      </c>
      <c r="T53" s="3">
        <v>1906421</v>
      </c>
      <c r="U53" s="3">
        <v>1128496</v>
      </c>
      <c r="V53" s="2">
        <v>696.81</v>
      </c>
      <c r="W53" s="3">
        <v>93523257</v>
      </c>
      <c r="X53" s="2">
        <v>0</v>
      </c>
      <c r="Y53" s="8">
        <v>18804910</v>
      </c>
      <c r="Z53" s="9">
        <v>0</v>
      </c>
    </row>
    <row r="54" spans="1:26" hidden="1" x14ac:dyDescent="0.25">
      <c r="A54" s="2" t="s">
        <v>177</v>
      </c>
      <c r="B54" s="4">
        <v>102958</v>
      </c>
      <c r="C54" s="4" t="s">
        <v>42</v>
      </c>
      <c r="D54" s="4" t="s">
        <v>25</v>
      </c>
      <c r="E54" s="4" t="s">
        <v>26</v>
      </c>
      <c r="F54" s="4" t="s">
        <v>27</v>
      </c>
      <c r="G54" s="4">
        <v>294628102</v>
      </c>
      <c r="H54" s="4" t="s">
        <v>178</v>
      </c>
      <c r="I54" s="4" t="s">
        <v>44</v>
      </c>
      <c r="J54" s="4" t="s">
        <v>44</v>
      </c>
      <c r="K54" s="4" t="s">
        <v>30</v>
      </c>
      <c r="L54" s="4">
        <v>1987</v>
      </c>
      <c r="M54" s="8">
        <v>32925.269999999997</v>
      </c>
      <c r="N54" s="8">
        <v>34697.480000000003</v>
      </c>
      <c r="O54" s="8">
        <v>35861.480000000003</v>
      </c>
      <c r="P54" s="11">
        <f t="shared" si="0"/>
        <v>2.8883702245722898E-2</v>
      </c>
      <c r="Q54" s="2">
        <v>0</v>
      </c>
      <c r="R54" s="2">
        <v>0</v>
      </c>
      <c r="S54" s="2">
        <v>0</v>
      </c>
      <c r="T54" s="3">
        <v>2582222</v>
      </c>
      <c r="U54" s="3">
        <v>18061</v>
      </c>
      <c r="V54" s="2">
        <v>21.27</v>
      </c>
      <c r="W54" s="3">
        <v>109701592</v>
      </c>
      <c r="X54" s="3">
        <v>279892</v>
      </c>
      <c r="Y54" s="8">
        <v>31153</v>
      </c>
      <c r="Z54" s="9">
        <v>122880</v>
      </c>
    </row>
    <row r="55" spans="1:26" hidden="1" x14ac:dyDescent="0.25">
      <c r="A55" s="2" t="s">
        <v>179</v>
      </c>
      <c r="B55" s="4">
        <v>103066</v>
      </c>
      <c r="C55" s="4" t="s">
        <v>51</v>
      </c>
      <c r="D55" s="4" t="s">
        <v>25</v>
      </c>
      <c r="E55" s="4" t="s">
        <v>26</v>
      </c>
      <c r="F55" s="4" t="s">
        <v>27</v>
      </c>
      <c r="G55" s="4" t="s">
        <v>180</v>
      </c>
      <c r="H55" s="4" t="s">
        <v>181</v>
      </c>
      <c r="I55" s="4" t="s">
        <v>182</v>
      </c>
      <c r="J55" s="4" t="s">
        <v>182</v>
      </c>
      <c r="K55" s="4" t="s">
        <v>30</v>
      </c>
      <c r="L55" s="4">
        <v>1993</v>
      </c>
      <c r="M55" s="8">
        <v>691910.71</v>
      </c>
      <c r="N55" s="8">
        <v>827173.18</v>
      </c>
      <c r="O55" s="8">
        <v>785487.18</v>
      </c>
      <c r="P55" s="11">
        <f t="shared" si="0"/>
        <v>4.3189041129078731E-2</v>
      </c>
      <c r="Q55" s="2">
        <v>0</v>
      </c>
      <c r="R55" s="2">
        <v>0</v>
      </c>
      <c r="S55" s="3">
        <v>81404</v>
      </c>
      <c r="T55" s="3">
        <v>2647</v>
      </c>
      <c r="U55" s="3">
        <v>158591</v>
      </c>
      <c r="V55" s="2">
        <v>64.099999999999994</v>
      </c>
      <c r="W55" s="3">
        <v>186178922</v>
      </c>
      <c r="X55" s="3">
        <v>9265565</v>
      </c>
      <c r="Y55" s="8">
        <v>3975034</v>
      </c>
      <c r="Z55" s="9">
        <v>0</v>
      </c>
    </row>
    <row r="56" spans="1:26" hidden="1" x14ac:dyDescent="0.25">
      <c r="A56" s="2" t="s">
        <v>183</v>
      </c>
      <c r="B56" s="4">
        <v>103054</v>
      </c>
      <c r="C56" s="4" t="s">
        <v>67</v>
      </c>
      <c r="D56" s="4" t="s">
        <v>25</v>
      </c>
      <c r="E56" s="4" t="s">
        <v>26</v>
      </c>
      <c r="F56" s="4" t="s">
        <v>27</v>
      </c>
      <c r="G56" s="4" t="s">
        <v>184</v>
      </c>
      <c r="H56" s="4" t="s">
        <v>185</v>
      </c>
      <c r="I56" s="4" t="s">
        <v>70</v>
      </c>
      <c r="J56" s="4" t="s">
        <v>70</v>
      </c>
      <c r="K56" s="4" t="s">
        <v>30</v>
      </c>
      <c r="L56" s="4">
        <v>1993</v>
      </c>
      <c r="M56" s="8">
        <v>1848950.75</v>
      </c>
      <c r="N56" s="8">
        <v>1923598.55</v>
      </c>
      <c r="O56" s="8">
        <v>2039178.5</v>
      </c>
      <c r="P56" s="11">
        <f t="shared" si="0"/>
        <v>3.3181529278279998E-2</v>
      </c>
      <c r="Q56" s="2">
        <v>0</v>
      </c>
      <c r="R56" s="2">
        <v>0</v>
      </c>
      <c r="S56" s="3">
        <v>279024</v>
      </c>
      <c r="T56" s="3">
        <v>53869</v>
      </c>
      <c r="U56" s="3">
        <v>255062</v>
      </c>
      <c r="V56" s="2">
        <v>60.93</v>
      </c>
      <c r="W56" s="3">
        <v>378904669</v>
      </c>
      <c r="X56" s="3">
        <v>12429737</v>
      </c>
      <c r="Y56" s="8">
        <v>8517310</v>
      </c>
      <c r="Z56" s="9">
        <v>37280</v>
      </c>
    </row>
    <row r="57" spans="1:26" hidden="1" x14ac:dyDescent="0.25">
      <c r="A57" s="2" t="s">
        <v>186</v>
      </c>
      <c r="B57" s="4">
        <v>10701281</v>
      </c>
      <c r="C57" s="4" t="s">
        <v>36</v>
      </c>
      <c r="D57" s="4" t="s">
        <v>25</v>
      </c>
      <c r="E57" s="4" t="s">
        <v>26</v>
      </c>
      <c r="F57" s="4" t="s">
        <v>27</v>
      </c>
      <c r="G57" s="5">
        <v>2.967E+111</v>
      </c>
      <c r="H57" s="4" t="s">
        <v>187</v>
      </c>
      <c r="I57" s="4" t="s">
        <v>33</v>
      </c>
      <c r="J57" s="4" t="s">
        <v>34</v>
      </c>
      <c r="K57" s="4" t="s">
        <v>30</v>
      </c>
      <c r="L57" s="4">
        <v>2018</v>
      </c>
      <c r="M57" s="8">
        <v>342205.5</v>
      </c>
      <c r="N57" s="8">
        <v>396351.6</v>
      </c>
      <c r="O57" s="8">
        <v>470777</v>
      </c>
      <c r="P57" s="11">
        <f t="shared" si="0"/>
        <v>0.11218256827806661</v>
      </c>
      <c r="Q57" s="2">
        <v>0</v>
      </c>
      <c r="R57" s="2">
        <v>0</v>
      </c>
      <c r="S57" s="2">
        <v>0</v>
      </c>
      <c r="T57" s="3">
        <v>62345</v>
      </c>
      <c r="U57" s="3">
        <v>63568</v>
      </c>
      <c r="V57" s="2">
        <v>24.2</v>
      </c>
      <c r="W57" s="3">
        <v>148838117</v>
      </c>
      <c r="X57" s="3">
        <v>553847</v>
      </c>
      <c r="Y57" s="8">
        <v>1503262</v>
      </c>
      <c r="Z57" s="9">
        <v>0</v>
      </c>
    </row>
    <row r="58" spans="1:26" x14ac:dyDescent="0.25">
      <c r="A58" s="2" t="s">
        <v>188</v>
      </c>
      <c r="B58" s="4">
        <v>103163</v>
      </c>
      <c r="C58" s="4" t="s">
        <v>67</v>
      </c>
      <c r="D58" s="4" t="s">
        <v>25</v>
      </c>
      <c r="E58" s="4" t="s">
        <v>26</v>
      </c>
      <c r="F58" s="4" t="s">
        <v>27</v>
      </c>
      <c r="G58" s="4">
        <v>297178105</v>
      </c>
      <c r="H58" s="4" t="s">
        <v>189</v>
      </c>
      <c r="I58" s="4" t="s">
        <v>70</v>
      </c>
      <c r="J58" s="4" t="s">
        <v>70</v>
      </c>
      <c r="K58" s="4" t="s">
        <v>30</v>
      </c>
      <c r="L58" s="4">
        <v>1994</v>
      </c>
      <c r="M58" s="8">
        <v>1145617.27</v>
      </c>
      <c r="N58" s="8">
        <v>1183146.92</v>
      </c>
      <c r="O58" s="8">
        <v>1232389.75</v>
      </c>
      <c r="P58" s="11">
        <f>((O58/M58)^(1/3))-1</f>
        <v>2.4635759454856743E-2</v>
      </c>
      <c r="Q58" s="2">
        <v>0</v>
      </c>
      <c r="R58" s="2">
        <v>0</v>
      </c>
      <c r="S58" s="3">
        <v>1127491</v>
      </c>
      <c r="T58" s="3">
        <v>33295</v>
      </c>
      <c r="U58" s="3">
        <v>73355</v>
      </c>
      <c r="V58" s="2">
        <v>211.22</v>
      </c>
      <c r="W58" s="3">
        <v>64181614</v>
      </c>
      <c r="X58" s="3">
        <v>2272496</v>
      </c>
      <c r="Y58" s="8">
        <v>6450639</v>
      </c>
      <c r="Z58" s="9">
        <v>0</v>
      </c>
    </row>
    <row r="59" spans="1:26" hidden="1" x14ac:dyDescent="0.25">
      <c r="A59" s="2" t="s">
        <v>190</v>
      </c>
      <c r="B59" s="4">
        <v>4092889</v>
      </c>
      <c r="C59" s="4" t="s">
        <v>147</v>
      </c>
      <c r="D59" s="4" t="s">
        <v>25</v>
      </c>
      <c r="E59" s="4" t="s">
        <v>26</v>
      </c>
      <c r="F59" s="4" t="s">
        <v>27</v>
      </c>
      <c r="G59" s="4" t="s">
        <v>191</v>
      </c>
      <c r="H59" s="4" t="s">
        <v>192</v>
      </c>
      <c r="I59" s="4" t="s">
        <v>149</v>
      </c>
      <c r="J59" s="4" t="s">
        <v>149</v>
      </c>
      <c r="K59" s="4" t="s">
        <v>30</v>
      </c>
      <c r="L59" s="4">
        <v>2004</v>
      </c>
      <c r="M59" s="8">
        <v>1445295.33</v>
      </c>
      <c r="N59" s="8">
        <v>1510799</v>
      </c>
      <c r="O59" s="8">
        <v>1632300</v>
      </c>
      <c r="P59" s="11">
        <f t="shared" si="0"/>
        <v>4.1392535491463933E-2</v>
      </c>
      <c r="Q59" s="2">
        <v>0</v>
      </c>
      <c r="R59" s="2">
        <v>0</v>
      </c>
      <c r="S59" s="3">
        <v>582412</v>
      </c>
      <c r="T59" s="3">
        <v>92868</v>
      </c>
      <c r="U59" s="3">
        <v>152811</v>
      </c>
      <c r="V59" s="2">
        <v>148.09</v>
      </c>
      <c r="W59" s="3">
        <v>135049453</v>
      </c>
      <c r="X59" s="3">
        <v>7214649</v>
      </c>
      <c r="Y59" s="8">
        <v>8089184</v>
      </c>
      <c r="Z59" s="9">
        <v>0</v>
      </c>
    </row>
    <row r="60" spans="1:26" hidden="1" x14ac:dyDescent="0.25">
      <c r="A60" s="2" t="s">
        <v>193</v>
      </c>
      <c r="B60" s="4">
        <v>4426904</v>
      </c>
      <c r="C60" s="4" t="s">
        <v>131</v>
      </c>
      <c r="D60" s="4" t="s">
        <v>25</v>
      </c>
      <c r="E60" s="4" t="s">
        <v>26</v>
      </c>
      <c r="F60" s="4" t="s">
        <v>27</v>
      </c>
      <c r="G60" s="4" t="s">
        <v>194</v>
      </c>
      <c r="H60" s="4" t="s">
        <v>195</v>
      </c>
      <c r="I60" s="4" t="s">
        <v>54</v>
      </c>
      <c r="J60" s="4" t="s">
        <v>196</v>
      </c>
      <c r="K60" s="4" t="s">
        <v>30</v>
      </c>
      <c r="L60" s="4">
        <v>2014</v>
      </c>
      <c r="M60" s="8">
        <v>43029.5</v>
      </c>
      <c r="N60" s="8">
        <v>47400.67</v>
      </c>
      <c r="O60" s="8">
        <v>56011</v>
      </c>
      <c r="P60" s="11">
        <f t="shared" si="0"/>
        <v>9.1865161273568807E-2</v>
      </c>
      <c r="Q60" s="2">
        <v>0</v>
      </c>
      <c r="R60" s="2">
        <v>0</v>
      </c>
      <c r="S60" s="3">
        <v>4185</v>
      </c>
      <c r="T60" s="3">
        <v>7654</v>
      </c>
      <c r="U60" s="3">
        <v>5491</v>
      </c>
      <c r="V60" s="2">
        <v>11.34</v>
      </c>
      <c r="W60" s="3">
        <v>51546807</v>
      </c>
      <c r="X60" s="3">
        <v>1237339</v>
      </c>
      <c r="Y60" s="8">
        <v>455935</v>
      </c>
      <c r="Z60" s="9">
        <v>0</v>
      </c>
    </row>
    <row r="61" spans="1:26" hidden="1" x14ac:dyDescent="0.25">
      <c r="A61" s="2" t="s">
        <v>197</v>
      </c>
      <c r="B61" s="4">
        <v>102950</v>
      </c>
      <c r="C61" s="4" t="s">
        <v>24</v>
      </c>
      <c r="D61" s="4" t="s">
        <v>25</v>
      </c>
      <c r="E61" s="4" t="s">
        <v>26</v>
      </c>
      <c r="F61" s="4" t="s">
        <v>27</v>
      </c>
      <c r="G61" s="4">
        <v>313745101</v>
      </c>
      <c r="H61" s="4" t="s">
        <v>198</v>
      </c>
      <c r="I61" s="4" t="s">
        <v>29</v>
      </c>
      <c r="J61" s="4" t="s">
        <v>29</v>
      </c>
      <c r="K61" s="4" t="s">
        <v>30</v>
      </c>
      <c r="L61" s="4">
        <v>1985</v>
      </c>
      <c r="M61" s="8">
        <v>751217.1</v>
      </c>
      <c r="N61" s="8">
        <v>800503.4</v>
      </c>
      <c r="O61" s="8">
        <v>870568</v>
      </c>
      <c r="P61" s="11">
        <f t="shared" si="0"/>
        <v>5.0378309096333229E-2</v>
      </c>
      <c r="Q61" s="2">
        <v>0</v>
      </c>
      <c r="R61" s="2">
        <v>0</v>
      </c>
      <c r="S61" s="3">
        <v>145205</v>
      </c>
      <c r="T61" s="3">
        <v>85558</v>
      </c>
      <c r="U61" s="3">
        <v>216014</v>
      </c>
      <c r="V61" s="2">
        <v>89.38</v>
      </c>
      <c r="W61" s="3">
        <v>81515397</v>
      </c>
      <c r="X61" s="3">
        <v>644554</v>
      </c>
      <c r="Y61" s="8">
        <v>5021606</v>
      </c>
      <c r="Z61" s="9">
        <v>159822</v>
      </c>
    </row>
    <row r="62" spans="1:26" hidden="1" x14ac:dyDescent="0.25">
      <c r="A62" s="2" t="s">
        <v>199</v>
      </c>
      <c r="B62" s="4">
        <v>103177</v>
      </c>
      <c r="C62" s="4" t="s">
        <v>62</v>
      </c>
      <c r="D62" s="4" t="s">
        <v>25</v>
      </c>
      <c r="E62" s="4" t="s">
        <v>26</v>
      </c>
      <c r="F62" s="4" t="s">
        <v>27</v>
      </c>
      <c r="G62" s="4" t="s">
        <v>200</v>
      </c>
      <c r="H62" s="4" t="s">
        <v>201</v>
      </c>
      <c r="I62" s="4" t="s">
        <v>65</v>
      </c>
      <c r="J62" s="4" t="s">
        <v>65</v>
      </c>
      <c r="K62" s="4" t="s">
        <v>30</v>
      </c>
      <c r="L62" s="4">
        <v>1994</v>
      </c>
      <c r="M62" s="8">
        <v>438774.33</v>
      </c>
      <c r="N62" s="8">
        <v>479922.62</v>
      </c>
      <c r="O62" s="8">
        <v>536743</v>
      </c>
      <c r="P62" s="11">
        <f t="shared" si="0"/>
        <v>6.948588995342253E-2</v>
      </c>
      <c r="Q62" s="2">
        <v>0</v>
      </c>
      <c r="R62" s="2">
        <v>0</v>
      </c>
      <c r="S62" s="3">
        <v>8822</v>
      </c>
      <c r="T62" s="3">
        <v>133244</v>
      </c>
      <c r="U62" s="3">
        <v>173967</v>
      </c>
      <c r="V62" s="2">
        <v>51.7</v>
      </c>
      <c r="W62" s="3">
        <v>132243163</v>
      </c>
      <c r="X62" s="3">
        <v>3055766</v>
      </c>
      <c r="Y62" s="8">
        <v>2424023</v>
      </c>
      <c r="Z62" s="9">
        <v>0</v>
      </c>
    </row>
    <row r="63" spans="1:26" hidden="1" x14ac:dyDescent="0.25">
      <c r="A63" s="2" t="s">
        <v>202</v>
      </c>
      <c r="B63" s="4">
        <v>103080</v>
      </c>
      <c r="C63" s="4" t="s">
        <v>36</v>
      </c>
      <c r="D63" s="4" t="s">
        <v>25</v>
      </c>
      <c r="E63" s="4" t="s">
        <v>26</v>
      </c>
      <c r="F63" s="4" t="s">
        <v>27</v>
      </c>
      <c r="G63" s="4">
        <v>336142104</v>
      </c>
      <c r="H63" s="4" t="s">
        <v>203</v>
      </c>
      <c r="I63" s="4" t="s">
        <v>38</v>
      </c>
      <c r="J63" s="4" t="s">
        <v>38</v>
      </c>
      <c r="K63" s="4" t="s">
        <v>30</v>
      </c>
      <c r="L63" s="4">
        <v>1961</v>
      </c>
      <c r="M63" s="8">
        <v>0</v>
      </c>
      <c r="N63" s="8">
        <v>0</v>
      </c>
      <c r="O63" s="8">
        <v>0</v>
      </c>
      <c r="P63" s="10" t="e">
        <f t="shared" si="0"/>
        <v>#DIV/0!</v>
      </c>
      <c r="Q63" s="2">
        <v>0</v>
      </c>
      <c r="R63" s="2">
        <v>0</v>
      </c>
      <c r="S63" s="3">
        <v>18798</v>
      </c>
      <c r="T63" s="3">
        <v>49578</v>
      </c>
      <c r="U63" s="3">
        <v>3196</v>
      </c>
      <c r="V63" s="2">
        <v>14.62</v>
      </c>
      <c r="W63" s="3">
        <v>7449583</v>
      </c>
      <c r="X63" s="2">
        <v>0</v>
      </c>
      <c r="Y63" s="8">
        <v>153910</v>
      </c>
      <c r="Z63" s="9">
        <v>0</v>
      </c>
    </row>
    <row r="64" spans="1:26" hidden="1" x14ac:dyDescent="0.25">
      <c r="A64" s="2" t="s">
        <v>204</v>
      </c>
      <c r="B64" s="4">
        <v>25464524</v>
      </c>
      <c r="C64" s="4" t="s">
        <v>51</v>
      </c>
      <c r="D64" s="4" t="s">
        <v>25</v>
      </c>
      <c r="E64" s="4" t="s">
        <v>26</v>
      </c>
      <c r="F64" s="4" t="s">
        <v>27</v>
      </c>
      <c r="G64" s="4" t="s">
        <v>205</v>
      </c>
      <c r="H64" s="4" t="s">
        <v>206</v>
      </c>
      <c r="I64" s="4" t="s">
        <v>182</v>
      </c>
      <c r="J64" s="4" t="s">
        <v>182</v>
      </c>
      <c r="K64" s="4" t="s">
        <v>30</v>
      </c>
      <c r="L64" s="4">
        <v>2020</v>
      </c>
      <c r="M64" s="8">
        <v>45429</v>
      </c>
      <c r="N64" s="8">
        <v>47946</v>
      </c>
      <c r="O64" s="8">
        <v>0</v>
      </c>
      <c r="P64" s="10">
        <f t="shared" si="0"/>
        <v>-1</v>
      </c>
      <c r="Q64" s="2">
        <v>0</v>
      </c>
      <c r="R64" s="2">
        <v>0</v>
      </c>
      <c r="S64" s="2">
        <v>0</v>
      </c>
      <c r="T64" s="3">
        <v>16926</v>
      </c>
      <c r="U64" s="3">
        <v>2844</v>
      </c>
      <c r="V64" s="2">
        <v>22.47</v>
      </c>
      <c r="W64" s="3">
        <v>15317656</v>
      </c>
      <c r="X64" s="3">
        <v>5467031</v>
      </c>
      <c r="Y64" s="8">
        <v>441523</v>
      </c>
      <c r="Z64" s="9">
        <v>0</v>
      </c>
    </row>
    <row r="65" spans="1:26" hidden="1" x14ac:dyDescent="0.25">
      <c r="A65" s="2" t="s">
        <v>207</v>
      </c>
      <c r="B65" s="4">
        <v>4625481</v>
      </c>
      <c r="C65" s="4" t="s">
        <v>131</v>
      </c>
      <c r="D65" s="4" t="s">
        <v>25</v>
      </c>
      <c r="E65" s="4" t="s">
        <v>26</v>
      </c>
      <c r="F65" s="4" t="s">
        <v>27</v>
      </c>
      <c r="G65" s="4" t="s">
        <v>208</v>
      </c>
      <c r="H65" s="4" t="s">
        <v>209</v>
      </c>
      <c r="I65" s="4" t="s">
        <v>33</v>
      </c>
      <c r="J65" s="4" t="s">
        <v>34</v>
      </c>
      <c r="K65" s="4" t="s">
        <v>30</v>
      </c>
      <c r="L65" s="4">
        <v>2016</v>
      </c>
      <c r="M65" s="8">
        <v>205000</v>
      </c>
      <c r="N65" s="8">
        <v>214400.83</v>
      </c>
      <c r="O65" s="8">
        <v>245782.5</v>
      </c>
      <c r="P65" s="11">
        <f t="shared" si="0"/>
        <v>6.2345294942315999E-2</v>
      </c>
      <c r="Q65" s="2">
        <v>0</v>
      </c>
      <c r="R65" s="2">
        <v>0</v>
      </c>
      <c r="S65" s="2">
        <v>0</v>
      </c>
      <c r="T65" s="3">
        <v>26296</v>
      </c>
      <c r="U65" s="3">
        <v>39990</v>
      </c>
      <c r="V65" s="2">
        <v>25.86</v>
      </c>
      <c r="W65" s="3">
        <v>87025677</v>
      </c>
      <c r="X65" s="3">
        <v>114559</v>
      </c>
      <c r="Y65" s="8">
        <v>1060277</v>
      </c>
      <c r="Z65" s="9">
        <v>0</v>
      </c>
    </row>
    <row r="66" spans="1:26" hidden="1" x14ac:dyDescent="0.25">
      <c r="A66" s="2" t="s">
        <v>210</v>
      </c>
      <c r="B66" s="4">
        <v>4065591</v>
      </c>
      <c r="C66" s="4" t="s">
        <v>42</v>
      </c>
      <c r="D66" s="4" t="s">
        <v>25</v>
      </c>
      <c r="E66" s="4" t="s">
        <v>26</v>
      </c>
      <c r="F66" s="4" t="s">
        <v>27</v>
      </c>
      <c r="G66" s="4" t="s">
        <v>211</v>
      </c>
      <c r="H66" s="4" t="s">
        <v>212</v>
      </c>
      <c r="I66" s="4" t="s">
        <v>44</v>
      </c>
      <c r="J66" s="4" t="s">
        <v>44</v>
      </c>
      <c r="K66" s="4" t="s">
        <v>30</v>
      </c>
      <c r="L66" s="4">
        <v>2002</v>
      </c>
      <c r="M66" s="8">
        <v>68962</v>
      </c>
      <c r="N66" s="8">
        <v>64987</v>
      </c>
      <c r="O66" s="8">
        <v>75194</v>
      </c>
      <c r="P66" s="11">
        <f t="shared" si="0"/>
        <v>2.9258462967400423E-2</v>
      </c>
      <c r="Q66" s="2">
        <v>0</v>
      </c>
      <c r="R66" s="2">
        <v>0</v>
      </c>
      <c r="S66" s="2">
        <v>0</v>
      </c>
      <c r="T66" s="3">
        <v>3739</v>
      </c>
      <c r="U66" s="3">
        <v>46192</v>
      </c>
      <c r="V66" s="2">
        <v>1.66</v>
      </c>
      <c r="W66" s="3">
        <v>103235914</v>
      </c>
      <c r="X66" s="2">
        <v>0</v>
      </c>
      <c r="Y66" s="8">
        <v>472930</v>
      </c>
      <c r="Z66" s="9">
        <v>0</v>
      </c>
    </row>
    <row r="67" spans="1:26" hidden="1" x14ac:dyDescent="0.25">
      <c r="A67" s="2" t="s">
        <v>213</v>
      </c>
      <c r="B67" s="4">
        <v>4389214</v>
      </c>
      <c r="C67" s="4" t="s">
        <v>131</v>
      </c>
      <c r="D67" s="4" t="s">
        <v>25</v>
      </c>
      <c r="E67" s="4" t="s">
        <v>26</v>
      </c>
      <c r="F67" s="4" t="s">
        <v>27</v>
      </c>
      <c r="G67" s="4" t="s">
        <v>214</v>
      </c>
      <c r="H67" s="4" t="s">
        <v>215</v>
      </c>
      <c r="I67" s="4" t="s">
        <v>216</v>
      </c>
      <c r="J67" s="4" t="s">
        <v>216</v>
      </c>
      <c r="K67" s="4" t="s">
        <v>30</v>
      </c>
      <c r="L67" s="4">
        <v>2014</v>
      </c>
      <c r="M67" s="8">
        <v>1401374.33</v>
      </c>
      <c r="N67" s="8">
        <v>1413223.75</v>
      </c>
      <c r="O67" s="8">
        <v>1471008</v>
      </c>
      <c r="P67" s="11">
        <f t="shared" si="0"/>
        <v>1.6296177773129195E-2</v>
      </c>
      <c r="Q67" s="2">
        <v>0</v>
      </c>
      <c r="R67" s="2">
        <v>0</v>
      </c>
      <c r="S67" s="2">
        <v>0</v>
      </c>
      <c r="T67" s="3">
        <v>239083</v>
      </c>
      <c r="U67" s="3">
        <v>246106</v>
      </c>
      <c r="V67" s="2">
        <v>47.86</v>
      </c>
      <c r="W67" s="3">
        <v>262656820</v>
      </c>
      <c r="X67" s="3">
        <v>7366683</v>
      </c>
      <c r="Y67" s="8">
        <v>6812290</v>
      </c>
      <c r="Z67" s="9">
        <v>0</v>
      </c>
    </row>
    <row r="68" spans="1:26" hidden="1" x14ac:dyDescent="0.25">
      <c r="A68" s="2" t="s">
        <v>217</v>
      </c>
      <c r="B68" s="4">
        <v>4673971</v>
      </c>
      <c r="C68" s="4" t="s">
        <v>36</v>
      </c>
      <c r="D68" s="4" t="s">
        <v>25</v>
      </c>
      <c r="E68" s="4" t="s">
        <v>26</v>
      </c>
      <c r="F68" s="4" t="s">
        <v>27</v>
      </c>
      <c r="G68" s="4" t="s">
        <v>218</v>
      </c>
      <c r="H68" s="4" t="s">
        <v>219</v>
      </c>
      <c r="I68" s="4" t="s">
        <v>38</v>
      </c>
      <c r="J68" s="4" t="s">
        <v>38</v>
      </c>
      <c r="K68" s="4" t="s">
        <v>30</v>
      </c>
      <c r="L68" s="4">
        <v>0</v>
      </c>
      <c r="M68" s="8">
        <v>4248</v>
      </c>
      <c r="N68" s="8">
        <v>4749.5</v>
      </c>
      <c r="O68" s="8">
        <v>0</v>
      </c>
      <c r="P68" s="10">
        <f t="shared" si="0"/>
        <v>-1</v>
      </c>
      <c r="Q68" s="2">
        <v>0</v>
      </c>
      <c r="R68" s="2">
        <v>0</v>
      </c>
      <c r="S68" s="3">
        <v>1218</v>
      </c>
      <c r="T68" s="3">
        <v>3718</v>
      </c>
      <c r="U68" s="2">
        <v>606</v>
      </c>
      <c r="V68" s="2">
        <v>4.16</v>
      </c>
      <c r="W68" s="3">
        <v>2615857</v>
      </c>
      <c r="X68" s="2">
        <v>0</v>
      </c>
      <c r="Y68" s="8">
        <v>47284</v>
      </c>
      <c r="Z68" s="9">
        <v>0</v>
      </c>
    </row>
    <row r="69" spans="1:26" hidden="1" x14ac:dyDescent="0.25">
      <c r="A69" s="2" t="s">
        <v>220</v>
      </c>
      <c r="B69" s="4">
        <v>4066492</v>
      </c>
      <c r="C69" s="4" t="s">
        <v>24</v>
      </c>
      <c r="D69" s="4" t="s">
        <v>25</v>
      </c>
      <c r="E69" s="4" t="s">
        <v>26</v>
      </c>
      <c r="F69" s="4" t="s">
        <v>27</v>
      </c>
      <c r="G69" s="4">
        <v>374297109</v>
      </c>
      <c r="H69" s="4" t="s">
        <v>221</v>
      </c>
      <c r="I69" s="4" t="s">
        <v>33</v>
      </c>
      <c r="J69" s="4" t="s">
        <v>34</v>
      </c>
      <c r="K69" s="4" t="s">
        <v>30</v>
      </c>
      <c r="L69" s="4">
        <v>2001</v>
      </c>
      <c r="M69" s="8">
        <v>157300</v>
      </c>
      <c r="N69" s="8">
        <v>169673</v>
      </c>
      <c r="O69" s="8">
        <v>190550</v>
      </c>
      <c r="P69" s="11">
        <f t="shared" ref="P69:P132" si="1">((O69/M69)^(1/3))-1</f>
        <v>6.6007049845413945E-2</v>
      </c>
      <c r="Q69" s="2">
        <v>0</v>
      </c>
      <c r="R69" s="2">
        <v>0</v>
      </c>
      <c r="S69" s="2">
        <v>0</v>
      </c>
      <c r="T69" s="3">
        <v>8713</v>
      </c>
      <c r="U69" s="3">
        <v>22541</v>
      </c>
      <c r="V69" s="2">
        <v>34.090000000000003</v>
      </c>
      <c r="W69" s="3">
        <v>49493599</v>
      </c>
      <c r="X69" s="2">
        <v>0</v>
      </c>
      <c r="Y69" s="8">
        <v>802445</v>
      </c>
      <c r="Z69" s="9">
        <v>0</v>
      </c>
    </row>
    <row r="70" spans="1:26" hidden="1" x14ac:dyDescent="0.25">
      <c r="A70" s="2" t="s">
        <v>222</v>
      </c>
      <c r="B70" s="4">
        <v>4088076</v>
      </c>
      <c r="C70" s="4" t="s">
        <v>36</v>
      </c>
      <c r="D70" s="4" t="s">
        <v>25</v>
      </c>
      <c r="E70" s="4" t="s">
        <v>26</v>
      </c>
      <c r="F70" s="4" t="s">
        <v>27</v>
      </c>
      <c r="G70" s="4">
        <v>376536108</v>
      </c>
      <c r="H70" s="4" t="s">
        <v>223</v>
      </c>
      <c r="I70" s="4" t="s">
        <v>38</v>
      </c>
      <c r="J70" s="4" t="s">
        <v>38</v>
      </c>
      <c r="K70" s="4" t="s">
        <v>30</v>
      </c>
      <c r="L70" s="4">
        <v>2003</v>
      </c>
      <c r="M70" s="8">
        <v>121645.33</v>
      </c>
      <c r="N70" s="8">
        <v>127672.6</v>
      </c>
      <c r="O70" s="8">
        <v>130144</v>
      </c>
      <c r="P70" s="11">
        <f t="shared" si="1"/>
        <v>2.2765892489276185E-2</v>
      </c>
      <c r="Q70" s="2">
        <v>0</v>
      </c>
      <c r="R70" s="2">
        <v>0</v>
      </c>
      <c r="S70" s="2">
        <v>0</v>
      </c>
      <c r="T70" s="3">
        <v>11653</v>
      </c>
      <c r="U70" s="3">
        <v>17565</v>
      </c>
      <c r="V70" s="2">
        <v>11.55</v>
      </c>
      <c r="W70" s="3">
        <v>39998775</v>
      </c>
      <c r="X70" s="3">
        <v>391468</v>
      </c>
      <c r="Y70" s="8">
        <v>826883</v>
      </c>
      <c r="Z70" s="9">
        <v>16772</v>
      </c>
    </row>
    <row r="71" spans="1:26" hidden="1" x14ac:dyDescent="0.25">
      <c r="A71" s="2" t="s">
        <v>224</v>
      </c>
      <c r="B71" s="4">
        <v>4264067</v>
      </c>
      <c r="C71" s="4" t="s">
        <v>131</v>
      </c>
      <c r="D71" s="4" t="s">
        <v>25</v>
      </c>
      <c r="E71" s="4" t="s">
        <v>26</v>
      </c>
      <c r="F71" s="4" t="s">
        <v>27</v>
      </c>
      <c r="G71" s="4">
        <v>376549101</v>
      </c>
      <c r="H71" s="4" t="s">
        <v>225</v>
      </c>
      <c r="I71" s="4" t="s">
        <v>54</v>
      </c>
      <c r="J71" s="4" t="s">
        <v>196</v>
      </c>
      <c r="K71" s="4" t="s">
        <v>30</v>
      </c>
      <c r="L71" s="4">
        <v>2013</v>
      </c>
      <c r="M71" s="8">
        <v>88688.33</v>
      </c>
      <c r="N71" s="8">
        <v>94967</v>
      </c>
      <c r="O71" s="8">
        <v>99053</v>
      </c>
      <c r="P71" s="11">
        <f t="shared" si="1"/>
        <v>3.7529336581960226E-2</v>
      </c>
      <c r="Q71" s="2">
        <v>0</v>
      </c>
      <c r="R71" s="2">
        <v>0</v>
      </c>
      <c r="S71" s="3">
        <v>5800</v>
      </c>
      <c r="T71" s="3">
        <v>61141</v>
      </c>
      <c r="U71" s="3">
        <v>20440</v>
      </c>
      <c r="V71" s="2">
        <v>15.7</v>
      </c>
      <c r="W71" s="3">
        <v>35713982</v>
      </c>
      <c r="X71" s="2">
        <v>0</v>
      </c>
      <c r="Y71" s="8">
        <v>725889</v>
      </c>
      <c r="Z71" s="9">
        <v>403685</v>
      </c>
    </row>
    <row r="72" spans="1:26" hidden="1" x14ac:dyDescent="0.25">
      <c r="A72" s="2" t="s">
        <v>226</v>
      </c>
      <c r="B72" s="4">
        <v>4677448</v>
      </c>
      <c r="C72" s="4" t="s">
        <v>109</v>
      </c>
      <c r="D72" s="4" t="s">
        <v>25</v>
      </c>
      <c r="E72" s="4" t="s">
        <v>26</v>
      </c>
      <c r="F72" s="4" t="s">
        <v>27</v>
      </c>
      <c r="G72" s="4" t="s">
        <v>227</v>
      </c>
      <c r="H72" s="4" t="s">
        <v>228</v>
      </c>
      <c r="I72" s="4" t="s">
        <v>112</v>
      </c>
      <c r="J72" s="4" t="s">
        <v>112</v>
      </c>
      <c r="K72" s="4" t="s">
        <v>30</v>
      </c>
      <c r="L72" s="4">
        <v>2016</v>
      </c>
      <c r="M72" s="8">
        <v>115445.8</v>
      </c>
      <c r="N72" s="8">
        <v>126991.25</v>
      </c>
      <c r="O72" s="8">
        <v>130677.5</v>
      </c>
      <c r="P72" s="11">
        <f t="shared" si="1"/>
        <v>4.217558140675215E-2</v>
      </c>
      <c r="Q72" s="2">
        <v>0</v>
      </c>
      <c r="R72" s="2">
        <v>0</v>
      </c>
      <c r="S72" s="2">
        <v>0</v>
      </c>
      <c r="T72" s="3">
        <v>4016</v>
      </c>
      <c r="U72" s="3">
        <v>37924</v>
      </c>
      <c r="V72" s="2">
        <v>8.66</v>
      </c>
      <c r="W72" s="3">
        <v>65529718</v>
      </c>
      <c r="X72" s="3">
        <v>4206000</v>
      </c>
      <c r="Y72" s="8">
        <v>744196</v>
      </c>
      <c r="Z72" s="9">
        <v>77625</v>
      </c>
    </row>
    <row r="73" spans="1:26" hidden="1" x14ac:dyDescent="0.25">
      <c r="A73" s="2" t="s">
        <v>229</v>
      </c>
      <c r="B73" s="4">
        <v>4307540</v>
      </c>
      <c r="C73" s="4" t="s">
        <v>36</v>
      </c>
      <c r="D73" s="4" t="s">
        <v>25</v>
      </c>
      <c r="E73" s="4" t="s">
        <v>26</v>
      </c>
      <c r="F73" s="4" t="s">
        <v>27</v>
      </c>
      <c r="G73" s="4">
        <v>379378201</v>
      </c>
      <c r="H73" s="4" t="s">
        <v>230</v>
      </c>
      <c r="I73" s="4" t="s">
        <v>38</v>
      </c>
      <c r="J73" s="4" t="s">
        <v>38</v>
      </c>
      <c r="K73" s="4" t="s">
        <v>30</v>
      </c>
      <c r="L73" s="4">
        <v>2013</v>
      </c>
      <c r="M73" s="8">
        <v>351104</v>
      </c>
      <c r="N73" s="8">
        <v>379458</v>
      </c>
      <c r="O73" s="8">
        <v>0</v>
      </c>
      <c r="P73" s="10">
        <f t="shared" si="1"/>
        <v>-1</v>
      </c>
      <c r="Q73" s="2">
        <v>0</v>
      </c>
      <c r="R73" s="2">
        <v>0</v>
      </c>
      <c r="S73" s="2">
        <v>0</v>
      </c>
      <c r="T73" s="3">
        <v>103335</v>
      </c>
      <c r="U73" s="3">
        <v>114435</v>
      </c>
      <c r="V73" s="2">
        <v>10.56</v>
      </c>
      <c r="W73" s="3">
        <v>103486813</v>
      </c>
      <c r="X73" s="2">
        <v>0</v>
      </c>
      <c r="Y73" s="8">
        <v>2507907</v>
      </c>
      <c r="Z73" s="9">
        <v>287384</v>
      </c>
    </row>
    <row r="74" spans="1:26" hidden="1" x14ac:dyDescent="0.25">
      <c r="A74" s="2" t="s">
        <v>231</v>
      </c>
      <c r="B74" s="4">
        <v>4659472</v>
      </c>
      <c r="C74" s="4" t="s">
        <v>147</v>
      </c>
      <c r="D74" s="4" t="s">
        <v>25</v>
      </c>
      <c r="E74" s="4" t="s">
        <v>26</v>
      </c>
      <c r="F74" s="4" t="s">
        <v>27</v>
      </c>
      <c r="G74" s="4" t="s">
        <v>232</v>
      </c>
      <c r="H74" s="4" t="s">
        <v>233</v>
      </c>
      <c r="I74" s="4" t="s">
        <v>149</v>
      </c>
      <c r="J74" s="4" t="s">
        <v>149</v>
      </c>
      <c r="K74" s="4" t="s">
        <v>30</v>
      </c>
      <c r="L74" s="4">
        <v>2013</v>
      </c>
      <c r="M74" s="8">
        <v>7746</v>
      </c>
      <c r="N74" s="8">
        <v>7914</v>
      </c>
      <c r="O74" s="8">
        <v>8053</v>
      </c>
      <c r="P74" s="11">
        <f t="shared" si="1"/>
        <v>1.304033033220442E-2</v>
      </c>
      <c r="Q74" s="2">
        <v>0</v>
      </c>
      <c r="R74" s="2">
        <v>0</v>
      </c>
      <c r="S74" s="2">
        <v>0</v>
      </c>
      <c r="T74" s="3">
        <v>6364</v>
      </c>
      <c r="U74" s="2">
        <v>701</v>
      </c>
      <c r="V74" s="2">
        <v>5.07</v>
      </c>
      <c r="W74" s="3">
        <v>11143908</v>
      </c>
      <c r="X74" s="2">
        <v>0</v>
      </c>
      <c r="Y74" s="8">
        <v>19044</v>
      </c>
      <c r="Z74" s="9">
        <v>0</v>
      </c>
    </row>
    <row r="75" spans="1:26" hidden="1" x14ac:dyDescent="0.25">
      <c r="A75" s="2" t="s">
        <v>234</v>
      </c>
      <c r="B75" s="4">
        <v>4142195</v>
      </c>
      <c r="C75" s="4" t="s">
        <v>36</v>
      </c>
      <c r="D75" s="4" t="s">
        <v>25</v>
      </c>
      <c r="E75" s="4" t="s">
        <v>26</v>
      </c>
      <c r="F75" s="4" t="s">
        <v>27</v>
      </c>
      <c r="I75" s="4" t="s">
        <v>65</v>
      </c>
      <c r="J75" s="4" t="s">
        <v>65</v>
      </c>
      <c r="K75" s="4" t="s">
        <v>30</v>
      </c>
      <c r="L75" s="4">
        <v>2007</v>
      </c>
      <c r="M75" s="8">
        <v>0</v>
      </c>
      <c r="N75" s="8">
        <v>0</v>
      </c>
      <c r="O75" s="8">
        <v>0</v>
      </c>
      <c r="P75" s="10" t="e">
        <f t="shared" si="1"/>
        <v>#DIV/0!</v>
      </c>
      <c r="Q75" s="2">
        <v>0</v>
      </c>
      <c r="R75" s="2">
        <v>0</v>
      </c>
      <c r="S75" s="3">
        <v>3814</v>
      </c>
      <c r="T75" s="3">
        <v>59504</v>
      </c>
      <c r="U75" s="3">
        <v>16985</v>
      </c>
      <c r="V75" s="2">
        <v>0</v>
      </c>
      <c r="W75" s="2">
        <v>0</v>
      </c>
      <c r="X75" s="2">
        <v>0</v>
      </c>
      <c r="Y75" s="8">
        <v>454966</v>
      </c>
      <c r="Z75" s="9">
        <v>0</v>
      </c>
    </row>
    <row r="76" spans="1:26" hidden="1" x14ac:dyDescent="0.25">
      <c r="A76" s="2" t="s">
        <v>235</v>
      </c>
      <c r="B76" s="4">
        <v>5874619</v>
      </c>
      <c r="C76" s="4" t="s">
        <v>42</v>
      </c>
      <c r="D76" s="4" t="s">
        <v>25</v>
      </c>
      <c r="E76" s="4" t="s">
        <v>26</v>
      </c>
      <c r="F76" s="4" t="s">
        <v>27</v>
      </c>
      <c r="K76" s="4" t="s">
        <v>236</v>
      </c>
      <c r="L76" s="4">
        <v>0</v>
      </c>
      <c r="M76" s="8">
        <v>0</v>
      </c>
      <c r="N76" s="8">
        <v>0</v>
      </c>
      <c r="O76" s="8">
        <v>0</v>
      </c>
      <c r="P76" s="10" t="e">
        <f t="shared" si="1"/>
        <v>#DIV/0!</v>
      </c>
      <c r="Q76" s="2">
        <v>0</v>
      </c>
      <c r="R76" s="2">
        <v>0</v>
      </c>
      <c r="S76" s="2">
        <v>0</v>
      </c>
      <c r="T76" s="2">
        <v>0</v>
      </c>
      <c r="U76" s="2">
        <v>0</v>
      </c>
      <c r="V76" s="2">
        <v>0</v>
      </c>
      <c r="W76" s="2">
        <v>0</v>
      </c>
      <c r="X76" s="2">
        <v>0</v>
      </c>
      <c r="Y76" s="8">
        <v>0</v>
      </c>
      <c r="Z76" s="9">
        <v>0</v>
      </c>
    </row>
    <row r="77" spans="1:26" hidden="1" x14ac:dyDescent="0.25">
      <c r="A77" s="2" t="s">
        <v>237</v>
      </c>
      <c r="B77" s="4">
        <v>103057</v>
      </c>
      <c r="C77" s="4" t="s">
        <v>109</v>
      </c>
      <c r="D77" s="4" t="s">
        <v>25</v>
      </c>
      <c r="E77" s="4" t="s">
        <v>26</v>
      </c>
      <c r="F77" s="4" t="s">
        <v>27</v>
      </c>
      <c r="G77" s="4" t="s">
        <v>238</v>
      </c>
      <c r="H77" s="4" t="s">
        <v>239</v>
      </c>
      <c r="I77" s="4" t="s">
        <v>112</v>
      </c>
      <c r="J77" s="4" t="s">
        <v>112</v>
      </c>
      <c r="K77" s="4" t="s">
        <v>30</v>
      </c>
      <c r="L77" s="4">
        <v>1993</v>
      </c>
      <c r="M77" s="8">
        <v>858018.5</v>
      </c>
      <c r="N77" s="8">
        <v>880683.57</v>
      </c>
      <c r="O77" s="8">
        <v>880150</v>
      </c>
      <c r="P77" s="11">
        <f t="shared" si="1"/>
        <v>8.525028331884732E-3</v>
      </c>
      <c r="Q77" s="2">
        <v>0</v>
      </c>
      <c r="R77" s="2">
        <v>0</v>
      </c>
      <c r="S77" s="3">
        <v>327248</v>
      </c>
      <c r="T77" s="3">
        <v>60961</v>
      </c>
      <c r="U77" s="3">
        <v>139004</v>
      </c>
      <c r="V77" s="2">
        <v>19.29</v>
      </c>
      <c r="W77" s="3">
        <v>380816937</v>
      </c>
      <c r="X77" s="3">
        <v>4042993</v>
      </c>
      <c r="Y77" s="8">
        <v>6167799</v>
      </c>
      <c r="Z77" s="9">
        <v>0</v>
      </c>
    </row>
    <row r="78" spans="1:26" hidden="1" x14ac:dyDescent="0.25">
      <c r="A78" s="2" t="s">
        <v>240</v>
      </c>
      <c r="B78" s="4">
        <v>4341499</v>
      </c>
      <c r="C78" s="4" t="s">
        <v>109</v>
      </c>
      <c r="D78" s="4" t="s">
        <v>25</v>
      </c>
      <c r="E78" s="4" t="s">
        <v>26</v>
      </c>
      <c r="F78" s="4" t="s">
        <v>27</v>
      </c>
      <c r="G78" s="4" t="s">
        <v>241</v>
      </c>
      <c r="H78" s="4" t="s">
        <v>242</v>
      </c>
      <c r="I78" s="4" t="s">
        <v>112</v>
      </c>
      <c r="J78" s="4" t="s">
        <v>112</v>
      </c>
      <c r="K78" s="4" t="s">
        <v>30</v>
      </c>
      <c r="L78" s="4">
        <v>2013</v>
      </c>
      <c r="M78" s="8">
        <v>0</v>
      </c>
      <c r="N78" s="8">
        <v>0</v>
      </c>
      <c r="O78" s="8">
        <v>0</v>
      </c>
      <c r="P78" s="10" t="e">
        <f t="shared" si="1"/>
        <v>#DIV/0!</v>
      </c>
      <c r="Q78" s="2">
        <v>0</v>
      </c>
      <c r="R78" s="2">
        <v>0</v>
      </c>
      <c r="S78" s="2">
        <v>0</v>
      </c>
      <c r="T78" s="3">
        <v>53654</v>
      </c>
      <c r="U78" s="3">
        <v>92424</v>
      </c>
      <c r="V78" s="2">
        <v>2</v>
      </c>
      <c r="W78" s="3">
        <v>108085392</v>
      </c>
      <c r="X78" s="3">
        <v>474700</v>
      </c>
      <c r="Y78" s="8">
        <v>1181159</v>
      </c>
      <c r="Z78" s="9">
        <v>190179</v>
      </c>
    </row>
    <row r="79" spans="1:26" hidden="1" x14ac:dyDescent="0.25">
      <c r="A79" s="2" t="s">
        <v>243</v>
      </c>
      <c r="B79" s="4">
        <v>102953</v>
      </c>
      <c r="C79" s="4" t="s">
        <v>109</v>
      </c>
      <c r="D79" s="4" t="s">
        <v>25</v>
      </c>
      <c r="E79" s="4" t="s">
        <v>26</v>
      </c>
      <c r="F79" s="4" t="s">
        <v>27</v>
      </c>
      <c r="G79" s="4" t="s">
        <v>244</v>
      </c>
      <c r="H79" s="4" t="s">
        <v>245</v>
      </c>
      <c r="I79" s="4" t="s">
        <v>112</v>
      </c>
      <c r="J79" s="4" t="s">
        <v>112</v>
      </c>
      <c r="K79" s="4" t="s">
        <v>30</v>
      </c>
      <c r="L79" s="4">
        <v>1985</v>
      </c>
      <c r="M79" s="8">
        <v>1245305.3799999999</v>
      </c>
      <c r="N79" s="8">
        <v>1330723.8600000001</v>
      </c>
      <c r="O79" s="8">
        <v>1370750</v>
      </c>
      <c r="P79" s="11">
        <f t="shared" si="1"/>
        <v>3.2509675521307013E-2</v>
      </c>
      <c r="Q79" s="2">
        <v>0</v>
      </c>
      <c r="R79" s="2">
        <v>0</v>
      </c>
      <c r="S79" s="3">
        <v>706677</v>
      </c>
      <c r="T79" s="3">
        <v>72032</v>
      </c>
      <c r="U79" s="3">
        <v>660036</v>
      </c>
      <c r="V79" s="2">
        <v>20.149999999999999</v>
      </c>
      <c r="W79" s="3">
        <v>546995686</v>
      </c>
      <c r="X79" s="3">
        <v>7290000</v>
      </c>
      <c r="Y79" s="8">
        <v>8482952</v>
      </c>
      <c r="Z79" s="9">
        <v>0</v>
      </c>
    </row>
    <row r="80" spans="1:26" hidden="1" x14ac:dyDescent="0.25">
      <c r="A80" s="2" t="s">
        <v>246</v>
      </c>
      <c r="B80" s="4">
        <v>4019891</v>
      </c>
      <c r="C80" s="4" t="s">
        <v>80</v>
      </c>
      <c r="D80" s="4" t="s">
        <v>25</v>
      </c>
      <c r="E80" s="4" t="s">
        <v>26</v>
      </c>
      <c r="F80" s="4" t="s">
        <v>27</v>
      </c>
      <c r="G80" s="4">
        <v>427825500</v>
      </c>
      <c r="H80" s="4" t="s">
        <v>247</v>
      </c>
      <c r="I80" s="4" t="s">
        <v>82</v>
      </c>
      <c r="J80" s="4" t="s">
        <v>83</v>
      </c>
      <c r="K80" s="4" t="s">
        <v>30</v>
      </c>
      <c r="L80" s="4">
        <v>1998</v>
      </c>
      <c r="M80" s="8">
        <v>48640</v>
      </c>
      <c r="N80" s="8">
        <v>55842</v>
      </c>
      <c r="O80" s="8">
        <v>60753</v>
      </c>
      <c r="P80" s="11">
        <f t="shared" si="1"/>
        <v>7.693970100976566E-2</v>
      </c>
      <c r="Q80" s="2">
        <v>0</v>
      </c>
      <c r="R80" s="2">
        <v>0</v>
      </c>
      <c r="S80" s="3">
        <v>6537</v>
      </c>
      <c r="T80" s="3">
        <v>224955</v>
      </c>
      <c r="U80" s="3">
        <v>37004</v>
      </c>
      <c r="V80" s="2">
        <v>5.95</v>
      </c>
      <c r="W80" s="3">
        <v>39876306</v>
      </c>
      <c r="X80" s="3">
        <v>6940053</v>
      </c>
      <c r="Y80" s="8">
        <v>727340</v>
      </c>
      <c r="Z80" s="9">
        <v>367581</v>
      </c>
    </row>
    <row r="81" spans="1:26" hidden="1" x14ac:dyDescent="0.25">
      <c r="A81" s="2" t="s">
        <v>248</v>
      </c>
      <c r="B81" s="4">
        <v>4649381</v>
      </c>
      <c r="C81" s="4" t="s">
        <v>36</v>
      </c>
      <c r="D81" s="4" t="s">
        <v>25</v>
      </c>
      <c r="E81" s="4" t="s">
        <v>26</v>
      </c>
      <c r="F81" s="4" t="s">
        <v>27</v>
      </c>
      <c r="G81" s="4" t="s">
        <v>249</v>
      </c>
      <c r="H81" s="4" t="s">
        <v>250</v>
      </c>
      <c r="I81" s="4" t="s">
        <v>38</v>
      </c>
      <c r="J81" s="4" t="s">
        <v>38</v>
      </c>
      <c r="K81" s="4" t="s">
        <v>30</v>
      </c>
      <c r="L81" s="4">
        <v>2016</v>
      </c>
      <c r="M81" s="8">
        <v>0</v>
      </c>
      <c r="N81" s="8">
        <v>0</v>
      </c>
      <c r="O81" s="8">
        <v>0</v>
      </c>
      <c r="P81" s="10" t="e">
        <f t="shared" si="1"/>
        <v>#DIV/0!</v>
      </c>
      <c r="Q81" s="2">
        <v>0</v>
      </c>
      <c r="R81" s="2">
        <v>0</v>
      </c>
      <c r="S81" s="2">
        <v>0</v>
      </c>
      <c r="T81" s="3">
        <v>26025</v>
      </c>
      <c r="U81" s="3">
        <v>5103</v>
      </c>
      <c r="V81" s="2">
        <v>0.14000000000000001</v>
      </c>
      <c r="W81" s="3">
        <v>888242728</v>
      </c>
      <c r="X81" s="2">
        <v>0</v>
      </c>
      <c r="Y81" s="8">
        <v>74757</v>
      </c>
      <c r="Z81" s="9">
        <v>0</v>
      </c>
    </row>
    <row r="82" spans="1:26" hidden="1" x14ac:dyDescent="0.25">
      <c r="A82" s="2" t="s">
        <v>251</v>
      </c>
      <c r="B82" s="4">
        <v>103169</v>
      </c>
      <c r="C82" s="4" t="s">
        <v>42</v>
      </c>
      <c r="D82" s="4" t="s">
        <v>25</v>
      </c>
      <c r="E82" s="4" t="s">
        <v>26</v>
      </c>
      <c r="F82" s="4" t="s">
        <v>27</v>
      </c>
      <c r="G82" s="4">
        <v>431284108</v>
      </c>
      <c r="H82" s="4" t="s">
        <v>252</v>
      </c>
      <c r="I82" s="4" t="s">
        <v>44</v>
      </c>
      <c r="J82" s="4" t="s">
        <v>44</v>
      </c>
      <c r="K82" s="4" t="s">
        <v>30</v>
      </c>
      <c r="L82" s="4">
        <v>1994</v>
      </c>
      <c r="M82" s="8">
        <v>574581.25</v>
      </c>
      <c r="N82" s="8">
        <v>578547.89</v>
      </c>
      <c r="O82" s="8">
        <v>572101.22</v>
      </c>
      <c r="P82" s="11">
        <f t="shared" si="1"/>
        <v>-1.4408213023738847E-3</v>
      </c>
      <c r="Q82" s="2">
        <v>0</v>
      </c>
      <c r="R82" s="2">
        <v>0</v>
      </c>
      <c r="S82" s="3">
        <v>269221</v>
      </c>
      <c r="T82" s="3">
        <v>21357</v>
      </c>
      <c r="U82" s="3">
        <v>65225</v>
      </c>
      <c r="V82" s="2">
        <v>21.15</v>
      </c>
      <c r="W82" s="3">
        <v>105457788</v>
      </c>
      <c r="X82" s="3">
        <v>2358009</v>
      </c>
      <c r="Y82" s="8">
        <v>3498399</v>
      </c>
      <c r="Z82" s="9">
        <v>28821</v>
      </c>
    </row>
    <row r="83" spans="1:26" hidden="1" x14ac:dyDescent="0.25">
      <c r="A83" s="2" t="s">
        <v>253</v>
      </c>
      <c r="B83" s="4">
        <v>4410107</v>
      </c>
      <c r="C83" s="4" t="s">
        <v>36</v>
      </c>
      <c r="D83" s="4" t="s">
        <v>25</v>
      </c>
      <c r="E83" s="4" t="s">
        <v>26</v>
      </c>
      <c r="F83" s="4" t="s">
        <v>27</v>
      </c>
      <c r="I83" s="4" t="s">
        <v>38</v>
      </c>
      <c r="J83" s="4" t="s">
        <v>38</v>
      </c>
      <c r="K83" s="4" t="s">
        <v>30</v>
      </c>
      <c r="L83" s="4">
        <v>2015</v>
      </c>
      <c r="M83" s="8">
        <v>0</v>
      </c>
      <c r="N83" s="8">
        <v>0</v>
      </c>
      <c r="O83" s="8">
        <v>0</v>
      </c>
      <c r="P83" s="10" t="e">
        <f t="shared" si="1"/>
        <v>#DIV/0!</v>
      </c>
      <c r="Q83" s="2">
        <v>0</v>
      </c>
      <c r="R83" s="2">
        <v>0</v>
      </c>
      <c r="S83" s="2">
        <v>0</v>
      </c>
      <c r="T83" s="3">
        <v>112149</v>
      </c>
      <c r="U83" s="3">
        <v>96535</v>
      </c>
      <c r="V83" s="2">
        <v>0</v>
      </c>
      <c r="W83" s="2">
        <v>0</v>
      </c>
      <c r="X83" s="3">
        <v>21111</v>
      </c>
      <c r="Y83" s="8">
        <v>1634514</v>
      </c>
      <c r="Z83" s="9">
        <v>0</v>
      </c>
    </row>
    <row r="84" spans="1:26" hidden="1" x14ac:dyDescent="0.25">
      <c r="A84" s="2" t="s">
        <v>254</v>
      </c>
      <c r="B84" s="4">
        <v>4041118</v>
      </c>
      <c r="C84" s="4" t="s">
        <v>80</v>
      </c>
      <c r="D84" s="4" t="s">
        <v>25</v>
      </c>
      <c r="E84" s="4" t="s">
        <v>26</v>
      </c>
      <c r="F84" s="4" t="s">
        <v>27</v>
      </c>
      <c r="G84" s="4" t="s">
        <v>255</v>
      </c>
      <c r="H84" s="4" t="s">
        <v>256</v>
      </c>
      <c r="I84" s="4" t="s">
        <v>82</v>
      </c>
      <c r="J84" s="4" t="s">
        <v>83</v>
      </c>
      <c r="K84" s="4" t="s">
        <v>30</v>
      </c>
      <c r="L84" s="4">
        <v>1999</v>
      </c>
      <c r="M84" s="8">
        <v>1630175.75</v>
      </c>
      <c r="N84" s="8">
        <v>1693496.98</v>
      </c>
      <c r="O84" s="8">
        <v>1793233.76</v>
      </c>
      <c r="P84" s="11">
        <f t="shared" si="1"/>
        <v>3.2287874413930773E-2</v>
      </c>
      <c r="Q84" s="2">
        <v>0</v>
      </c>
      <c r="R84" s="2">
        <v>0</v>
      </c>
      <c r="S84" s="3">
        <v>132000</v>
      </c>
      <c r="T84" s="3">
        <v>667000</v>
      </c>
      <c r="U84" s="3">
        <v>197000</v>
      </c>
      <c r="V84" s="2">
        <v>16.82</v>
      </c>
      <c r="W84" s="3">
        <v>711240767</v>
      </c>
      <c r="X84" s="3">
        <v>10200000</v>
      </c>
      <c r="Y84" s="8">
        <v>5390000</v>
      </c>
      <c r="Z84" s="9">
        <v>0</v>
      </c>
    </row>
    <row r="85" spans="1:26" hidden="1" x14ac:dyDescent="0.25">
      <c r="A85" s="2" t="s">
        <v>257</v>
      </c>
      <c r="B85" s="4">
        <v>4251328</v>
      </c>
      <c r="C85" s="4" t="s">
        <v>42</v>
      </c>
      <c r="D85" s="4" t="s">
        <v>25</v>
      </c>
      <c r="E85" s="4" t="s">
        <v>26</v>
      </c>
      <c r="F85" s="4" t="s">
        <v>27</v>
      </c>
      <c r="G85" s="4">
        <v>444097109</v>
      </c>
      <c r="H85" s="4" t="s">
        <v>258</v>
      </c>
      <c r="I85" s="4" t="s">
        <v>44</v>
      </c>
      <c r="J85" s="4" t="s">
        <v>44</v>
      </c>
      <c r="K85" s="4" t="s">
        <v>30</v>
      </c>
      <c r="L85" s="4">
        <v>2010</v>
      </c>
      <c r="M85" s="8">
        <v>571852.56999999995</v>
      </c>
      <c r="N85" s="8">
        <v>602252.92000000004</v>
      </c>
      <c r="O85" s="8">
        <v>556919.26</v>
      </c>
      <c r="P85" s="11">
        <f t="shared" si="1"/>
        <v>-8.781528187288612E-3</v>
      </c>
      <c r="Q85" s="2">
        <v>0</v>
      </c>
      <c r="R85" s="2">
        <v>0</v>
      </c>
      <c r="S85" s="3">
        <v>180572</v>
      </c>
      <c r="T85" s="3">
        <v>255761</v>
      </c>
      <c r="U85" s="3">
        <v>359348</v>
      </c>
      <c r="V85" s="2">
        <v>5</v>
      </c>
      <c r="W85" s="3">
        <v>140708412</v>
      </c>
      <c r="X85" s="3">
        <v>2191842</v>
      </c>
      <c r="Y85" s="8">
        <v>5434450</v>
      </c>
      <c r="Z85" s="9">
        <v>425000</v>
      </c>
    </row>
    <row r="86" spans="1:26" hidden="1" x14ac:dyDescent="0.25">
      <c r="A86" s="2" t="s">
        <v>259</v>
      </c>
      <c r="B86" s="4">
        <v>4235858</v>
      </c>
      <c r="C86" s="4" t="s">
        <v>67</v>
      </c>
      <c r="D86" s="4" t="s">
        <v>25</v>
      </c>
      <c r="E86" s="4" t="s">
        <v>26</v>
      </c>
      <c r="F86" s="4" t="s">
        <v>27</v>
      </c>
      <c r="G86" s="4" t="s">
        <v>260</v>
      </c>
      <c r="H86" s="4" t="s">
        <v>261</v>
      </c>
      <c r="I86" s="4" t="s">
        <v>70</v>
      </c>
      <c r="J86" s="4" t="s">
        <v>70</v>
      </c>
      <c r="K86" s="4" t="s">
        <v>30</v>
      </c>
      <c r="L86" s="4">
        <v>2011</v>
      </c>
      <c r="M86" s="8">
        <v>401862.1</v>
      </c>
      <c r="N86" s="8">
        <v>422213.92</v>
      </c>
      <c r="O86" s="8">
        <v>457325.32</v>
      </c>
      <c r="P86" s="11">
        <f t="shared" si="1"/>
        <v>4.4037422597957843E-2</v>
      </c>
      <c r="Q86" s="2">
        <v>0</v>
      </c>
      <c r="R86" s="2">
        <v>0</v>
      </c>
      <c r="S86" s="3">
        <v>80220</v>
      </c>
      <c r="T86" s="3">
        <v>16084</v>
      </c>
      <c r="U86" s="3">
        <v>72876</v>
      </c>
      <c r="V86" s="2">
        <v>17.079999999999998</v>
      </c>
      <c r="W86" s="3">
        <v>224314818</v>
      </c>
      <c r="X86" s="3">
        <v>6091171</v>
      </c>
      <c r="Y86" s="8">
        <v>2794228</v>
      </c>
      <c r="Z86" s="9">
        <v>0</v>
      </c>
    </row>
    <row r="87" spans="1:26" hidden="1" x14ac:dyDescent="0.25">
      <c r="A87" s="2" t="s">
        <v>262</v>
      </c>
      <c r="B87" s="4">
        <v>4861698</v>
      </c>
      <c r="C87" s="4" t="s">
        <v>62</v>
      </c>
      <c r="D87" s="4" t="s">
        <v>25</v>
      </c>
      <c r="E87" s="4" t="s">
        <v>26</v>
      </c>
      <c r="F87" s="4" t="s">
        <v>27</v>
      </c>
      <c r="G87" s="4" t="s">
        <v>263</v>
      </c>
      <c r="H87" s="4" t="s">
        <v>264</v>
      </c>
      <c r="I87" s="4" t="s">
        <v>38</v>
      </c>
      <c r="J87" s="4" t="s">
        <v>38</v>
      </c>
      <c r="K87" s="4" t="s">
        <v>30</v>
      </c>
      <c r="L87" s="4">
        <v>2021</v>
      </c>
      <c r="M87" s="8">
        <v>46023</v>
      </c>
      <c r="N87" s="8">
        <v>54814</v>
      </c>
      <c r="O87" s="8">
        <v>0</v>
      </c>
      <c r="P87" s="10">
        <f t="shared" si="1"/>
        <v>-1</v>
      </c>
      <c r="Q87" s="2">
        <v>0</v>
      </c>
      <c r="R87" s="2">
        <v>0</v>
      </c>
      <c r="S87" s="2">
        <v>0</v>
      </c>
      <c r="T87" s="3">
        <v>52014</v>
      </c>
      <c r="U87" s="3">
        <v>36501</v>
      </c>
      <c r="V87" s="2">
        <v>66.680000000000007</v>
      </c>
      <c r="W87" s="3">
        <v>10197968</v>
      </c>
      <c r="X87" s="2">
        <v>0</v>
      </c>
      <c r="Y87" s="8">
        <v>199538</v>
      </c>
      <c r="Z87" s="9">
        <v>0</v>
      </c>
    </row>
    <row r="88" spans="1:26" hidden="1" x14ac:dyDescent="0.25">
      <c r="A88" s="2" t="s">
        <v>265</v>
      </c>
      <c r="B88" s="4">
        <v>9219457</v>
      </c>
      <c r="C88" s="4" t="s">
        <v>62</v>
      </c>
      <c r="D88" s="4" t="s">
        <v>25</v>
      </c>
      <c r="E88" s="4" t="s">
        <v>26</v>
      </c>
      <c r="F88" s="4" t="s">
        <v>27</v>
      </c>
      <c r="G88" s="4">
        <v>456237106</v>
      </c>
      <c r="H88" s="4" t="s">
        <v>266</v>
      </c>
      <c r="I88" s="4" t="s">
        <v>65</v>
      </c>
      <c r="J88" s="4" t="s">
        <v>65</v>
      </c>
      <c r="K88" s="4" t="s">
        <v>30</v>
      </c>
      <c r="L88" s="4">
        <v>2017</v>
      </c>
      <c r="M88" s="8">
        <v>337100</v>
      </c>
      <c r="N88" s="8">
        <v>345400</v>
      </c>
      <c r="O88" s="8">
        <v>0</v>
      </c>
      <c r="P88" s="10">
        <f t="shared" si="1"/>
        <v>-1</v>
      </c>
      <c r="Q88" s="2">
        <v>0</v>
      </c>
      <c r="R88" s="2">
        <v>0</v>
      </c>
      <c r="S88" s="3">
        <v>124358</v>
      </c>
      <c r="T88" s="3">
        <v>48261</v>
      </c>
      <c r="U88" s="3">
        <v>98847</v>
      </c>
      <c r="V88" s="2">
        <v>1.92</v>
      </c>
      <c r="W88" s="3">
        <v>65565969</v>
      </c>
      <c r="X88" s="2">
        <v>0</v>
      </c>
      <c r="Y88" s="8">
        <v>4345395</v>
      </c>
      <c r="Z88" s="9">
        <v>0</v>
      </c>
    </row>
    <row r="89" spans="1:26" hidden="1" x14ac:dyDescent="0.25">
      <c r="A89" s="2" t="s">
        <v>267</v>
      </c>
      <c r="B89" s="4">
        <v>4303071</v>
      </c>
      <c r="C89" s="4" t="s">
        <v>24</v>
      </c>
      <c r="D89" s="4" t="s">
        <v>25</v>
      </c>
      <c r="E89" s="4" t="s">
        <v>26</v>
      </c>
      <c r="F89" s="4" t="s">
        <v>27</v>
      </c>
      <c r="G89" s="4">
        <v>457464105</v>
      </c>
      <c r="H89" s="4" t="s">
        <v>268</v>
      </c>
      <c r="I89" s="4" t="s">
        <v>38</v>
      </c>
      <c r="J89" s="4" t="s">
        <v>38</v>
      </c>
      <c r="K89" s="4" t="s">
        <v>30</v>
      </c>
      <c r="L89" s="4">
        <v>2013</v>
      </c>
      <c r="M89" s="8">
        <v>0</v>
      </c>
      <c r="N89" s="8">
        <v>0</v>
      </c>
      <c r="O89" s="8">
        <v>0</v>
      </c>
      <c r="P89" s="10" t="e">
        <f t="shared" si="1"/>
        <v>#DIV/0!</v>
      </c>
      <c r="Q89" s="2">
        <v>0</v>
      </c>
      <c r="R89" s="2">
        <v>0</v>
      </c>
      <c r="S89" s="2">
        <v>0</v>
      </c>
      <c r="T89" s="3">
        <v>4857</v>
      </c>
      <c r="U89" s="3">
        <v>42774</v>
      </c>
      <c r="V89" s="2">
        <v>13.02</v>
      </c>
      <c r="W89" s="3">
        <v>36184058</v>
      </c>
      <c r="X89" s="2">
        <v>0</v>
      </c>
      <c r="Y89" s="8">
        <v>948180</v>
      </c>
      <c r="Z89" s="9">
        <v>0</v>
      </c>
    </row>
    <row r="90" spans="1:26" hidden="1" x14ac:dyDescent="0.25">
      <c r="A90" s="2" t="s">
        <v>269</v>
      </c>
      <c r="B90" s="4">
        <v>4835257</v>
      </c>
      <c r="C90" s="4" t="s">
        <v>62</v>
      </c>
      <c r="D90" s="4" t="s">
        <v>25</v>
      </c>
      <c r="E90" s="4" t="s">
        <v>26</v>
      </c>
      <c r="F90" s="4" t="s">
        <v>27</v>
      </c>
      <c r="G90" s="4" t="s">
        <v>270</v>
      </c>
      <c r="H90" s="4" t="s">
        <v>271</v>
      </c>
      <c r="I90" s="4" t="s">
        <v>65</v>
      </c>
      <c r="J90" s="4" t="s">
        <v>65</v>
      </c>
      <c r="K90" s="4" t="s">
        <v>30</v>
      </c>
      <c r="L90" s="4">
        <v>2017</v>
      </c>
      <c r="M90" s="8">
        <v>292051.25</v>
      </c>
      <c r="N90" s="8">
        <v>320180.67</v>
      </c>
      <c r="O90" s="8">
        <v>303400</v>
      </c>
      <c r="P90" s="11">
        <f t="shared" si="1"/>
        <v>1.2788673287911001E-2</v>
      </c>
      <c r="Q90" s="2">
        <v>0</v>
      </c>
      <c r="R90" s="2">
        <v>0</v>
      </c>
      <c r="S90" s="2">
        <v>0</v>
      </c>
      <c r="T90" s="3">
        <v>87122</v>
      </c>
      <c r="U90" s="3">
        <v>30182</v>
      </c>
      <c r="V90" s="2">
        <v>69.989999999999995</v>
      </c>
      <c r="W90" s="3">
        <v>28034999</v>
      </c>
      <c r="X90" s="2">
        <v>0</v>
      </c>
      <c r="Y90" s="8">
        <v>452943</v>
      </c>
      <c r="Z90" s="9">
        <v>15000</v>
      </c>
    </row>
    <row r="91" spans="1:26" hidden="1" x14ac:dyDescent="0.25">
      <c r="A91" s="2" t="s">
        <v>272</v>
      </c>
      <c r="B91" s="4">
        <v>103014</v>
      </c>
      <c r="C91" s="4" t="s">
        <v>80</v>
      </c>
      <c r="D91" s="4" t="s">
        <v>25</v>
      </c>
      <c r="E91" s="4" t="s">
        <v>26</v>
      </c>
      <c r="F91" s="4" t="s">
        <v>27</v>
      </c>
      <c r="G91" s="4">
        <v>457919108</v>
      </c>
      <c r="H91" s="4" t="s">
        <v>273</v>
      </c>
      <c r="I91" s="4" t="s">
        <v>82</v>
      </c>
      <c r="J91" s="4" t="s">
        <v>83</v>
      </c>
      <c r="K91" s="4" t="s">
        <v>236</v>
      </c>
      <c r="L91" s="4">
        <v>0</v>
      </c>
      <c r="M91" s="8">
        <v>0</v>
      </c>
      <c r="N91" s="8">
        <v>0</v>
      </c>
      <c r="O91" s="8">
        <v>0</v>
      </c>
      <c r="P91" s="10" t="e">
        <f t="shared" si="1"/>
        <v>#DIV/0!</v>
      </c>
      <c r="Q91" s="2">
        <v>0</v>
      </c>
      <c r="R91" s="2">
        <v>0</v>
      </c>
      <c r="S91" s="2">
        <v>0</v>
      </c>
      <c r="T91" s="3">
        <v>2111</v>
      </c>
      <c r="U91" s="2">
        <v>200</v>
      </c>
      <c r="V91" s="2">
        <v>1.53</v>
      </c>
      <c r="W91" s="3">
        <v>9178991</v>
      </c>
      <c r="X91" s="3">
        <v>3174041</v>
      </c>
      <c r="Y91" s="8">
        <v>13338</v>
      </c>
      <c r="Z91" s="9">
        <v>0</v>
      </c>
    </row>
    <row r="92" spans="1:26" hidden="1" x14ac:dyDescent="0.25">
      <c r="A92" s="2" t="s">
        <v>274</v>
      </c>
      <c r="B92" s="4">
        <v>4098709</v>
      </c>
      <c r="C92" s="4" t="s">
        <v>24</v>
      </c>
      <c r="D92" s="4" t="s">
        <v>25</v>
      </c>
      <c r="E92" s="4" t="s">
        <v>26</v>
      </c>
      <c r="F92" s="4" t="s">
        <v>27</v>
      </c>
      <c r="G92" s="4" t="s">
        <v>275</v>
      </c>
      <c r="H92" s="4" t="s">
        <v>276</v>
      </c>
      <c r="I92" s="4" t="s">
        <v>33</v>
      </c>
      <c r="J92" s="4" t="s">
        <v>33</v>
      </c>
      <c r="K92" s="4" t="s">
        <v>30</v>
      </c>
      <c r="L92" s="4">
        <v>2005</v>
      </c>
      <c r="M92" s="8">
        <v>172063</v>
      </c>
      <c r="N92" s="8">
        <v>185649</v>
      </c>
      <c r="O92" s="8">
        <v>0</v>
      </c>
      <c r="P92" s="10">
        <f t="shared" si="1"/>
        <v>-1</v>
      </c>
      <c r="Q92" s="2">
        <v>0</v>
      </c>
      <c r="R92" s="2">
        <v>0</v>
      </c>
      <c r="S92" s="3">
        <v>56131</v>
      </c>
      <c r="T92" s="3">
        <v>137620</v>
      </c>
      <c r="U92" s="3">
        <v>48495</v>
      </c>
      <c r="V92" s="2">
        <v>21.58</v>
      </c>
      <c r="W92" s="3">
        <v>67508641</v>
      </c>
      <c r="X92" s="2">
        <v>0</v>
      </c>
      <c r="Y92" s="8">
        <v>869125</v>
      </c>
      <c r="Z92" s="9">
        <v>0</v>
      </c>
    </row>
    <row r="93" spans="1:26" hidden="1" x14ac:dyDescent="0.25">
      <c r="A93" s="2" t="s">
        <v>277</v>
      </c>
      <c r="B93" s="4">
        <v>4426247</v>
      </c>
      <c r="C93" s="4" t="s">
        <v>51</v>
      </c>
      <c r="D93" s="4" t="s">
        <v>25</v>
      </c>
      <c r="E93" s="4" t="s">
        <v>26</v>
      </c>
      <c r="F93" s="4" t="s">
        <v>27</v>
      </c>
      <c r="G93" s="4" t="s">
        <v>278</v>
      </c>
      <c r="H93" s="4" t="s">
        <v>279</v>
      </c>
      <c r="I93" s="4" t="s">
        <v>54</v>
      </c>
      <c r="J93" s="4" t="s">
        <v>55</v>
      </c>
      <c r="K93" s="4" t="s">
        <v>30</v>
      </c>
      <c r="L93" s="4">
        <v>2013</v>
      </c>
      <c r="M93" s="8">
        <v>1494658.56</v>
      </c>
      <c r="N93" s="8">
        <v>1580640.33</v>
      </c>
      <c r="O93" s="8">
        <v>1655750</v>
      </c>
      <c r="P93" s="11">
        <f t="shared" si="1"/>
        <v>3.4707483218326729E-2</v>
      </c>
      <c r="Q93" s="2">
        <v>0</v>
      </c>
      <c r="R93" s="2">
        <v>0</v>
      </c>
      <c r="S93" s="3">
        <v>280571</v>
      </c>
      <c r="T93" s="3">
        <v>262870</v>
      </c>
      <c r="U93" s="3">
        <v>303769</v>
      </c>
      <c r="V93" s="2">
        <v>33.31</v>
      </c>
      <c r="W93" s="3">
        <v>611918458</v>
      </c>
      <c r="X93" s="3">
        <v>1737395</v>
      </c>
      <c r="Y93" s="8">
        <v>8213077</v>
      </c>
      <c r="Z93" s="9">
        <v>0</v>
      </c>
    </row>
    <row r="94" spans="1:26" hidden="1" x14ac:dyDescent="0.25">
      <c r="A94" s="2" t="s">
        <v>280</v>
      </c>
      <c r="B94" s="4">
        <v>4094831</v>
      </c>
      <c r="C94" s="4" t="s">
        <v>131</v>
      </c>
      <c r="D94" s="4" t="s">
        <v>25</v>
      </c>
      <c r="E94" s="4" t="s">
        <v>26</v>
      </c>
      <c r="F94" s="4" t="s">
        <v>27</v>
      </c>
      <c r="G94" s="4" t="s">
        <v>281</v>
      </c>
      <c r="H94" s="4" t="s">
        <v>282</v>
      </c>
      <c r="I94" s="4" t="s">
        <v>54</v>
      </c>
      <c r="J94" s="4" t="s">
        <v>54</v>
      </c>
      <c r="K94" s="4" t="s">
        <v>30</v>
      </c>
      <c r="L94" s="4">
        <v>2014</v>
      </c>
      <c r="M94" s="8">
        <v>0</v>
      </c>
      <c r="N94" s="8">
        <v>0</v>
      </c>
      <c r="O94" s="8">
        <v>0</v>
      </c>
      <c r="P94" s="10" t="e">
        <f t="shared" si="1"/>
        <v>#DIV/0!</v>
      </c>
      <c r="Q94" s="2">
        <v>0</v>
      </c>
      <c r="R94" s="2">
        <v>0</v>
      </c>
      <c r="S94" s="3">
        <v>189644</v>
      </c>
      <c r="T94" s="3">
        <v>141797</v>
      </c>
      <c r="U94" s="3">
        <v>601280</v>
      </c>
      <c r="V94" s="2">
        <v>54.71</v>
      </c>
      <c r="W94" s="3">
        <v>291623270</v>
      </c>
      <c r="X94" s="2">
        <v>0</v>
      </c>
      <c r="Y94" s="8">
        <v>15408561</v>
      </c>
      <c r="Z94" s="9">
        <v>0</v>
      </c>
    </row>
    <row r="95" spans="1:26" hidden="1" x14ac:dyDescent="0.25">
      <c r="A95" s="2" t="s">
        <v>283</v>
      </c>
      <c r="B95" s="4">
        <v>4899055</v>
      </c>
      <c r="C95" s="4" t="s">
        <v>42</v>
      </c>
      <c r="D95" s="4" t="s">
        <v>25</v>
      </c>
      <c r="E95" s="4" t="s">
        <v>26</v>
      </c>
      <c r="F95" s="4" t="s">
        <v>27</v>
      </c>
      <c r="G95" s="4" t="s">
        <v>284</v>
      </c>
      <c r="H95" s="4" t="s">
        <v>285</v>
      </c>
      <c r="I95" s="4" t="s">
        <v>38</v>
      </c>
      <c r="J95" s="4" t="s">
        <v>38</v>
      </c>
      <c r="K95" s="4" t="s">
        <v>30</v>
      </c>
      <c r="L95" s="4">
        <v>2017</v>
      </c>
      <c r="M95" s="8">
        <v>315800</v>
      </c>
      <c r="N95" s="8">
        <v>327300</v>
      </c>
      <c r="O95" s="8">
        <v>0</v>
      </c>
      <c r="P95" s="10">
        <f t="shared" si="1"/>
        <v>-1</v>
      </c>
      <c r="Q95" s="2">
        <v>0</v>
      </c>
      <c r="R95" s="2">
        <v>0</v>
      </c>
      <c r="S95" s="3">
        <v>299881</v>
      </c>
      <c r="T95" s="3">
        <v>241098</v>
      </c>
      <c r="U95" s="3">
        <v>95373</v>
      </c>
      <c r="V95" s="2">
        <v>15.16</v>
      </c>
      <c r="W95" s="3">
        <v>111443983</v>
      </c>
      <c r="X95" s="3">
        <v>15000000</v>
      </c>
      <c r="Y95" s="8">
        <v>2708016</v>
      </c>
      <c r="Z95" s="9">
        <v>0</v>
      </c>
    </row>
    <row r="96" spans="1:26" hidden="1" x14ac:dyDescent="0.25">
      <c r="A96" s="2" t="s">
        <v>286</v>
      </c>
      <c r="B96" s="4">
        <v>4132010</v>
      </c>
      <c r="C96" s="4" t="s">
        <v>36</v>
      </c>
      <c r="D96" s="4" t="s">
        <v>25</v>
      </c>
      <c r="E96" s="4" t="s">
        <v>26</v>
      </c>
      <c r="F96" s="4" t="s">
        <v>27</v>
      </c>
      <c r="I96" s="4" t="s">
        <v>38</v>
      </c>
      <c r="J96" s="4" t="s">
        <v>38</v>
      </c>
      <c r="K96" s="4" t="s">
        <v>30</v>
      </c>
      <c r="L96" s="4">
        <v>2004</v>
      </c>
      <c r="M96" s="8">
        <v>0</v>
      </c>
      <c r="N96" s="8">
        <v>0</v>
      </c>
      <c r="O96" s="8">
        <v>0</v>
      </c>
      <c r="P96" s="10" t="e">
        <f t="shared" si="1"/>
        <v>#DIV/0!</v>
      </c>
      <c r="Q96" s="2">
        <v>0</v>
      </c>
      <c r="R96" s="2">
        <v>0</v>
      </c>
      <c r="S96" s="3">
        <v>202203</v>
      </c>
      <c r="T96" s="3">
        <v>70940</v>
      </c>
      <c r="U96" s="3">
        <v>40987</v>
      </c>
      <c r="V96" s="2">
        <v>0</v>
      </c>
      <c r="W96" s="2">
        <v>0</v>
      </c>
      <c r="X96" s="3">
        <v>9613089</v>
      </c>
      <c r="Y96" s="8">
        <v>2959071</v>
      </c>
      <c r="Z96" s="9">
        <v>0</v>
      </c>
    </row>
    <row r="97" spans="1:26" hidden="1" x14ac:dyDescent="0.25">
      <c r="A97" s="2" t="s">
        <v>287</v>
      </c>
      <c r="B97" s="4">
        <v>4250328</v>
      </c>
      <c r="C97" s="4" t="s">
        <v>42</v>
      </c>
      <c r="D97" s="4" t="s">
        <v>25</v>
      </c>
      <c r="E97" s="4" t="s">
        <v>26</v>
      </c>
      <c r="F97" s="4" t="s">
        <v>27</v>
      </c>
      <c r="G97" s="4" t="s">
        <v>288</v>
      </c>
      <c r="H97" s="4" t="s">
        <v>289</v>
      </c>
      <c r="I97" s="4" t="s">
        <v>44</v>
      </c>
      <c r="J97" s="4" t="s">
        <v>44</v>
      </c>
      <c r="K97" s="4" t="s">
        <v>30</v>
      </c>
      <c r="L97" s="4">
        <v>2011</v>
      </c>
      <c r="M97" s="8">
        <v>0</v>
      </c>
      <c r="N97" s="8">
        <v>0</v>
      </c>
      <c r="O97" s="8">
        <v>0</v>
      </c>
      <c r="P97" s="10" t="e">
        <f t="shared" si="1"/>
        <v>#DIV/0!</v>
      </c>
      <c r="Q97" s="2">
        <v>0</v>
      </c>
      <c r="R97" s="2">
        <v>0</v>
      </c>
      <c r="S97" s="2">
        <v>0</v>
      </c>
      <c r="T97" s="3">
        <v>47767</v>
      </c>
      <c r="U97" s="3">
        <v>112411</v>
      </c>
      <c r="V97" s="2">
        <v>2.5000000000000001E-3</v>
      </c>
      <c r="W97" s="3">
        <v>148595309</v>
      </c>
      <c r="X97" s="2">
        <v>0</v>
      </c>
      <c r="Y97" s="8">
        <v>1804638</v>
      </c>
      <c r="Z97" s="9">
        <v>0</v>
      </c>
    </row>
    <row r="98" spans="1:26" hidden="1" x14ac:dyDescent="0.25">
      <c r="A98" s="2" t="s">
        <v>290</v>
      </c>
      <c r="B98" s="4">
        <v>108109</v>
      </c>
      <c r="C98" s="4" t="s">
        <v>42</v>
      </c>
      <c r="D98" s="4" t="s">
        <v>25</v>
      </c>
      <c r="E98" s="4" t="s">
        <v>26</v>
      </c>
      <c r="F98" s="4" t="s">
        <v>27</v>
      </c>
      <c r="G98" s="4" t="s">
        <v>291</v>
      </c>
      <c r="H98" s="4" t="s">
        <v>292</v>
      </c>
      <c r="I98" s="4" t="s">
        <v>44</v>
      </c>
      <c r="J98" s="4" t="s">
        <v>44</v>
      </c>
      <c r="K98" s="4" t="s">
        <v>30</v>
      </c>
      <c r="L98" s="4">
        <v>1997</v>
      </c>
      <c r="M98" s="8">
        <v>792300</v>
      </c>
      <c r="N98" s="8">
        <v>806915</v>
      </c>
      <c r="O98" s="8">
        <v>870000</v>
      </c>
      <c r="P98" s="11">
        <f t="shared" si="1"/>
        <v>3.1675694226952933E-2</v>
      </c>
      <c r="Q98" s="2">
        <v>0</v>
      </c>
      <c r="R98" s="2">
        <v>0</v>
      </c>
      <c r="S98" s="2">
        <v>0</v>
      </c>
      <c r="T98" s="3">
        <v>347379</v>
      </c>
      <c r="U98" s="3">
        <v>242851</v>
      </c>
      <c r="V98" s="2">
        <v>28.11</v>
      </c>
      <c r="W98" s="3">
        <v>117120962</v>
      </c>
      <c r="X98" s="3">
        <v>1150574</v>
      </c>
      <c r="Y98" s="8">
        <v>5122026</v>
      </c>
      <c r="Z98" s="9">
        <v>0</v>
      </c>
    </row>
    <row r="99" spans="1:26" hidden="1" x14ac:dyDescent="0.25">
      <c r="A99" s="2" t="s">
        <v>293</v>
      </c>
      <c r="B99" s="4">
        <v>102965</v>
      </c>
      <c r="C99" s="4" t="s">
        <v>24</v>
      </c>
      <c r="D99" s="4" t="s">
        <v>25</v>
      </c>
      <c r="E99" s="4" t="s">
        <v>26</v>
      </c>
      <c r="F99" s="4" t="s">
        <v>27</v>
      </c>
      <c r="G99" s="4" t="s">
        <v>294</v>
      </c>
      <c r="H99" s="4" t="s">
        <v>295</v>
      </c>
      <c r="I99" s="4" t="s">
        <v>29</v>
      </c>
      <c r="J99" s="4" t="s">
        <v>29</v>
      </c>
      <c r="K99" s="4" t="s">
        <v>30</v>
      </c>
      <c r="L99" s="4">
        <v>1991</v>
      </c>
      <c r="M99" s="8">
        <v>1219601.5</v>
      </c>
      <c r="N99" s="8">
        <v>1267505.8</v>
      </c>
      <c r="O99" s="8">
        <v>1368308.5</v>
      </c>
      <c r="P99" s="11">
        <f t="shared" si="1"/>
        <v>3.9095247098293706E-2</v>
      </c>
      <c r="Q99" s="2">
        <v>0</v>
      </c>
      <c r="R99" s="2">
        <v>0</v>
      </c>
      <c r="S99" s="3">
        <v>1199132</v>
      </c>
      <c r="T99" s="3">
        <v>146970</v>
      </c>
      <c r="U99" s="3">
        <v>234951</v>
      </c>
      <c r="V99" s="2">
        <v>18.420000000000002</v>
      </c>
      <c r="W99" s="3">
        <v>619891809</v>
      </c>
      <c r="X99" s="3">
        <v>2558849</v>
      </c>
      <c r="Y99" s="8">
        <v>8086280</v>
      </c>
      <c r="Z99" s="9">
        <v>485868</v>
      </c>
    </row>
    <row r="100" spans="1:26" hidden="1" x14ac:dyDescent="0.25">
      <c r="A100" s="2" t="s">
        <v>296</v>
      </c>
      <c r="B100" s="4">
        <v>4092324</v>
      </c>
      <c r="C100" s="4" t="s">
        <v>24</v>
      </c>
      <c r="D100" s="4" t="s">
        <v>25</v>
      </c>
      <c r="E100" s="4" t="s">
        <v>26</v>
      </c>
      <c r="F100" s="4" t="s">
        <v>27</v>
      </c>
      <c r="G100" s="4" t="s">
        <v>297</v>
      </c>
      <c r="H100" s="4" t="s">
        <v>298</v>
      </c>
      <c r="I100" s="4" t="s">
        <v>29</v>
      </c>
      <c r="J100" s="4" t="s">
        <v>29</v>
      </c>
      <c r="K100" s="4" t="s">
        <v>30</v>
      </c>
      <c r="L100" s="4">
        <v>2004</v>
      </c>
      <c r="M100" s="8">
        <v>590216.81999999995</v>
      </c>
      <c r="N100" s="8">
        <v>615121.47</v>
      </c>
      <c r="O100" s="8">
        <v>616871.41</v>
      </c>
      <c r="P100" s="11">
        <f t="shared" si="1"/>
        <v>1.4832468493894524E-2</v>
      </c>
      <c r="Q100" s="2">
        <v>0</v>
      </c>
      <c r="R100" s="2">
        <v>0</v>
      </c>
      <c r="S100" s="3">
        <v>10414</v>
      </c>
      <c r="T100" s="3">
        <v>115799</v>
      </c>
      <c r="U100" s="3">
        <v>193886</v>
      </c>
      <c r="V100" s="2">
        <v>20.309999999999999</v>
      </c>
      <c r="W100" s="3">
        <v>219325933</v>
      </c>
      <c r="X100" s="3">
        <v>2870697</v>
      </c>
      <c r="Y100" s="8">
        <v>3516130</v>
      </c>
      <c r="Z100" s="9">
        <v>0</v>
      </c>
    </row>
    <row r="101" spans="1:26" hidden="1" x14ac:dyDescent="0.25">
      <c r="A101" s="2" t="s">
        <v>299</v>
      </c>
      <c r="B101" s="4">
        <v>4417220</v>
      </c>
      <c r="C101" s="4" t="s">
        <v>131</v>
      </c>
      <c r="D101" s="4" t="s">
        <v>25</v>
      </c>
      <c r="E101" s="4" t="s">
        <v>26</v>
      </c>
      <c r="F101" s="4" t="s">
        <v>27</v>
      </c>
      <c r="G101" s="4">
        <v>512816109</v>
      </c>
      <c r="H101" s="4" t="s">
        <v>300</v>
      </c>
      <c r="I101" s="4" t="s">
        <v>54</v>
      </c>
      <c r="J101" s="4" t="s">
        <v>301</v>
      </c>
      <c r="K101" s="4" t="s">
        <v>30</v>
      </c>
      <c r="L101" s="4">
        <v>2014</v>
      </c>
      <c r="M101" s="8">
        <v>0</v>
      </c>
      <c r="N101" s="8">
        <v>0</v>
      </c>
      <c r="O101" s="8">
        <v>0</v>
      </c>
      <c r="P101" s="10" t="e">
        <f t="shared" si="1"/>
        <v>#DIV/0!</v>
      </c>
      <c r="Q101" s="2">
        <v>0</v>
      </c>
      <c r="R101" s="2">
        <v>0</v>
      </c>
      <c r="S101" s="2">
        <v>0</v>
      </c>
      <c r="T101" s="3">
        <v>52619</v>
      </c>
      <c r="U101" s="3">
        <v>110295</v>
      </c>
      <c r="V101" s="2">
        <v>92.01</v>
      </c>
      <c r="W101" s="3">
        <v>101907386</v>
      </c>
      <c r="X101" s="2">
        <v>0</v>
      </c>
      <c r="Y101" s="8">
        <v>5279840</v>
      </c>
      <c r="Z101" s="9">
        <v>3649</v>
      </c>
    </row>
    <row r="102" spans="1:26" hidden="1" x14ac:dyDescent="0.25">
      <c r="A102" s="2" t="s">
        <v>302</v>
      </c>
      <c r="B102" s="4">
        <v>103540</v>
      </c>
      <c r="C102" s="4" t="s">
        <v>147</v>
      </c>
      <c r="D102" s="4" t="s">
        <v>25</v>
      </c>
      <c r="E102" s="4" t="s">
        <v>26</v>
      </c>
      <c r="F102" s="4" t="s">
        <v>27</v>
      </c>
      <c r="G102" s="4" t="s">
        <v>303</v>
      </c>
      <c r="H102" s="4" t="s">
        <v>304</v>
      </c>
      <c r="I102" s="4" t="s">
        <v>149</v>
      </c>
      <c r="J102" s="4" t="s">
        <v>149</v>
      </c>
      <c r="K102" s="4" t="s">
        <v>30</v>
      </c>
      <c r="L102" s="4">
        <v>1995</v>
      </c>
      <c r="M102" s="8">
        <v>774250</v>
      </c>
      <c r="N102" s="8">
        <v>798670.67</v>
      </c>
      <c r="O102" s="8">
        <v>890100</v>
      </c>
      <c r="P102" s="11">
        <f t="shared" si="1"/>
        <v>4.7576777115536872E-2</v>
      </c>
      <c r="Q102" s="2">
        <v>0</v>
      </c>
      <c r="R102" s="2">
        <v>0</v>
      </c>
      <c r="S102" s="3">
        <v>275190</v>
      </c>
      <c r="T102" s="3">
        <v>24406</v>
      </c>
      <c r="U102" s="3">
        <v>17967</v>
      </c>
      <c r="V102" s="2">
        <v>130.65</v>
      </c>
      <c r="W102" s="3">
        <v>84947497</v>
      </c>
      <c r="X102" s="3">
        <v>1041260</v>
      </c>
      <c r="Y102" s="8">
        <v>3564212</v>
      </c>
      <c r="Z102" s="9">
        <v>0</v>
      </c>
    </row>
    <row r="103" spans="1:26" hidden="1" x14ac:dyDescent="0.25">
      <c r="A103" s="2" t="s">
        <v>305</v>
      </c>
      <c r="B103" s="4">
        <v>4214942</v>
      </c>
      <c r="C103" s="4" t="s">
        <v>36</v>
      </c>
      <c r="D103" s="4" t="s">
        <v>25</v>
      </c>
      <c r="E103" s="4" t="s">
        <v>26</v>
      </c>
      <c r="F103" s="4" t="s">
        <v>27</v>
      </c>
      <c r="G103" s="4" t="s">
        <v>306</v>
      </c>
      <c r="H103" s="4" t="s">
        <v>307</v>
      </c>
      <c r="I103" s="4" t="s">
        <v>38</v>
      </c>
      <c r="J103" s="4" t="s">
        <v>38</v>
      </c>
      <c r="K103" s="4" t="s">
        <v>30</v>
      </c>
      <c r="L103" s="4">
        <v>2009</v>
      </c>
      <c r="M103" s="8">
        <v>0</v>
      </c>
      <c r="N103" s="8">
        <v>0</v>
      </c>
      <c r="O103" s="8">
        <v>0</v>
      </c>
      <c r="P103" s="10" t="e">
        <f t="shared" si="1"/>
        <v>#DIV/0!</v>
      </c>
      <c r="Q103" s="2">
        <v>0</v>
      </c>
      <c r="R103" s="2">
        <v>0</v>
      </c>
      <c r="S103" s="3">
        <v>13793</v>
      </c>
      <c r="T103" s="3">
        <v>42233</v>
      </c>
      <c r="U103" s="3">
        <v>4805</v>
      </c>
      <c r="V103" s="2">
        <v>2.6</v>
      </c>
      <c r="W103" s="2">
        <v>0</v>
      </c>
      <c r="X103" s="2">
        <v>200</v>
      </c>
      <c r="Y103" s="8">
        <v>126619</v>
      </c>
      <c r="Z103" s="9">
        <v>0</v>
      </c>
    </row>
    <row r="104" spans="1:26" hidden="1" x14ac:dyDescent="0.25">
      <c r="A104" s="2" t="s">
        <v>308</v>
      </c>
      <c r="B104" s="4">
        <v>4535407</v>
      </c>
      <c r="C104" s="4" t="s">
        <v>80</v>
      </c>
      <c r="D104" s="4" t="s">
        <v>25</v>
      </c>
      <c r="E104" s="4" t="s">
        <v>26</v>
      </c>
      <c r="F104" s="4" t="s">
        <v>27</v>
      </c>
      <c r="G104" s="4" t="s">
        <v>309</v>
      </c>
      <c r="H104" s="4" t="s">
        <v>310</v>
      </c>
      <c r="I104" s="4" t="s">
        <v>82</v>
      </c>
      <c r="J104" s="4" t="s">
        <v>82</v>
      </c>
      <c r="K104" s="4" t="s">
        <v>30</v>
      </c>
      <c r="L104" s="4">
        <v>2015</v>
      </c>
      <c r="M104" s="8">
        <v>0</v>
      </c>
      <c r="N104" s="8">
        <v>0</v>
      </c>
      <c r="O104" s="8">
        <v>0</v>
      </c>
      <c r="P104" s="10" t="e">
        <f t="shared" si="1"/>
        <v>#DIV/0!</v>
      </c>
      <c r="Q104" s="2">
        <v>0</v>
      </c>
      <c r="R104" s="2">
        <v>0</v>
      </c>
      <c r="S104" s="3">
        <v>21755</v>
      </c>
      <c r="T104" s="3">
        <v>18391</v>
      </c>
      <c r="U104" s="3">
        <v>1585</v>
      </c>
      <c r="V104" s="2">
        <v>5</v>
      </c>
      <c r="W104" s="3">
        <v>12800000</v>
      </c>
      <c r="X104" s="2">
        <v>200</v>
      </c>
      <c r="Y104" s="8">
        <v>64076</v>
      </c>
      <c r="Z104" s="9">
        <v>0</v>
      </c>
    </row>
    <row r="105" spans="1:26" hidden="1" x14ac:dyDescent="0.25">
      <c r="A105" s="2" t="s">
        <v>311</v>
      </c>
      <c r="B105" s="4">
        <v>4165566</v>
      </c>
      <c r="C105" s="4" t="s">
        <v>36</v>
      </c>
      <c r="D105" s="4" t="s">
        <v>25</v>
      </c>
      <c r="E105" s="4" t="s">
        <v>26</v>
      </c>
      <c r="F105" s="4" t="s">
        <v>27</v>
      </c>
      <c r="G105" s="4" t="s">
        <v>312</v>
      </c>
      <c r="H105" s="4" t="s">
        <v>313</v>
      </c>
      <c r="I105" s="4" t="s">
        <v>38</v>
      </c>
      <c r="J105" s="4" t="s">
        <v>38</v>
      </c>
      <c r="K105" s="4" t="s">
        <v>30</v>
      </c>
      <c r="L105" s="4">
        <v>2008</v>
      </c>
      <c r="M105" s="8">
        <v>0</v>
      </c>
      <c r="N105" s="8">
        <v>0</v>
      </c>
      <c r="O105" s="8">
        <v>0</v>
      </c>
      <c r="P105" s="10" t="e">
        <f t="shared" si="1"/>
        <v>#DIV/0!</v>
      </c>
      <c r="Q105" s="2">
        <v>0</v>
      </c>
      <c r="R105" s="2">
        <v>0</v>
      </c>
      <c r="S105" s="2">
        <v>0</v>
      </c>
      <c r="T105" s="3">
        <v>59625</v>
      </c>
      <c r="U105" s="3">
        <v>3256</v>
      </c>
      <c r="V105" s="2">
        <v>8.26</v>
      </c>
      <c r="W105" s="3">
        <v>20100000</v>
      </c>
      <c r="X105" s="2">
        <v>0</v>
      </c>
      <c r="Y105" s="8">
        <v>298804</v>
      </c>
      <c r="Z105" s="9">
        <v>0</v>
      </c>
    </row>
    <row r="106" spans="1:26" hidden="1" x14ac:dyDescent="0.25">
      <c r="A106" s="2" t="s">
        <v>314</v>
      </c>
      <c r="B106" s="4">
        <v>102970</v>
      </c>
      <c r="C106" s="4" t="s">
        <v>109</v>
      </c>
      <c r="D106" s="4" t="s">
        <v>25</v>
      </c>
      <c r="E106" s="4" t="s">
        <v>26</v>
      </c>
      <c r="F106" s="4" t="s">
        <v>27</v>
      </c>
      <c r="G106" s="4">
        <v>502175102</v>
      </c>
      <c r="H106" s="4" t="s">
        <v>315</v>
      </c>
      <c r="I106" s="4" t="s">
        <v>112</v>
      </c>
      <c r="J106" s="4" t="s">
        <v>112</v>
      </c>
      <c r="K106" s="4" t="s">
        <v>30</v>
      </c>
      <c r="L106" s="4">
        <v>1992</v>
      </c>
      <c r="M106" s="8">
        <v>142758</v>
      </c>
      <c r="N106" s="8">
        <v>148233.5</v>
      </c>
      <c r="O106" s="8">
        <v>165691</v>
      </c>
      <c r="P106" s="11">
        <f t="shared" si="1"/>
        <v>5.0911524675601338E-2</v>
      </c>
      <c r="Q106" s="2">
        <v>0</v>
      </c>
      <c r="R106" s="2">
        <v>0</v>
      </c>
      <c r="S106" s="3">
        <v>19340</v>
      </c>
      <c r="T106" s="3">
        <v>10379</v>
      </c>
      <c r="U106" s="3">
        <v>15209</v>
      </c>
      <c r="V106" s="2">
        <v>32.409999999999997</v>
      </c>
      <c r="W106" s="3">
        <v>41396216</v>
      </c>
      <c r="X106" s="2">
        <v>0</v>
      </c>
      <c r="Y106" s="8">
        <v>805796</v>
      </c>
      <c r="Z106" s="9">
        <v>0</v>
      </c>
    </row>
    <row r="107" spans="1:26" hidden="1" x14ac:dyDescent="0.25">
      <c r="A107" s="2" t="s">
        <v>316</v>
      </c>
      <c r="B107" s="4">
        <v>103128</v>
      </c>
      <c r="C107" s="4" t="s">
        <v>62</v>
      </c>
      <c r="D107" s="4" t="s">
        <v>25</v>
      </c>
      <c r="E107" s="4" t="s">
        <v>26</v>
      </c>
      <c r="F107" s="4" t="s">
        <v>27</v>
      </c>
      <c r="G107" s="4">
        <v>529043101</v>
      </c>
      <c r="H107" s="4" t="s">
        <v>317</v>
      </c>
      <c r="I107" s="4" t="s">
        <v>65</v>
      </c>
      <c r="J107" s="4" t="s">
        <v>65</v>
      </c>
      <c r="K107" s="4" t="s">
        <v>30</v>
      </c>
      <c r="L107" s="4">
        <v>1993</v>
      </c>
      <c r="M107" s="8">
        <v>282924</v>
      </c>
      <c r="N107" s="8">
        <v>295263.25</v>
      </c>
      <c r="O107" s="8">
        <v>330950</v>
      </c>
      <c r="P107" s="11">
        <f t="shared" si="1"/>
        <v>5.3652815441390667E-2</v>
      </c>
      <c r="Q107" s="2">
        <v>0</v>
      </c>
      <c r="R107" s="2">
        <v>0</v>
      </c>
      <c r="S107" s="3">
        <v>58206</v>
      </c>
      <c r="T107" s="3">
        <v>54390</v>
      </c>
      <c r="U107" s="3">
        <v>48766</v>
      </c>
      <c r="V107" s="2">
        <v>10.26</v>
      </c>
      <c r="W107" s="3">
        <v>292580615</v>
      </c>
      <c r="X107" s="3">
        <v>832628</v>
      </c>
      <c r="Y107" s="8">
        <v>1662844</v>
      </c>
      <c r="Z107" s="9">
        <v>96770</v>
      </c>
    </row>
    <row r="108" spans="1:26" hidden="1" x14ac:dyDescent="0.25">
      <c r="A108" s="2" t="s">
        <v>318</v>
      </c>
      <c r="B108" s="4">
        <v>102987</v>
      </c>
      <c r="C108" s="4" t="s">
        <v>67</v>
      </c>
      <c r="D108" s="4" t="s">
        <v>25</v>
      </c>
      <c r="E108" s="4" t="s">
        <v>26</v>
      </c>
      <c r="F108" s="4" t="s">
        <v>27</v>
      </c>
      <c r="G108" s="4" t="s">
        <v>319</v>
      </c>
      <c r="H108" s="4" t="s">
        <v>320</v>
      </c>
      <c r="I108" s="4" t="s">
        <v>38</v>
      </c>
      <c r="J108" s="4" t="s">
        <v>38</v>
      </c>
      <c r="K108" s="4" t="s">
        <v>30</v>
      </c>
      <c r="L108" s="4">
        <v>1985</v>
      </c>
      <c r="M108" s="8">
        <v>0</v>
      </c>
      <c r="N108" s="8">
        <v>0</v>
      </c>
      <c r="O108" s="8">
        <v>0</v>
      </c>
      <c r="P108" s="10" t="e">
        <f t="shared" si="1"/>
        <v>#DIV/0!</v>
      </c>
      <c r="Q108" s="2">
        <v>0</v>
      </c>
      <c r="R108" s="2">
        <v>0</v>
      </c>
      <c r="S108" s="2">
        <v>0</v>
      </c>
      <c r="T108" s="3">
        <v>5537</v>
      </c>
      <c r="U108" s="3">
        <v>1051</v>
      </c>
      <c r="V108" s="2">
        <v>141</v>
      </c>
      <c r="W108" s="3">
        <v>1189195</v>
      </c>
      <c r="X108" s="3">
        <v>85072</v>
      </c>
      <c r="Y108" s="8">
        <v>62103</v>
      </c>
      <c r="Z108" s="9">
        <v>0</v>
      </c>
    </row>
    <row r="109" spans="1:26" hidden="1" x14ac:dyDescent="0.25">
      <c r="A109" s="2" t="s">
        <v>321</v>
      </c>
      <c r="B109" s="4">
        <v>8060895</v>
      </c>
      <c r="C109" s="4" t="s">
        <v>36</v>
      </c>
      <c r="D109" s="4" t="s">
        <v>25</v>
      </c>
      <c r="E109" s="4" t="s">
        <v>26</v>
      </c>
      <c r="F109" s="4" t="s">
        <v>27</v>
      </c>
      <c r="G109" s="4" t="s">
        <v>322</v>
      </c>
      <c r="H109" s="4" t="s">
        <v>323</v>
      </c>
      <c r="I109" s="4" t="s">
        <v>38</v>
      </c>
      <c r="J109" s="4" t="s">
        <v>38</v>
      </c>
      <c r="K109" s="4" t="s">
        <v>30</v>
      </c>
      <c r="L109" s="4">
        <v>2017</v>
      </c>
      <c r="M109" s="8">
        <v>7170</v>
      </c>
      <c r="N109" s="8">
        <v>7344</v>
      </c>
      <c r="O109" s="8">
        <v>0</v>
      </c>
      <c r="P109" s="10">
        <f t="shared" si="1"/>
        <v>-1</v>
      </c>
      <c r="Q109" s="2">
        <v>0</v>
      </c>
      <c r="R109" s="2">
        <v>0</v>
      </c>
      <c r="S109" s="2">
        <v>0</v>
      </c>
      <c r="T109" s="3">
        <v>3922</v>
      </c>
      <c r="U109" s="2">
        <v>564</v>
      </c>
      <c r="V109" s="2">
        <v>5.4221000000000004</v>
      </c>
      <c r="W109" s="3">
        <v>2219779</v>
      </c>
      <c r="X109" s="3">
        <v>26691</v>
      </c>
      <c r="Y109" s="8">
        <v>69223</v>
      </c>
      <c r="Z109" s="9">
        <v>0</v>
      </c>
    </row>
    <row r="110" spans="1:26" hidden="1" x14ac:dyDescent="0.25">
      <c r="A110" s="2" t="s">
        <v>324</v>
      </c>
      <c r="B110" s="4">
        <v>4095909</v>
      </c>
      <c r="C110" s="4" t="s">
        <v>109</v>
      </c>
      <c r="D110" s="4" t="s">
        <v>25</v>
      </c>
      <c r="E110" s="4" t="s">
        <v>26</v>
      </c>
      <c r="F110" s="4" t="s">
        <v>27</v>
      </c>
      <c r="G110" s="4" t="s">
        <v>325</v>
      </c>
      <c r="H110" s="4" t="s">
        <v>326</v>
      </c>
      <c r="I110" s="4" t="s">
        <v>112</v>
      </c>
      <c r="J110" s="4" t="s">
        <v>112</v>
      </c>
      <c r="K110" s="4" t="s">
        <v>30</v>
      </c>
      <c r="L110" s="4">
        <v>2004</v>
      </c>
      <c r="M110" s="8">
        <v>1300349.8600000001</v>
      </c>
      <c r="N110" s="8">
        <v>1315201.8</v>
      </c>
      <c r="O110" s="8">
        <v>1332895.25</v>
      </c>
      <c r="P110" s="11">
        <f t="shared" si="1"/>
        <v>8.2740774023357666E-3</v>
      </c>
      <c r="Q110" s="2">
        <v>0</v>
      </c>
      <c r="R110" s="2">
        <v>0</v>
      </c>
      <c r="S110" s="3">
        <v>2467167</v>
      </c>
      <c r="T110" s="3">
        <v>235668</v>
      </c>
      <c r="U110" s="3">
        <v>540895</v>
      </c>
      <c r="V110" s="2">
        <v>7.9</v>
      </c>
      <c r="W110" s="3">
        <v>598300000</v>
      </c>
      <c r="X110" s="2">
        <v>0</v>
      </c>
      <c r="Y110" s="8">
        <v>11063593</v>
      </c>
      <c r="Z110" s="9">
        <v>0</v>
      </c>
    </row>
    <row r="111" spans="1:26" hidden="1" x14ac:dyDescent="0.25">
      <c r="A111" s="2" t="s">
        <v>327</v>
      </c>
      <c r="B111" s="4">
        <v>103123</v>
      </c>
      <c r="C111" s="4" t="s">
        <v>67</v>
      </c>
      <c r="D111" s="4" t="s">
        <v>25</v>
      </c>
      <c r="E111" s="4" t="s">
        <v>26</v>
      </c>
      <c r="F111" s="4" t="s">
        <v>27</v>
      </c>
      <c r="G111" s="4" t="s">
        <v>328</v>
      </c>
      <c r="H111" s="4" t="s">
        <v>329</v>
      </c>
      <c r="I111" s="4" t="s">
        <v>70</v>
      </c>
      <c r="J111" s="4" t="s">
        <v>70</v>
      </c>
      <c r="K111" s="4" t="s">
        <v>30</v>
      </c>
      <c r="L111" s="4">
        <v>1994</v>
      </c>
      <c r="M111" s="8">
        <v>1353532.38</v>
      </c>
      <c r="N111" s="8">
        <v>1395483.67</v>
      </c>
      <c r="O111" s="8">
        <v>1460885.67</v>
      </c>
      <c r="P111" s="11">
        <f t="shared" si="1"/>
        <v>2.576810981634936E-2</v>
      </c>
      <c r="Q111" s="2">
        <v>0</v>
      </c>
      <c r="R111" s="2">
        <v>0</v>
      </c>
      <c r="S111" s="3">
        <v>78990</v>
      </c>
      <c r="T111" s="3">
        <v>38659</v>
      </c>
      <c r="U111" s="3">
        <v>104593</v>
      </c>
      <c r="V111" s="2">
        <v>146.22</v>
      </c>
      <c r="W111" s="3">
        <v>116659693</v>
      </c>
      <c r="X111" s="3">
        <v>3164933</v>
      </c>
      <c r="Y111" s="8">
        <v>5030746</v>
      </c>
      <c r="Z111" s="9">
        <v>43392</v>
      </c>
    </row>
    <row r="112" spans="1:26" hidden="1" x14ac:dyDescent="0.25">
      <c r="A112" s="2" t="s">
        <v>330</v>
      </c>
      <c r="B112" s="4">
        <v>4614373</v>
      </c>
      <c r="C112" s="4" t="s">
        <v>36</v>
      </c>
      <c r="D112" s="4" t="s">
        <v>25</v>
      </c>
      <c r="E112" s="4" t="s">
        <v>26</v>
      </c>
      <c r="F112" s="4" t="s">
        <v>27</v>
      </c>
      <c r="G112" s="4" t="s">
        <v>331</v>
      </c>
      <c r="H112" s="4" t="s">
        <v>332</v>
      </c>
      <c r="I112" s="4" t="s">
        <v>33</v>
      </c>
      <c r="J112" s="4" t="s">
        <v>34</v>
      </c>
      <c r="K112" s="4" t="s">
        <v>30</v>
      </c>
      <c r="L112" s="4">
        <v>2015</v>
      </c>
      <c r="M112" s="8">
        <v>36992.78</v>
      </c>
      <c r="N112" s="8">
        <v>41488.14</v>
      </c>
      <c r="O112" s="8">
        <v>42765.8</v>
      </c>
      <c r="P112" s="11">
        <f t="shared" si="1"/>
        <v>4.9526020380445956E-2</v>
      </c>
      <c r="Q112" s="2">
        <v>0</v>
      </c>
      <c r="R112" s="2">
        <v>0</v>
      </c>
      <c r="S112" s="3">
        <v>10007</v>
      </c>
      <c r="T112" s="3">
        <v>8609</v>
      </c>
      <c r="U112" s="3">
        <v>10573</v>
      </c>
      <c r="V112" s="2">
        <v>14.5</v>
      </c>
      <c r="W112" s="3">
        <v>7553709</v>
      </c>
      <c r="X112" s="3">
        <v>1312382</v>
      </c>
      <c r="Y112" s="8">
        <v>213396</v>
      </c>
      <c r="Z112" s="9">
        <v>50000</v>
      </c>
    </row>
    <row r="113" spans="1:26" hidden="1" x14ac:dyDescent="0.25">
      <c r="A113" s="2" t="s">
        <v>333</v>
      </c>
      <c r="B113" s="4">
        <v>102983</v>
      </c>
      <c r="C113" s="4" t="s">
        <v>109</v>
      </c>
      <c r="D113" s="4" t="s">
        <v>25</v>
      </c>
      <c r="E113" s="4" t="s">
        <v>26</v>
      </c>
      <c r="F113" s="4" t="s">
        <v>27</v>
      </c>
      <c r="G113" s="4" t="s">
        <v>334</v>
      </c>
      <c r="H113" s="4" t="s">
        <v>335</v>
      </c>
      <c r="I113" s="4" t="s">
        <v>112</v>
      </c>
      <c r="J113" s="4" t="s">
        <v>112</v>
      </c>
      <c r="K113" s="4" t="s">
        <v>30</v>
      </c>
      <c r="L113" s="4">
        <v>1991</v>
      </c>
      <c r="M113" s="8">
        <v>256538.6</v>
      </c>
      <c r="N113" s="8">
        <v>271734</v>
      </c>
      <c r="O113" s="8">
        <v>285544.5</v>
      </c>
      <c r="P113" s="11">
        <f t="shared" si="1"/>
        <v>3.6351371219687456E-2</v>
      </c>
      <c r="Q113" s="2">
        <v>0</v>
      </c>
      <c r="R113" s="2">
        <v>0</v>
      </c>
      <c r="S113" s="2">
        <v>0</v>
      </c>
      <c r="T113" s="3">
        <v>19291</v>
      </c>
      <c r="U113" s="3">
        <v>8152</v>
      </c>
      <c r="V113" s="2">
        <v>52.29</v>
      </c>
      <c r="W113" s="3">
        <v>43388742</v>
      </c>
      <c r="X113" s="2">
        <v>0</v>
      </c>
      <c r="Y113" s="8">
        <v>1217518</v>
      </c>
      <c r="Z113" s="9">
        <v>0</v>
      </c>
    </row>
    <row r="114" spans="1:26" hidden="1" x14ac:dyDescent="0.25">
      <c r="A114" s="2" t="s">
        <v>336</v>
      </c>
      <c r="B114" s="4">
        <v>4579197</v>
      </c>
      <c r="C114" s="4" t="s">
        <v>147</v>
      </c>
      <c r="D114" s="4" t="s">
        <v>25</v>
      </c>
      <c r="E114" s="4" t="s">
        <v>26</v>
      </c>
      <c r="F114" s="4" t="s">
        <v>27</v>
      </c>
      <c r="G114" s="4">
        <v>637870106</v>
      </c>
      <c r="H114" s="4" t="s">
        <v>337</v>
      </c>
      <c r="I114" s="4" t="s">
        <v>149</v>
      </c>
      <c r="J114" s="4" t="s">
        <v>149</v>
      </c>
      <c r="K114" s="4" t="s">
        <v>30</v>
      </c>
      <c r="L114" s="4">
        <v>2015</v>
      </c>
      <c r="M114" s="8">
        <v>600617.80000000005</v>
      </c>
      <c r="N114" s="8">
        <v>633105.19999999995</v>
      </c>
      <c r="O114" s="8">
        <v>669650</v>
      </c>
      <c r="P114" s="11">
        <f t="shared" si="1"/>
        <v>3.6931079105557707E-2</v>
      </c>
      <c r="Q114" s="2">
        <v>0</v>
      </c>
      <c r="R114" s="2">
        <v>0</v>
      </c>
      <c r="S114" s="3">
        <v>227441</v>
      </c>
      <c r="T114" s="3">
        <v>35312</v>
      </c>
      <c r="U114" s="3">
        <v>80549</v>
      </c>
      <c r="V114" s="2">
        <v>37.26</v>
      </c>
      <c r="W114" s="3">
        <v>88278033</v>
      </c>
      <c r="X114" s="3">
        <v>50629830</v>
      </c>
      <c r="Y114" s="8">
        <v>3680993</v>
      </c>
      <c r="Z114" s="9">
        <v>225439</v>
      </c>
    </row>
    <row r="115" spans="1:26" hidden="1" x14ac:dyDescent="0.25">
      <c r="A115" s="2" t="s">
        <v>338</v>
      </c>
      <c r="B115" s="4">
        <v>19574131</v>
      </c>
      <c r="C115" s="4" t="s">
        <v>24</v>
      </c>
      <c r="D115" s="4" t="s">
        <v>25</v>
      </c>
      <c r="E115" s="4" t="s">
        <v>26</v>
      </c>
      <c r="F115" s="4" t="s">
        <v>27</v>
      </c>
      <c r="G115" s="4" t="s">
        <v>339</v>
      </c>
      <c r="H115" s="4" t="s">
        <v>340</v>
      </c>
      <c r="I115" s="4" t="s">
        <v>33</v>
      </c>
      <c r="J115" s="4" t="s">
        <v>34</v>
      </c>
      <c r="K115" s="4" t="s">
        <v>30</v>
      </c>
      <c r="L115" s="4">
        <v>2019</v>
      </c>
      <c r="M115" s="8">
        <v>112266.6</v>
      </c>
      <c r="N115" s="8">
        <v>146892.5</v>
      </c>
      <c r="O115" s="8">
        <v>187585.25</v>
      </c>
      <c r="P115" s="11">
        <f t="shared" si="1"/>
        <v>0.18663195333135496</v>
      </c>
      <c r="Q115" s="2">
        <v>0</v>
      </c>
      <c r="R115" s="2">
        <v>0</v>
      </c>
      <c r="S115" s="2">
        <v>0</v>
      </c>
      <c r="T115" s="3">
        <v>65843</v>
      </c>
      <c r="U115" s="3">
        <v>34585</v>
      </c>
      <c r="V115" s="2">
        <v>18.02</v>
      </c>
      <c r="W115" s="3">
        <v>60862466</v>
      </c>
      <c r="X115" s="3">
        <v>513467</v>
      </c>
      <c r="Y115" s="8">
        <v>547269</v>
      </c>
      <c r="Z115" s="9">
        <v>0</v>
      </c>
    </row>
    <row r="116" spans="1:26" hidden="1" x14ac:dyDescent="0.25">
      <c r="A116" s="2" t="s">
        <v>341</v>
      </c>
      <c r="B116" s="4">
        <v>15012328</v>
      </c>
      <c r="C116" s="4" t="s">
        <v>62</v>
      </c>
      <c r="D116" s="4" t="s">
        <v>25</v>
      </c>
      <c r="E116" s="4" t="s">
        <v>26</v>
      </c>
      <c r="F116" s="4" t="s">
        <v>27</v>
      </c>
      <c r="G116" s="4">
        <v>651495103</v>
      </c>
      <c r="H116" s="4" t="s">
        <v>342</v>
      </c>
      <c r="I116" s="4" t="s">
        <v>38</v>
      </c>
      <c r="J116" s="4" t="s">
        <v>38</v>
      </c>
      <c r="K116" s="4" t="s">
        <v>30</v>
      </c>
      <c r="L116" s="4">
        <v>2019</v>
      </c>
      <c r="M116" s="8">
        <v>47481</v>
      </c>
      <c r="N116" s="8">
        <v>61637</v>
      </c>
      <c r="O116" s="8">
        <v>0</v>
      </c>
      <c r="P116" s="10">
        <f t="shared" si="1"/>
        <v>-1</v>
      </c>
      <c r="Q116" s="2">
        <v>0</v>
      </c>
      <c r="R116" s="2">
        <v>0</v>
      </c>
      <c r="S116" s="2">
        <v>0</v>
      </c>
      <c r="T116" s="3">
        <v>45192</v>
      </c>
      <c r="U116" s="3">
        <v>2281</v>
      </c>
      <c r="V116" s="2">
        <v>12.52</v>
      </c>
      <c r="W116" s="3">
        <v>21358887</v>
      </c>
      <c r="X116" s="3">
        <v>373582</v>
      </c>
      <c r="Y116" s="8">
        <v>23311</v>
      </c>
      <c r="Z116" s="9">
        <v>0</v>
      </c>
    </row>
    <row r="117" spans="1:26" hidden="1" x14ac:dyDescent="0.25">
      <c r="A117" s="2" t="s">
        <v>343</v>
      </c>
      <c r="B117" s="4">
        <v>4561930</v>
      </c>
      <c r="C117" s="4" t="s">
        <v>67</v>
      </c>
      <c r="D117" s="4" t="s">
        <v>25</v>
      </c>
      <c r="E117" s="4" t="s">
        <v>26</v>
      </c>
      <c r="F117" s="4" t="s">
        <v>27</v>
      </c>
      <c r="G117" s="4" t="s">
        <v>344</v>
      </c>
      <c r="H117" s="4" t="s">
        <v>345</v>
      </c>
      <c r="I117" s="4" t="s">
        <v>70</v>
      </c>
      <c r="J117" s="4" t="s">
        <v>70</v>
      </c>
      <c r="K117" s="4" t="s">
        <v>30</v>
      </c>
      <c r="L117" s="4">
        <v>2014</v>
      </c>
      <c r="M117" s="8">
        <v>167561.17000000001</v>
      </c>
      <c r="N117" s="8">
        <v>175829</v>
      </c>
      <c r="O117" s="8">
        <v>188503</v>
      </c>
      <c r="P117" s="11">
        <f t="shared" si="1"/>
        <v>4.0035812598192999E-2</v>
      </c>
      <c r="Q117" s="2">
        <v>0</v>
      </c>
      <c r="R117" s="2">
        <v>0</v>
      </c>
      <c r="S117" s="2">
        <v>0</v>
      </c>
      <c r="T117" s="3">
        <v>16762</v>
      </c>
      <c r="U117" s="3">
        <v>113865</v>
      </c>
      <c r="V117" s="2">
        <v>41.81</v>
      </c>
      <c r="W117" s="3">
        <v>25657723</v>
      </c>
      <c r="X117" s="3">
        <v>99791</v>
      </c>
      <c r="Y117" s="8">
        <v>1700040</v>
      </c>
      <c r="Z117" s="9">
        <v>0</v>
      </c>
    </row>
    <row r="118" spans="1:26" hidden="1" x14ac:dyDescent="0.25">
      <c r="A118" s="2" t="s">
        <v>346</v>
      </c>
      <c r="B118" s="4">
        <v>103064</v>
      </c>
      <c r="C118" s="4" t="s">
        <v>24</v>
      </c>
      <c r="D118" s="4" t="s">
        <v>25</v>
      </c>
      <c r="E118" s="4" t="s">
        <v>26</v>
      </c>
      <c r="F118" s="4" t="s">
        <v>27</v>
      </c>
      <c r="G118" s="4">
        <v>637417106</v>
      </c>
      <c r="H118" s="4" t="s">
        <v>347</v>
      </c>
      <c r="I118" s="4" t="s">
        <v>33</v>
      </c>
      <c r="J118" s="4" t="s">
        <v>34</v>
      </c>
      <c r="K118" s="4" t="s">
        <v>30</v>
      </c>
      <c r="L118" s="4">
        <v>1984</v>
      </c>
      <c r="M118" s="8">
        <v>792720.29</v>
      </c>
      <c r="N118" s="8">
        <v>835327.93</v>
      </c>
      <c r="O118" s="8">
        <v>873326.36</v>
      </c>
      <c r="P118" s="11">
        <f t="shared" si="1"/>
        <v>3.280626776956308E-2</v>
      </c>
      <c r="Q118" s="2">
        <v>0</v>
      </c>
      <c r="R118" s="2">
        <v>0</v>
      </c>
      <c r="S118" s="2">
        <v>0</v>
      </c>
      <c r="T118" s="3">
        <v>2505</v>
      </c>
      <c r="U118" s="3">
        <v>64909</v>
      </c>
      <c r="V118" s="2">
        <v>42.83</v>
      </c>
      <c r="W118" s="3">
        <v>182087200</v>
      </c>
      <c r="X118" s="2">
        <v>0</v>
      </c>
      <c r="Y118" s="8">
        <v>4022543</v>
      </c>
      <c r="Z118" s="9">
        <v>0</v>
      </c>
    </row>
    <row r="119" spans="1:26" hidden="1" x14ac:dyDescent="0.25">
      <c r="A119" s="2" t="s">
        <v>348</v>
      </c>
      <c r="B119" s="4">
        <v>4275801</v>
      </c>
      <c r="C119" s="4" t="s">
        <v>109</v>
      </c>
      <c r="D119" s="4" t="s">
        <v>25</v>
      </c>
      <c r="E119" s="4" t="s">
        <v>26</v>
      </c>
      <c r="F119" s="4" t="s">
        <v>27</v>
      </c>
      <c r="G119" s="4" t="s">
        <v>349</v>
      </c>
      <c r="H119" s="4" t="s">
        <v>350</v>
      </c>
      <c r="I119" s="4" t="s">
        <v>112</v>
      </c>
      <c r="J119" s="4" t="s">
        <v>112</v>
      </c>
      <c r="K119" s="4" t="s">
        <v>30</v>
      </c>
      <c r="L119" s="4">
        <v>2013</v>
      </c>
      <c r="M119" s="8">
        <v>0</v>
      </c>
      <c r="N119" s="8">
        <v>0</v>
      </c>
      <c r="O119" s="8">
        <v>0</v>
      </c>
      <c r="P119" s="10" t="e">
        <f t="shared" si="1"/>
        <v>#DIV/0!</v>
      </c>
      <c r="Q119" s="2">
        <v>0</v>
      </c>
      <c r="R119" s="2">
        <v>0</v>
      </c>
      <c r="S119" s="3">
        <v>176502</v>
      </c>
      <c r="T119" s="3">
        <v>103926</v>
      </c>
      <c r="U119" s="3">
        <v>7603</v>
      </c>
      <c r="V119" s="2">
        <v>0.88</v>
      </c>
      <c r="W119" s="3">
        <v>195287174</v>
      </c>
      <c r="X119" s="2">
        <v>100</v>
      </c>
      <c r="Y119" s="8">
        <v>936763</v>
      </c>
      <c r="Z119" s="9">
        <v>0</v>
      </c>
    </row>
    <row r="120" spans="1:26" hidden="1" x14ac:dyDescent="0.25">
      <c r="A120" s="2" t="s">
        <v>351</v>
      </c>
      <c r="B120" s="4">
        <v>4226533</v>
      </c>
      <c r="C120" s="4" t="s">
        <v>42</v>
      </c>
      <c r="D120" s="4" t="s">
        <v>25</v>
      </c>
      <c r="E120" s="4" t="s">
        <v>26</v>
      </c>
      <c r="F120" s="4" t="s">
        <v>27</v>
      </c>
      <c r="G120" s="4" t="s">
        <v>352</v>
      </c>
      <c r="H120" s="4" t="s">
        <v>353</v>
      </c>
      <c r="I120" s="4" t="s">
        <v>44</v>
      </c>
      <c r="J120" s="4" t="s">
        <v>44</v>
      </c>
      <c r="K120" s="4" t="s">
        <v>30</v>
      </c>
      <c r="L120" s="4">
        <v>2009</v>
      </c>
      <c r="M120" s="8">
        <v>337800</v>
      </c>
      <c r="N120" s="8">
        <v>329400</v>
      </c>
      <c r="O120" s="8">
        <v>0</v>
      </c>
      <c r="P120" s="10">
        <f t="shared" si="1"/>
        <v>-1</v>
      </c>
      <c r="Q120" s="2">
        <v>0</v>
      </c>
      <c r="R120" s="2">
        <v>0</v>
      </c>
      <c r="S120" s="3">
        <v>35129</v>
      </c>
      <c r="T120" s="3">
        <v>12249</v>
      </c>
      <c r="U120" s="3">
        <v>80615</v>
      </c>
      <c r="V120" s="2">
        <v>7.09</v>
      </c>
      <c r="W120" s="3">
        <v>48563709</v>
      </c>
      <c r="X120" s="2">
        <v>0</v>
      </c>
      <c r="Y120" s="8">
        <v>2593642</v>
      </c>
      <c r="Z120" s="9">
        <v>0</v>
      </c>
    </row>
    <row r="121" spans="1:26" hidden="1" x14ac:dyDescent="0.25">
      <c r="A121" s="2" t="s">
        <v>354</v>
      </c>
      <c r="B121" s="4">
        <v>103065</v>
      </c>
      <c r="C121" s="4" t="s">
        <v>109</v>
      </c>
      <c r="D121" s="4" t="s">
        <v>25</v>
      </c>
      <c r="E121" s="4" t="s">
        <v>26</v>
      </c>
      <c r="F121" s="4" t="s">
        <v>27</v>
      </c>
      <c r="G121" s="4">
        <v>681936100</v>
      </c>
      <c r="H121" s="4" t="s">
        <v>355</v>
      </c>
      <c r="I121" s="4" t="s">
        <v>112</v>
      </c>
      <c r="J121" s="4" t="s">
        <v>112</v>
      </c>
      <c r="K121" s="4" t="s">
        <v>30</v>
      </c>
      <c r="L121" s="4">
        <v>1992</v>
      </c>
      <c r="M121" s="8">
        <v>853007.8</v>
      </c>
      <c r="N121" s="8">
        <v>842236</v>
      </c>
      <c r="O121" s="8">
        <v>892755</v>
      </c>
      <c r="P121" s="11">
        <f t="shared" si="1"/>
        <v>1.5296984397311642E-2</v>
      </c>
      <c r="Q121" s="2">
        <v>0</v>
      </c>
      <c r="R121" s="2">
        <v>0</v>
      </c>
      <c r="S121" s="3">
        <v>178920</v>
      </c>
      <c r="T121" s="3">
        <v>297103</v>
      </c>
      <c r="U121" s="3">
        <v>200071</v>
      </c>
      <c r="V121" s="2">
        <v>28.97</v>
      </c>
      <c r="W121" s="3">
        <v>234353375</v>
      </c>
      <c r="X121" s="3">
        <v>6751719</v>
      </c>
      <c r="Y121" s="8">
        <v>5601881</v>
      </c>
      <c r="Z121" s="9">
        <v>0</v>
      </c>
    </row>
    <row r="122" spans="1:26" hidden="1" x14ac:dyDescent="0.25">
      <c r="A122" s="2" t="s">
        <v>356</v>
      </c>
      <c r="B122" s="4">
        <v>102988</v>
      </c>
      <c r="C122" s="4" t="s">
        <v>36</v>
      </c>
      <c r="D122" s="4" t="s">
        <v>25</v>
      </c>
      <c r="E122" s="4" t="s">
        <v>26</v>
      </c>
      <c r="F122" s="4" t="s">
        <v>27</v>
      </c>
      <c r="G122" s="4">
        <v>682406103</v>
      </c>
      <c r="H122" s="4" t="s">
        <v>357</v>
      </c>
      <c r="I122" s="4" t="s">
        <v>38</v>
      </c>
      <c r="J122" s="4" t="s">
        <v>38</v>
      </c>
      <c r="K122" s="4" t="s">
        <v>30</v>
      </c>
      <c r="L122" s="4">
        <v>1982</v>
      </c>
      <c r="M122" s="8">
        <v>75571.5</v>
      </c>
      <c r="N122" s="8">
        <v>77614.5</v>
      </c>
      <c r="O122" s="8">
        <v>77209</v>
      </c>
      <c r="P122" s="11">
        <f t="shared" si="1"/>
        <v>7.1711915780168223E-3</v>
      </c>
      <c r="Q122" s="2">
        <v>0</v>
      </c>
      <c r="R122" s="2">
        <v>0</v>
      </c>
      <c r="S122" s="3">
        <v>10400</v>
      </c>
      <c r="T122" s="3">
        <v>6718</v>
      </c>
      <c r="U122" s="3">
        <v>23205</v>
      </c>
      <c r="V122" s="2">
        <v>20.48</v>
      </c>
      <c r="W122" s="3">
        <v>21326296</v>
      </c>
      <c r="X122" s="2">
        <v>0</v>
      </c>
      <c r="Y122" s="8">
        <v>466318</v>
      </c>
      <c r="Z122" s="9">
        <v>0</v>
      </c>
    </row>
    <row r="123" spans="1:26" hidden="1" x14ac:dyDescent="0.25">
      <c r="A123" s="2" t="s">
        <v>358</v>
      </c>
      <c r="B123" s="4">
        <v>100401249</v>
      </c>
      <c r="C123" s="4" t="s">
        <v>42</v>
      </c>
      <c r="D123" s="4" t="s">
        <v>25</v>
      </c>
      <c r="E123" s="4" t="s">
        <v>26</v>
      </c>
      <c r="F123" s="4" t="s">
        <v>27</v>
      </c>
      <c r="G123" s="4" t="s">
        <v>359</v>
      </c>
      <c r="H123" s="4" t="s">
        <v>360</v>
      </c>
      <c r="I123" s="4" t="s">
        <v>44</v>
      </c>
      <c r="J123" s="4" t="s">
        <v>44</v>
      </c>
      <c r="K123" s="4" t="s">
        <v>30</v>
      </c>
      <c r="L123" s="4">
        <v>2021</v>
      </c>
      <c r="M123" s="8">
        <v>130893</v>
      </c>
      <c r="N123" s="8">
        <v>115206</v>
      </c>
      <c r="O123" s="8">
        <v>0</v>
      </c>
      <c r="P123" s="10">
        <f t="shared" si="1"/>
        <v>-1</v>
      </c>
      <c r="Q123" s="2">
        <v>0</v>
      </c>
      <c r="R123" s="2">
        <v>0</v>
      </c>
      <c r="S123" s="3">
        <v>15824</v>
      </c>
      <c r="T123" s="3">
        <v>20638</v>
      </c>
      <c r="U123" s="3">
        <v>13295</v>
      </c>
      <c r="V123" s="2">
        <v>6.15</v>
      </c>
      <c r="W123" s="3">
        <v>56663927</v>
      </c>
      <c r="X123" s="2">
        <v>0</v>
      </c>
      <c r="Y123" s="8">
        <v>595215</v>
      </c>
      <c r="Z123" s="9">
        <v>0</v>
      </c>
    </row>
    <row r="124" spans="1:26" hidden="1" x14ac:dyDescent="0.25">
      <c r="A124" s="2" t="s">
        <v>361</v>
      </c>
      <c r="B124" s="4">
        <v>4157548</v>
      </c>
      <c r="C124" s="4" t="s">
        <v>131</v>
      </c>
      <c r="D124" s="4" t="s">
        <v>25</v>
      </c>
      <c r="E124" s="4" t="s">
        <v>26</v>
      </c>
      <c r="F124" s="4" t="s">
        <v>27</v>
      </c>
      <c r="G124" s="4" t="s">
        <v>362</v>
      </c>
      <c r="H124" s="4" t="s">
        <v>363</v>
      </c>
      <c r="I124" s="4" t="s">
        <v>54</v>
      </c>
      <c r="J124" s="4" t="s">
        <v>301</v>
      </c>
      <c r="K124" s="4" t="s">
        <v>30</v>
      </c>
      <c r="L124" s="4">
        <v>2014</v>
      </c>
      <c r="M124" s="8">
        <v>0</v>
      </c>
      <c r="N124" s="8">
        <v>0</v>
      </c>
      <c r="O124" s="8">
        <v>0</v>
      </c>
      <c r="P124" s="10" t="e">
        <f t="shared" si="1"/>
        <v>#DIV/0!</v>
      </c>
      <c r="Q124" s="2">
        <v>0</v>
      </c>
      <c r="R124" s="2">
        <v>0</v>
      </c>
      <c r="S124" s="3">
        <v>12200</v>
      </c>
      <c r="T124" s="3">
        <v>40400</v>
      </c>
      <c r="U124" s="3">
        <v>424600</v>
      </c>
      <c r="V124" s="2">
        <v>14.5</v>
      </c>
      <c r="W124" s="3">
        <v>164986946</v>
      </c>
      <c r="X124" s="2">
        <v>0</v>
      </c>
      <c r="Y124" s="8">
        <v>4640800</v>
      </c>
      <c r="Z124" s="9">
        <v>119800</v>
      </c>
    </row>
    <row r="125" spans="1:26" hidden="1" x14ac:dyDescent="0.25">
      <c r="A125" s="2" t="s">
        <v>364</v>
      </c>
      <c r="B125" s="4">
        <v>107167</v>
      </c>
      <c r="C125" s="4" t="s">
        <v>24</v>
      </c>
      <c r="D125" s="4" t="s">
        <v>25</v>
      </c>
      <c r="E125" s="4" t="s">
        <v>26</v>
      </c>
      <c r="F125" s="4" t="s">
        <v>27</v>
      </c>
      <c r="G125" s="4">
        <v>697116101</v>
      </c>
      <c r="H125" s="4" t="s">
        <v>365</v>
      </c>
      <c r="I125" s="4" t="s">
        <v>29</v>
      </c>
      <c r="J125" s="4" t="s">
        <v>29</v>
      </c>
      <c r="K125" s="4" t="s">
        <v>30</v>
      </c>
      <c r="L125" s="4">
        <v>0</v>
      </c>
      <c r="M125" s="8">
        <v>0</v>
      </c>
      <c r="N125" s="8">
        <v>0</v>
      </c>
      <c r="O125" s="8">
        <v>0</v>
      </c>
      <c r="P125" s="10" t="e">
        <f t="shared" si="1"/>
        <v>#DIV/0!</v>
      </c>
      <c r="Q125" s="2">
        <v>0</v>
      </c>
      <c r="R125" s="2">
        <v>0</v>
      </c>
      <c r="S125" s="2">
        <v>0</v>
      </c>
      <c r="T125" s="2">
        <v>429</v>
      </c>
      <c r="U125" s="2">
        <v>33</v>
      </c>
      <c r="V125" s="2">
        <v>7.3</v>
      </c>
      <c r="W125" s="3">
        <v>1951454</v>
      </c>
      <c r="X125" s="2">
        <v>0</v>
      </c>
      <c r="Y125" s="8">
        <v>9698</v>
      </c>
      <c r="Z125" s="9">
        <v>0</v>
      </c>
    </row>
    <row r="126" spans="1:26" hidden="1" x14ac:dyDescent="0.25">
      <c r="A126" s="2" t="s">
        <v>366</v>
      </c>
      <c r="B126" s="4">
        <v>107420</v>
      </c>
      <c r="C126" s="4" t="s">
        <v>36</v>
      </c>
      <c r="D126" s="4" t="s">
        <v>25</v>
      </c>
      <c r="E126" s="4" t="s">
        <v>26</v>
      </c>
      <c r="F126" s="4" t="s">
        <v>27</v>
      </c>
      <c r="G126" s="4">
        <v>721491108</v>
      </c>
      <c r="H126" s="4" t="s">
        <v>367</v>
      </c>
      <c r="I126" s="4" t="s">
        <v>70</v>
      </c>
      <c r="J126" s="4" t="s">
        <v>70</v>
      </c>
      <c r="K126" s="4" t="s">
        <v>236</v>
      </c>
      <c r="L126" s="4">
        <v>0</v>
      </c>
      <c r="M126" s="8">
        <v>0</v>
      </c>
      <c r="N126" s="8">
        <v>0</v>
      </c>
      <c r="O126" s="8">
        <v>0</v>
      </c>
      <c r="P126" s="10" t="e">
        <f t="shared" si="1"/>
        <v>#DIV/0!</v>
      </c>
      <c r="Q126" s="2">
        <v>0</v>
      </c>
      <c r="R126" s="2">
        <v>0</v>
      </c>
      <c r="S126" s="2">
        <v>0</v>
      </c>
      <c r="T126" s="2">
        <v>94</v>
      </c>
      <c r="U126" s="2">
        <v>11</v>
      </c>
      <c r="V126" s="2">
        <v>0.9</v>
      </c>
      <c r="W126" s="3">
        <v>657084</v>
      </c>
      <c r="X126" s="2">
        <v>0</v>
      </c>
      <c r="Y126" s="8">
        <v>2</v>
      </c>
      <c r="Z126" s="9">
        <v>5027</v>
      </c>
    </row>
    <row r="127" spans="1:26" hidden="1" x14ac:dyDescent="0.25">
      <c r="A127" s="2" t="s">
        <v>368</v>
      </c>
      <c r="B127" s="4">
        <v>4323331</v>
      </c>
      <c r="C127" s="4" t="s">
        <v>42</v>
      </c>
      <c r="D127" s="4" t="s">
        <v>25</v>
      </c>
      <c r="E127" s="4" t="s">
        <v>26</v>
      </c>
      <c r="F127" s="4" t="s">
        <v>27</v>
      </c>
      <c r="G127" s="4" t="s">
        <v>369</v>
      </c>
      <c r="H127" s="4" t="s">
        <v>370</v>
      </c>
      <c r="I127" s="4" t="s">
        <v>44</v>
      </c>
      <c r="J127" s="4" t="s">
        <v>44</v>
      </c>
      <c r="K127" s="4" t="s">
        <v>30</v>
      </c>
      <c r="L127" s="4">
        <v>2014</v>
      </c>
      <c r="M127" s="8">
        <v>430800</v>
      </c>
      <c r="N127" s="8">
        <v>417900</v>
      </c>
      <c r="O127" s="8">
        <v>0</v>
      </c>
      <c r="P127" s="10">
        <f t="shared" si="1"/>
        <v>-1</v>
      </c>
      <c r="Q127" s="2">
        <v>0</v>
      </c>
      <c r="R127" s="2">
        <v>0</v>
      </c>
      <c r="S127" s="3">
        <v>396914</v>
      </c>
      <c r="T127" s="3">
        <v>408905</v>
      </c>
      <c r="U127" s="3">
        <v>194345</v>
      </c>
      <c r="V127" s="2">
        <v>4.6500000000000004</v>
      </c>
      <c r="W127" s="3">
        <v>217211716</v>
      </c>
      <c r="X127" s="3">
        <v>14586411</v>
      </c>
      <c r="Y127" s="8">
        <v>4042488</v>
      </c>
      <c r="Z127" s="9">
        <v>0</v>
      </c>
    </row>
    <row r="128" spans="1:26" hidden="1" x14ac:dyDescent="0.25">
      <c r="A128" s="2" t="s">
        <v>371</v>
      </c>
      <c r="B128" s="4">
        <v>4813312</v>
      </c>
      <c r="C128" s="4" t="s">
        <v>80</v>
      </c>
      <c r="D128" s="4" t="s">
        <v>25</v>
      </c>
      <c r="E128" s="4" t="s">
        <v>26</v>
      </c>
      <c r="F128" s="4" t="s">
        <v>27</v>
      </c>
      <c r="G128" s="4">
        <v>700517105</v>
      </c>
      <c r="H128" s="4" t="s">
        <v>372</v>
      </c>
      <c r="I128" s="4" t="s">
        <v>82</v>
      </c>
      <c r="J128" s="4" t="s">
        <v>82</v>
      </c>
      <c r="K128" s="4" t="s">
        <v>30</v>
      </c>
      <c r="L128" s="4">
        <v>2017</v>
      </c>
      <c r="M128" s="8">
        <v>725249.35</v>
      </c>
      <c r="N128" s="8">
        <v>759482.77</v>
      </c>
      <c r="O128" s="8">
        <v>771762.21</v>
      </c>
      <c r="P128" s="11">
        <f t="shared" si="1"/>
        <v>2.0936475402796084E-2</v>
      </c>
      <c r="Q128" s="2">
        <v>0</v>
      </c>
      <c r="R128" s="2">
        <v>0</v>
      </c>
      <c r="S128" s="3">
        <v>1000</v>
      </c>
      <c r="T128" s="3">
        <v>906000</v>
      </c>
      <c r="U128" s="3">
        <v>104000</v>
      </c>
      <c r="V128" s="2">
        <v>13.23</v>
      </c>
      <c r="W128" s="3">
        <v>215629872</v>
      </c>
      <c r="X128" s="2">
        <v>0</v>
      </c>
      <c r="Y128" s="8">
        <v>5440000</v>
      </c>
      <c r="Z128" s="9">
        <v>0</v>
      </c>
    </row>
    <row r="129" spans="1:26" hidden="1" x14ac:dyDescent="0.25">
      <c r="A129" s="2" t="s">
        <v>373</v>
      </c>
      <c r="B129" s="4">
        <v>4234075</v>
      </c>
      <c r="C129" s="4" t="s">
        <v>42</v>
      </c>
      <c r="D129" s="4" t="s">
        <v>25</v>
      </c>
      <c r="E129" s="4" t="s">
        <v>26</v>
      </c>
      <c r="F129" s="4" t="s">
        <v>27</v>
      </c>
      <c r="G129" s="4" t="s">
        <v>374</v>
      </c>
      <c r="H129" s="4" t="s">
        <v>375</v>
      </c>
      <c r="I129" s="4" t="s">
        <v>44</v>
      </c>
      <c r="J129" s="4" t="s">
        <v>44</v>
      </c>
      <c r="K129" s="4" t="s">
        <v>30</v>
      </c>
      <c r="L129" s="4">
        <v>2010</v>
      </c>
      <c r="M129" s="8">
        <v>0</v>
      </c>
      <c r="N129" s="8">
        <v>0</v>
      </c>
      <c r="O129" s="8">
        <v>0</v>
      </c>
      <c r="P129" s="10" t="e">
        <f t="shared" si="1"/>
        <v>#DIV/0!</v>
      </c>
      <c r="Q129" s="2">
        <v>0</v>
      </c>
      <c r="R129" s="2">
        <v>0</v>
      </c>
      <c r="S129" s="3">
        <v>178647</v>
      </c>
      <c r="T129" s="3">
        <v>233180</v>
      </c>
      <c r="U129" s="3">
        <v>99806</v>
      </c>
      <c r="V129" s="2">
        <v>24.39</v>
      </c>
      <c r="W129" s="3">
        <v>35945887</v>
      </c>
      <c r="X129" s="3">
        <v>3537654</v>
      </c>
      <c r="Y129" s="8">
        <v>1647241</v>
      </c>
      <c r="Z129" s="9">
        <v>0</v>
      </c>
    </row>
    <row r="130" spans="1:26" hidden="1" x14ac:dyDescent="0.25">
      <c r="A130" s="2" t="s">
        <v>376</v>
      </c>
      <c r="B130" s="4">
        <v>4243454</v>
      </c>
      <c r="C130" s="4" t="s">
        <v>80</v>
      </c>
      <c r="D130" s="4" t="s">
        <v>25</v>
      </c>
      <c r="E130" s="4" t="s">
        <v>26</v>
      </c>
      <c r="F130" s="4" t="s">
        <v>27</v>
      </c>
      <c r="G130" s="4" t="s">
        <v>377</v>
      </c>
      <c r="H130" s="4" t="s">
        <v>378</v>
      </c>
      <c r="I130" s="4" t="s">
        <v>82</v>
      </c>
      <c r="J130" s="4" t="s">
        <v>82</v>
      </c>
      <c r="K130" s="4" t="s">
        <v>30</v>
      </c>
      <c r="L130" s="4">
        <v>2009</v>
      </c>
      <c r="M130" s="8">
        <v>385763.69</v>
      </c>
      <c r="N130" s="8">
        <v>428354.09</v>
      </c>
      <c r="O130" s="8">
        <v>417801.96</v>
      </c>
      <c r="P130" s="11">
        <f t="shared" si="1"/>
        <v>2.6950967942813486E-2</v>
      </c>
      <c r="Q130" s="2">
        <v>0</v>
      </c>
      <c r="R130" s="2">
        <v>0</v>
      </c>
      <c r="S130" s="2">
        <v>0</v>
      </c>
      <c r="T130" s="3">
        <v>41040</v>
      </c>
      <c r="U130" s="3">
        <v>116276</v>
      </c>
      <c r="V130" s="2">
        <v>13.61</v>
      </c>
      <c r="W130" s="3">
        <v>123114013</v>
      </c>
      <c r="X130" s="3">
        <v>149896</v>
      </c>
      <c r="Y130" s="8">
        <v>3048997</v>
      </c>
      <c r="Z130" s="9">
        <v>715000</v>
      </c>
    </row>
    <row r="131" spans="1:26" hidden="1" x14ac:dyDescent="0.25">
      <c r="A131" s="2" t="s">
        <v>379</v>
      </c>
      <c r="B131" s="4">
        <v>102991</v>
      </c>
      <c r="C131" s="4" t="s">
        <v>24</v>
      </c>
      <c r="D131" s="4" t="s">
        <v>25</v>
      </c>
      <c r="E131" s="4" t="s">
        <v>26</v>
      </c>
      <c r="F131" s="4" t="s">
        <v>27</v>
      </c>
      <c r="G131" s="4">
        <v>709102800</v>
      </c>
      <c r="H131" s="4" t="s">
        <v>380</v>
      </c>
      <c r="I131" s="4" t="s">
        <v>115</v>
      </c>
      <c r="J131" s="4" t="s">
        <v>115</v>
      </c>
      <c r="K131" s="4" t="s">
        <v>30</v>
      </c>
      <c r="L131" s="4">
        <v>1960</v>
      </c>
      <c r="M131" s="8">
        <v>0</v>
      </c>
      <c r="N131" s="8">
        <v>0</v>
      </c>
      <c r="O131" s="8">
        <v>0</v>
      </c>
      <c r="P131" s="10" t="e">
        <f t="shared" si="1"/>
        <v>#DIV/0!</v>
      </c>
      <c r="Q131" s="2">
        <v>0</v>
      </c>
      <c r="R131" s="2">
        <v>0</v>
      </c>
      <c r="S131" s="3">
        <v>7845</v>
      </c>
      <c r="T131" s="3">
        <v>22937</v>
      </c>
      <c r="U131" s="3">
        <v>83129</v>
      </c>
      <c r="V131" s="2">
        <v>0.66830000000000001</v>
      </c>
      <c r="W131" s="3">
        <v>5340735</v>
      </c>
      <c r="X131" s="3">
        <v>69000</v>
      </c>
      <c r="Y131" s="8">
        <v>1927565</v>
      </c>
      <c r="Z131" s="9">
        <v>452186</v>
      </c>
    </row>
    <row r="132" spans="1:26" hidden="1" x14ac:dyDescent="0.25">
      <c r="A132" s="2" t="s">
        <v>381</v>
      </c>
      <c r="B132" s="4">
        <v>4249007</v>
      </c>
      <c r="C132" s="4" t="s">
        <v>24</v>
      </c>
      <c r="D132" s="4" t="s">
        <v>25</v>
      </c>
      <c r="E132" s="4" t="s">
        <v>26</v>
      </c>
      <c r="F132" s="4" t="s">
        <v>27</v>
      </c>
      <c r="G132" s="4" t="s">
        <v>382</v>
      </c>
      <c r="H132" s="4" t="s">
        <v>383</v>
      </c>
      <c r="I132" s="4" t="s">
        <v>29</v>
      </c>
      <c r="J132" s="4" t="s">
        <v>29</v>
      </c>
      <c r="K132" s="4" t="s">
        <v>30</v>
      </c>
      <c r="L132" s="4">
        <v>2010</v>
      </c>
      <c r="M132" s="8">
        <v>433128.33</v>
      </c>
      <c r="N132" s="8">
        <v>456567.4</v>
      </c>
      <c r="O132" s="8">
        <v>0</v>
      </c>
      <c r="P132" s="10">
        <f t="shared" si="1"/>
        <v>-1</v>
      </c>
      <c r="Q132" s="2">
        <v>0</v>
      </c>
      <c r="R132" s="2">
        <v>0</v>
      </c>
      <c r="S132" s="3">
        <v>27201</v>
      </c>
      <c r="T132" s="3">
        <v>5478</v>
      </c>
      <c r="U132" s="3">
        <v>79281</v>
      </c>
      <c r="V132" s="2">
        <v>29.45</v>
      </c>
      <c r="W132" s="3">
        <v>117259000</v>
      </c>
      <c r="X132" s="3">
        <v>14099000</v>
      </c>
      <c r="Y132" s="8">
        <v>2138059</v>
      </c>
      <c r="Z132" s="9">
        <v>0</v>
      </c>
    </row>
    <row r="133" spans="1:26" hidden="1" x14ac:dyDescent="0.25">
      <c r="A133" s="2" t="s">
        <v>384</v>
      </c>
      <c r="B133" s="4">
        <v>4391353</v>
      </c>
      <c r="C133" s="4" t="s">
        <v>109</v>
      </c>
      <c r="D133" s="4" t="s">
        <v>25</v>
      </c>
      <c r="E133" s="4" t="s">
        <v>26</v>
      </c>
      <c r="F133" s="4" t="s">
        <v>27</v>
      </c>
      <c r="G133" s="4" t="s">
        <v>385</v>
      </c>
      <c r="H133" s="4" t="s">
        <v>386</v>
      </c>
      <c r="I133" s="4" t="s">
        <v>112</v>
      </c>
      <c r="J133" s="4" t="s">
        <v>112</v>
      </c>
      <c r="K133" s="4" t="s">
        <v>30</v>
      </c>
      <c r="L133" s="4">
        <v>2013</v>
      </c>
      <c r="M133" s="8">
        <v>351311.43</v>
      </c>
      <c r="N133" s="8">
        <v>367733.14</v>
      </c>
      <c r="O133" s="8">
        <v>383145.5</v>
      </c>
      <c r="P133" s="11">
        <f t="shared" ref="P133:P191" si="2">((O133/M133)^(1/3))-1</f>
        <v>2.9335970859424076E-2</v>
      </c>
      <c r="Q133" s="2">
        <v>0</v>
      </c>
      <c r="R133" s="2">
        <v>0</v>
      </c>
      <c r="S133" s="3">
        <v>77716</v>
      </c>
      <c r="T133" s="3">
        <v>7730</v>
      </c>
      <c r="U133" s="3">
        <v>43566</v>
      </c>
      <c r="V133" s="2">
        <v>14.09</v>
      </c>
      <c r="W133" s="3">
        <v>238045083</v>
      </c>
      <c r="X133" s="3">
        <v>10009219</v>
      </c>
      <c r="Y133" s="8">
        <v>2099768</v>
      </c>
      <c r="Z133" s="9">
        <v>0</v>
      </c>
    </row>
    <row r="134" spans="1:26" hidden="1" x14ac:dyDescent="0.25">
      <c r="A134" s="2" t="s">
        <v>387</v>
      </c>
      <c r="B134" s="4">
        <v>113477</v>
      </c>
      <c r="C134" s="4" t="s">
        <v>42</v>
      </c>
      <c r="D134" s="4" t="s">
        <v>25</v>
      </c>
      <c r="E134" s="4" t="s">
        <v>26</v>
      </c>
      <c r="F134" s="4" t="s">
        <v>27</v>
      </c>
      <c r="G134" s="4">
        <v>720190206</v>
      </c>
      <c r="H134" s="4" t="s">
        <v>388</v>
      </c>
      <c r="I134" s="4" t="s">
        <v>44</v>
      </c>
      <c r="J134" s="4" t="s">
        <v>44</v>
      </c>
      <c r="K134" s="4" t="s">
        <v>30</v>
      </c>
      <c r="L134" s="4">
        <v>1998</v>
      </c>
      <c r="M134" s="8">
        <v>342734</v>
      </c>
      <c r="N134" s="8">
        <v>334730.5</v>
      </c>
      <c r="O134" s="8">
        <v>351724.5</v>
      </c>
      <c r="P134" s="11">
        <f t="shared" si="2"/>
        <v>8.6685436305482533E-3</v>
      </c>
      <c r="Q134" s="2">
        <v>0</v>
      </c>
      <c r="R134" s="2">
        <v>0</v>
      </c>
      <c r="S134" s="2">
        <v>0</v>
      </c>
      <c r="T134" s="3">
        <v>16536</v>
      </c>
      <c r="U134" s="3">
        <v>305383</v>
      </c>
      <c r="V134" s="2">
        <v>6.77</v>
      </c>
      <c r="W134" s="3">
        <v>123642953</v>
      </c>
      <c r="X134" s="2">
        <v>0</v>
      </c>
      <c r="Y134" s="8">
        <v>2236270</v>
      </c>
      <c r="Z134" s="9">
        <v>0</v>
      </c>
    </row>
    <row r="135" spans="1:26" hidden="1" x14ac:dyDescent="0.25">
      <c r="A135" s="2" t="s">
        <v>389</v>
      </c>
      <c r="B135" s="4">
        <v>4282399</v>
      </c>
      <c r="C135" s="4" t="s">
        <v>62</v>
      </c>
      <c r="D135" s="4" t="s">
        <v>25</v>
      </c>
      <c r="E135" s="4" t="s">
        <v>26</v>
      </c>
      <c r="F135" s="4" t="s">
        <v>27</v>
      </c>
      <c r="G135" s="4">
        <v>729640102</v>
      </c>
      <c r="H135" s="4" t="s">
        <v>390</v>
      </c>
      <c r="I135" s="4" t="s">
        <v>65</v>
      </c>
      <c r="J135" s="4" t="s">
        <v>65</v>
      </c>
      <c r="K135" s="4" t="s">
        <v>30</v>
      </c>
      <c r="L135" s="4">
        <v>2011</v>
      </c>
      <c r="M135" s="8">
        <v>138510.75</v>
      </c>
      <c r="N135" s="8">
        <v>150449</v>
      </c>
      <c r="O135" s="8">
        <v>152325</v>
      </c>
      <c r="P135" s="11">
        <f t="shared" si="2"/>
        <v>3.2196943313935078E-2</v>
      </c>
      <c r="Q135" s="2">
        <v>0</v>
      </c>
      <c r="R135" s="2">
        <v>0</v>
      </c>
      <c r="S135" s="2">
        <v>0</v>
      </c>
      <c r="T135" s="3">
        <v>11003</v>
      </c>
      <c r="U135" s="3">
        <v>63467</v>
      </c>
      <c r="V135" s="2">
        <v>21.94</v>
      </c>
      <c r="W135" s="3">
        <v>43030864</v>
      </c>
      <c r="X135" s="3">
        <v>490299</v>
      </c>
      <c r="Y135" s="8">
        <v>998093</v>
      </c>
      <c r="Z135" s="9">
        <v>0</v>
      </c>
    </row>
    <row r="136" spans="1:26" hidden="1" x14ac:dyDescent="0.25">
      <c r="A136" s="2" t="s">
        <v>391</v>
      </c>
      <c r="B136" s="4">
        <v>14199292</v>
      </c>
      <c r="C136" s="4" t="s">
        <v>42</v>
      </c>
      <c r="D136" s="4" t="s">
        <v>25</v>
      </c>
      <c r="E136" s="4" t="s">
        <v>26</v>
      </c>
      <c r="F136" s="4" t="s">
        <v>27</v>
      </c>
      <c r="G136" s="4" t="s">
        <v>392</v>
      </c>
      <c r="H136" s="4" t="s">
        <v>393</v>
      </c>
      <c r="I136" s="4" t="s">
        <v>54</v>
      </c>
      <c r="J136" s="4" t="s">
        <v>54</v>
      </c>
      <c r="K136" s="4" t="s">
        <v>30</v>
      </c>
      <c r="L136" s="4">
        <v>2019</v>
      </c>
      <c r="M136" s="8">
        <v>46227.71</v>
      </c>
      <c r="N136" s="8">
        <v>52978.33</v>
      </c>
      <c r="O136" s="8">
        <v>65857.33</v>
      </c>
      <c r="P136" s="11">
        <f t="shared" si="2"/>
        <v>0.12521085479899008</v>
      </c>
      <c r="Q136" s="2">
        <v>0</v>
      </c>
      <c r="R136" s="2">
        <v>0</v>
      </c>
      <c r="S136" s="2">
        <v>0</v>
      </c>
      <c r="T136" s="3">
        <v>1495</v>
      </c>
      <c r="U136" s="3">
        <v>14958</v>
      </c>
      <c r="V136" s="2">
        <v>14.79</v>
      </c>
      <c r="W136" s="3">
        <v>19937645</v>
      </c>
      <c r="X136" s="3">
        <v>4670487</v>
      </c>
      <c r="Y136" s="8">
        <v>217592</v>
      </c>
      <c r="Z136" s="9">
        <v>0</v>
      </c>
    </row>
    <row r="137" spans="1:26" hidden="1" x14ac:dyDescent="0.25">
      <c r="A137" s="2" t="s">
        <v>394</v>
      </c>
      <c r="B137" s="4">
        <v>4062379</v>
      </c>
      <c r="C137" s="4" t="s">
        <v>395</v>
      </c>
      <c r="D137" s="4" t="s">
        <v>25</v>
      </c>
      <c r="E137" s="4" t="s">
        <v>26</v>
      </c>
      <c r="F137" s="4" t="s">
        <v>27</v>
      </c>
      <c r="G137" s="4">
        <v>737630103</v>
      </c>
      <c r="H137" s="4" t="s">
        <v>396</v>
      </c>
      <c r="I137" s="4" t="s">
        <v>54</v>
      </c>
      <c r="J137" s="4" t="s">
        <v>397</v>
      </c>
      <c r="K137" s="4" t="s">
        <v>30</v>
      </c>
      <c r="L137" s="4">
        <v>2006</v>
      </c>
      <c r="M137" s="8">
        <v>0</v>
      </c>
      <c r="N137" s="8">
        <v>0</v>
      </c>
      <c r="O137" s="8">
        <v>0</v>
      </c>
      <c r="P137" s="10" t="e">
        <f t="shared" si="2"/>
        <v>#DIV/0!</v>
      </c>
      <c r="Q137" s="2">
        <v>0</v>
      </c>
      <c r="R137" s="2">
        <v>0</v>
      </c>
      <c r="S137" s="2">
        <v>0</v>
      </c>
      <c r="T137" s="3">
        <v>343809</v>
      </c>
      <c r="U137" s="3">
        <v>195230</v>
      </c>
      <c r="V137" s="2">
        <v>46.55</v>
      </c>
      <c r="W137" s="3">
        <v>79915922</v>
      </c>
      <c r="X137" s="2">
        <v>0</v>
      </c>
      <c r="Y137" s="8">
        <v>1287402</v>
      </c>
      <c r="Z137" s="9">
        <v>0</v>
      </c>
    </row>
    <row r="138" spans="1:26" hidden="1" x14ac:dyDescent="0.25">
      <c r="A138" s="2" t="s">
        <v>398</v>
      </c>
      <c r="B138" s="4">
        <v>103006</v>
      </c>
      <c r="C138" s="4" t="s">
        <v>131</v>
      </c>
      <c r="D138" s="4" t="s">
        <v>25</v>
      </c>
      <c r="E138" s="4" t="s">
        <v>26</v>
      </c>
      <c r="F138" s="4" t="s">
        <v>27</v>
      </c>
      <c r="G138" s="4" t="s">
        <v>399</v>
      </c>
      <c r="H138" s="4" t="s">
        <v>400</v>
      </c>
      <c r="I138" s="4" t="s">
        <v>54</v>
      </c>
      <c r="J138" s="4" t="s">
        <v>134</v>
      </c>
      <c r="K138" s="4" t="s">
        <v>30</v>
      </c>
      <c r="L138" s="4">
        <v>1967</v>
      </c>
      <c r="M138" s="8">
        <v>0</v>
      </c>
      <c r="N138" s="8">
        <v>0</v>
      </c>
      <c r="O138" s="8">
        <v>0</v>
      </c>
      <c r="P138" s="10" t="e">
        <f t="shared" si="2"/>
        <v>#DIV/0!</v>
      </c>
      <c r="Q138" s="2">
        <v>0</v>
      </c>
      <c r="R138" s="2">
        <v>0</v>
      </c>
      <c r="S138" s="2">
        <v>0</v>
      </c>
      <c r="T138" s="3">
        <v>2848</v>
      </c>
      <c r="U138" s="2">
        <v>53</v>
      </c>
      <c r="V138" s="2">
        <v>2.2400000000000002</v>
      </c>
      <c r="W138" s="3">
        <v>3389661</v>
      </c>
      <c r="X138" s="2">
        <v>0</v>
      </c>
      <c r="Y138" s="8">
        <v>41947</v>
      </c>
      <c r="Z138" s="9">
        <v>0</v>
      </c>
    </row>
    <row r="139" spans="1:26" hidden="1" x14ac:dyDescent="0.25">
      <c r="A139" s="2" t="s">
        <v>401</v>
      </c>
      <c r="B139" s="4">
        <v>102990</v>
      </c>
      <c r="C139" s="4" t="s">
        <v>36</v>
      </c>
      <c r="D139" s="4" t="s">
        <v>25</v>
      </c>
      <c r="E139" s="4" t="s">
        <v>26</v>
      </c>
      <c r="F139" s="4" t="s">
        <v>27</v>
      </c>
      <c r="G139" s="4">
        <v>741004204</v>
      </c>
      <c r="H139" s="4" t="s">
        <v>402</v>
      </c>
      <c r="I139" s="4" t="s">
        <v>38</v>
      </c>
      <c r="J139" s="4" t="s">
        <v>38</v>
      </c>
      <c r="K139" s="4" t="s">
        <v>30</v>
      </c>
      <c r="L139" s="4">
        <v>1982</v>
      </c>
      <c r="M139" s="8">
        <v>0</v>
      </c>
      <c r="N139" s="8">
        <v>0</v>
      </c>
      <c r="O139" s="8">
        <v>0</v>
      </c>
      <c r="P139" s="10" t="e">
        <f t="shared" si="2"/>
        <v>#DIV/0!</v>
      </c>
      <c r="Q139" s="2">
        <v>0</v>
      </c>
      <c r="R139" s="2">
        <v>0</v>
      </c>
      <c r="S139" s="2">
        <v>0</v>
      </c>
      <c r="T139" s="2">
        <v>154</v>
      </c>
      <c r="U139" s="2">
        <v>92</v>
      </c>
      <c r="V139" s="2">
        <v>1.2E-2</v>
      </c>
      <c r="W139" s="3">
        <v>5188680</v>
      </c>
      <c r="X139" s="2">
        <v>0</v>
      </c>
      <c r="Y139" s="8">
        <v>2043</v>
      </c>
      <c r="Z139" s="9">
        <v>0</v>
      </c>
    </row>
    <row r="140" spans="1:26" hidden="1" x14ac:dyDescent="0.25">
      <c r="A140" s="2" t="s">
        <v>403</v>
      </c>
      <c r="B140" s="4">
        <v>4206498</v>
      </c>
      <c r="C140" s="4" t="s">
        <v>36</v>
      </c>
      <c r="D140" s="4" t="s">
        <v>25</v>
      </c>
      <c r="E140" s="4" t="s">
        <v>26</v>
      </c>
      <c r="F140" s="4" t="s">
        <v>27</v>
      </c>
      <c r="G140" s="4" t="s">
        <v>404</v>
      </c>
      <c r="H140" s="4" t="s">
        <v>405</v>
      </c>
      <c r="I140" s="4" t="s">
        <v>38</v>
      </c>
      <c r="J140" s="4" t="s">
        <v>38</v>
      </c>
      <c r="K140" s="4" t="s">
        <v>30</v>
      </c>
      <c r="L140" s="4">
        <v>2000</v>
      </c>
      <c r="M140" s="8">
        <v>11621</v>
      </c>
      <c r="N140" s="8">
        <v>14089</v>
      </c>
      <c r="O140" s="8">
        <v>0</v>
      </c>
      <c r="P140" s="10">
        <f t="shared" si="2"/>
        <v>-1</v>
      </c>
      <c r="Q140" s="2">
        <v>0</v>
      </c>
      <c r="R140" s="2">
        <v>0</v>
      </c>
      <c r="S140" s="2">
        <v>0</v>
      </c>
      <c r="T140" s="3">
        <v>12117</v>
      </c>
      <c r="U140" s="3">
        <v>2136</v>
      </c>
      <c r="V140" s="2">
        <v>0.88</v>
      </c>
      <c r="W140" s="3">
        <v>11835264</v>
      </c>
      <c r="X140" s="2">
        <v>0</v>
      </c>
      <c r="Y140" s="8">
        <v>108097</v>
      </c>
      <c r="Z140" s="9">
        <v>22850</v>
      </c>
    </row>
    <row r="141" spans="1:26" hidden="1" x14ac:dyDescent="0.25">
      <c r="A141" s="2" t="s">
        <v>406</v>
      </c>
      <c r="B141" s="4">
        <v>103146</v>
      </c>
      <c r="C141" s="4" t="s">
        <v>62</v>
      </c>
      <c r="D141" s="4" t="s">
        <v>25</v>
      </c>
      <c r="E141" s="4" t="s">
        <v>26</v>
      </c>
      <c r="F141" s="4" t="s">
        <v>27</v>
      </c>
      <c r="G141" s="4" t="s">
        <v>407</v>
      </c>
      <c r="H141" s="4" t="s">
        <v>408</v>
      </c>
      <c r="I141" s="4" t="s">
        <v>65</v>
      </c>
      <c r="J141" s="4" t="s">
        <v>65</v>
      </c>
      <c r="K141" s="4" t="s">
        <v>30</v>
      </c>
      <c r="L141" s="4">
        <v>1997</v>
      </c>
      <c r="M141" s="8">
        <v>5150320.68</v>
      </c>
      <c r="N141" s="8">
        <v>5710291.4100000001</v>
      </c>
      <c r="O141" s="8">
        <v>6320388.8899999997</v>
      </c>
      <c r="P141" s="11">
        <f t="shared" si="2"/>
        <v>7.0622854650420841E-2</v>
      </c>
      <c r="Q141" s="2">
        <v>0</v>
      </c>
      <c r="R141" s="2">
        <v>0</v>
      </c>
      <c r="S141" s="3">
        <v>9698898</v>
      </c>
      <c r="T141" s="3">
        <v>278483</v>
      </c>
      <c r="U141" s="3">
        <v>2200377</v>
      </c>
      <c r="V141" s="2">
        <v>123.54</v>
      </c>
      <c r="W141" s="3">
        <v>923466000</v>
      </c>
      <c r="X141" s="3">
        <v>23535000</v>
      </c>
      <c r="Y141" s="8">
        <v>30034355</v>
      </c>
      <c r="Z141" s="9">
        <v>63948</v>
      </c>
    </row>
    <row r="142" spans="1:26" hidden="1" x14ac:dyDescent="0.25">
      <c r="A142" s="2" t="s">
        <v>409</v>
      </c>
      <c r="B142" s="4">
        <v>103016</v>
      </c>
      <c r="C142" s="4" t="s">
        <v>147</v>
      </c>
      <c r="D142" s="4" t="s">
        <v>25</v>
      </c>
      <c r="E142" s="4" t="s">
        <v>26</v>
      </c>
      <c r="F142" s="4" t="s">
        <v>27</v>
      </c>
      <c r="G142" s="4" t="s">
        <v>410</v>
      </c>
      <c r="H142" s="4" t="s">
        <v>411</v>
      </c>
      <c r="I142" s="4" t="s">
        <v>149</v>
      </c>
      <c r="J142" s="4" t="s">
        <v>149</v>
      </c>
      <c r="K142" s="4" t="s">
        <v>30</v>
      </c>
      <c r="L142" s="4">
        <v>1981</v>
      </c>
      <c r="M142" s="8">
        <v>3342327.12</v>
      </c>
      <c r="N142" s="8">
        <v>3505589.44</v>
      </c>
      <c r="O142" s="8">
        <v>3828057.73</v>
      </c>
      <c r="P142" s="11">
        <f t="shared" si="2"/>
        <v>4.6268560326932162E-2</v>
      </c>
      <c r="Q142" s="2">
        <v>0</v>
      </c>
      <c r="R142" s="2">
        <v>0</v>
      </c>
      <c r="S142" s="3">
        <v>275752</v>
      </c>
      <c r="T142" s="3">
        <v>775253</v>
      </c>
      <c r="U142" s="3">
        <v>200918</v>
      </c>
      <c r="V142" s="2">
        <v>287.5</v>
      </c>
      <c r="W142" s="3">
        <v>175812057</v>
      </c>
      <c r="X142" s="3">
        <v>499966</v>
      </c>
      <c r="Y142" s="8">
        <v>7385506</v>
      </c>
      <c r="Z142" s="9">
        <v>4350000</v>
      </c>
    </row>
    <row r="143" spans="1:26" hidden="1" x14ac:dyDescent="0.25">
      <c r="A143" s="2" t="s">
        <v>412</v>
      </c>
      <c r="B143" s="4">
        <v>4062541</v>
      </c>
      <c r="C143" s="4" t="s">
        <v>395</v>
      </c>
      <c r="D143" s="4" t="s">
        <v>25</v>
      </c>
      <c r="E143" s="4" t="s">
        <v>26</v>
      </c>
      <c r="F143" s="4" t="s">
        <v>27</v>
      </c>
      <c r="G143" s="4">
        <v>754907103</v>
      </c>
      <c r="H143" s="4" t="s">
        <v>413</v>
      </c>
      <c r="I143" s="4" t="s">
        <v>54</v>
      </c>
      <c r="J143" s="4" t="s">
        <v>397</v>
      </c>
      <c r="K143" s="4" t="s">
        <v>30</v>
      </c>
      <c r="L143" s="4">
        <v>2004</v>
      </c>
      <c r="M143" s="8">
        <v>0</v>
      </c>
      <c r="N143" s="8">
        <v>0</v>
      </c>
      <c r="O143" s="8">
        <v>0</v>
      </c>
      <c r="P143" s="10" t="e">
        <f t="shared" si="2"/>
        <v>#DIV/0!</v>
      </c>
      <c r="Q143" s="2">
        <v>0</v>
      </c>
      <c r="R143" s="2">
        <v>0</v>
      </c>
      <c r="S143" s="2">
        <v>0</v>
      </c>
      <c r="T143" s="3">
        <v>114255</v>
      </c>
      <c r="U143" s="3">
        <v>128764</v>
      </c>
      <c r="V143" s="2">
        <v>29.55</v>
      </c>
      <c r="W143" s="3">
        <v>148202378</v>
      </c>
      <c r="X143" s="3">
        <v>3208827</v>
      </c>
      <c r="Y143" s="8">
        <v>1802896</v>
      </c>
      <c r="Z143" s="9">
        <v>0</v>
      </c>
    </row>
    <row r="144" spans="1:26" hidden="1" x14ac:dyDescent="0.25">
      <c r="A144" s="2" t="s">
        <v>414</v>
      </c>
      <c r="B144" s="4">
        <v>103118</v>
      </c>
      <c r="C144" s="4" t="s">
        <v>24</v>
      </c>
      <c r="D144" s="4" t="s">
        <v>25</v>
      </c>
      <c r="E144" s="4" t="s">
        <v>26</v>
      </c>
      <c r="F144" s="4" t="s">
        <v>27</v>
      </c>
      <c r="G144" s="4">
        <v>756109104</v>
      </c>
      <c r="H144" s="4" t="s">
        <v>415</v>
      </c>
      <c r="I144" s="4" t="s">
        <v>33</v>
      </c>
      <c r="J144" s="4" t="s">
        <v>34</v>
      </c>
      <c r="K144" s="4" t="s">
        <v>30</v>
      </c>
      <c r="L144" s="4">
        <v>1994</v>
      </c>
      <c r="M144" s="8">
        <v>3675453.93</v>
      </c>
      <c r="N144" s="8">
        <v>4125682.48</v>
      </c>
      <c r="O144" s="8">
        <v>4590487.24</v>
      </c>
      <c r="P144" s="11">
        <f t="shared" si="2"/>
        <v>7.6917911681618989E-2</v>
      </c>
      <c r="Q144" s="2">
        <v>0</v>
      </c>
      <c r="R144" s="2">
        <v>0</v>
      </c>
      <c r="S144" s="2">
        <v>0</v>
      </c>
      <c r="T144" s="3">
        <v>171102</v>
      </c>
      <c r="U144" s="3">
        <v>97597</v>
      </c>
      <c r="V144" s="2">
        <v>60.1</v>
      </c>
      <c r="W144" s="3">
        <v>673222491</v>
      </c>
      <c r="X144" s="3">
        <v>1795167</v>
      </c>
      <c r="Y144" s="8">
        <v>20829803</v>
      </c>
      <c r="Z144" s="9">
        <v>0</v>
      </c>
    </row>
    <row r="145" spans="1:26" hidden="1" x14ac:dyDescent="0.25">
      <c r="A145" s="2" t="s">
        <v>416</v>
      </c>
      <c r="B145" s="4">
        <v>103091</v>
      </c>
      <c r="C145" s="4" t="s">
        <v>24</v>
      </c>
      <c r="D145" s="4" t="s">
        <v>25</v>
      </c>
      <c r="E145" s="4" t="s">
        <v>26</v>
      </c>
      <c r="F145" s="4" t="s">
        <v>27</v>
      </c>
      <c r="G145" s="4">
        <v>758849103</v>
      </c>
      <c r="H145" s="4" t="s">
        <v>417</v>
      </c>
      <c r="I145" s="4" t="s">
        <v>29</v>
      </c>
      <c r="J145" s="4" t="s">
        <v>29</v>
      </c>
      <c r="K145" s="4" t="s">
        <v>30</v>
      </c>
      <c r="L145" s="4">
        <v>1993</v>
      </c>
      <c r="M145" s="8">
        <v>886404.83</v>
      </c>
      <c r="N145" s="8">
        <v>905975.14</v>
      </c>
      <c r="O145" s="8">
        <v>905900</v>
      </c>
      <c r="P145" s="11">
        <f t="shared" si="2"/>
        <v>7.2780772909721847E-3</v>
      </c>
      <c r="Q145" s="2">
        <v>0</v>
      </c>
      <c r="R145" s="2">
        <v>0</v>
      </c>
      <c r="S145" s="3">
        <v>350377</v>
      </c>
      <c r="T145" s="3">
        <v>66466</v>
      </c>
      <c r="U145" s="3">
        <v>115099</v>
      </c>
      <c r="V145" s="2">
        <v>57.56</v>
      </c>
      <c r="W145" s="3">
        <v>170514207</v>
      </c>
      <c r="X145" s="3">
        <v>741433</v>
      </c>
      <c r="Y145" s="8">
        <v>4682181</v>
      </c>
      <c r="Z145" s="9">
        <v>0</v>
      </c>
    </row>
    <row r="146" spans="1:26" hidden="1" x14ac:dyDescent="0.25">
      <c r="A146" s="2" t="s">
        <v>418</v>
      </c>
      <c r="B146" s="4">
        <v>4244279</v>
      </c>
      <c r="C146" s="4" t="s">
        <v>24</v>
      </c>
      <c r="D146" s="4" t="s">
        <v>25</v>
      </c>
      <c r="E146" s="4" t="s">
        <v>26</v>
      </c>
      <c r="F146" s="4" t="s">
        <v>27</v>
      </c>
      <c r="G146" s="4" t="s">
        <v>419</v>
      </c>
      <c r="H146" s="4" t="s">
        <v>420</v>
      </c>
      <c r="I146" s="4" t="s">
        <v>29</v>
      </c>
      <c r="J146" s="4" t="s">
        <v>29</v>
      </c>
      <c r="K146" s="4" t="s">
        <v>30</v>
      </c>
      <c r="L146" s="4">
        <v>2010</v>
      </c>
      <c r="M146" s="8">
        <v>229382.97</v>
      </c>
      <c r="N146" s="8">
        <v>240560.74</v>
      </c>
      <c r="O146" s="8">
        <v>254779.46</v>
      </c>
      <c r="P146" s="11">
        <f t="shared" si="2"/>
        <v>3.5621553379630022E-2</v>
      </c>
      <c r="Q146" s="2">
        <v>0</v>
      </c>
      <c r="R146" s="2">
        <v>0</v>
      </c>
      <c r="S146" s="2">
        <v>0</v>
      </c>
      <c r="T146" s="3">
        <v>5598</v>
      </c>
      <c r="U146" s="3">
        <v>49560</v>
      </c>
      <c r="V146" s="2">
        <v>12.49</v>
      </c>
      <c r="W146" s="3">
        <v>126024887</v>
      </c>
      <c r="X146" s="3">
        <v>8447117</v>
      </c>
      <c r="Y146" s="8">
        <v>1619681</v>
      </c>
      <c r="Z146" s="9">
        <v>0</v>
      </c>
    </row>
    <row r="147" spans="1:26" hidden="1" x14ac:dyDescent="0.25">
      <c r="A147" s="2" t="s">
        <v>421</v>
      </c>
      <c r="B147" s="4">
        <v>4391243</v>
      </c>
      <c r="C147" s="4" t="s">
        <v>62</v>
      </c>
      <c r="D147" s="4" t="s">
        <v>25</v>
      </c>
      <c r="E147" s="4" t="s">
        <v>26</v>
      </c>
      <c r="F147" s="4" t="s">
        <v>27</v>
      </c>
      <c r="G147" s="4" t="s">
        <v>422</v>
      </c>
      <c r="H147" s="4" t="s">
        <v>423</v>
      </c>
      <c r="I147" s="4" t="s">
        <v>65</v>
      </c>
      <c r="J147" s="4" t="s">
        <v>65</v>
      </c>
      <c r="K147" s="4" t="s">
        <v>30</v>
      </c>
      <c r="L147" s="4">
        <v>2013</v>
      </c>
      <c r="M147" s="8">
        <v>607140</v>
      </c>
      <c r="N147" s="8">
        <v>718420</v>
      </c>
      <c r="O147" s="8">
        <v>899700</v>
      </c>
      <c r="P147" s="11">
        <f t="shared" si="2"/>
        <v>0.14008253147630367</v>
      </c>
      <c r="Q147" s="2">
        <v>0</v>
      </c>
      <c r="R147" s="2">
        <v>0</v>
      </c>
      <c r="S147" s="2">
        <v>0</v>
      </c>
      <c r="T147" s="3">
        <v>36786</v>
      </c>
      <c r="U147" s="3">
        <v>79429</v>
      </c>
      <c r="V147" s="2">
        <v>54.18</v>
      </c>
      <c r="W147" s="3">
        <v>214086190</v>
      </c>
      <c r="X147" s="3">
        <v>7561260</v>
      </c>
      <c r="Y147" s="8">
        <v>2335941</v>
      </c>
      <c r="Z147" s="9">
        <v>161250</v>
      </c>
    </row>
    <row r="148" spans="1:26" hidden="1" x14ac:dyDescent="0.25">
      <c r="A148" s="2" t="s">
        <v>424</v>
      </c>
      <c r="B148" s="4">
        <v>4279712</v>
      </c>
      <c r="C148" s="4" t="s">
        <v>80</v>
      </c>
      <c r="D148" s="4" t="s">
        <v>25</v>
      </c>
      <c r="E148" s="4" t="s">
        <v>26</v>
      </c>
      <c r="F148" s="4" t="s">
        <v>27</v>
      </c>
      <c r="G148" s="4" t="s">
        <v>425</v>
      </c>
      <c r="H148" s="4" t="s">
        <v>426</v>
      </c>
      <c r="I148" s="4" t="s">
        <v>82</v>
      </c>
      <c r="J148" s="4" t="s">
        <v>83</v>
      </c>
      <c r="K148" s="4" t="s">
        <v>30</v>
      </c>
      <c r="L148" s="4">
        <v>2011</v>
      </c>
      <c r="M148" s="8">
        <v>450453.5</v>
      </c>
      <c r="N148" s="8">
        <v>458657</v>
      </c>
      <c r="O148" s="8">
        <v>0</v>
      </c>
      <c r="P148" s="10">
        <f t="shared" si="2"/>
        <v>-1</v>
      </c>
      <c r="Q148" s="2">
        <v>0</v>
      </c>
      <c r="R148" s="2">
        <v>0</v>
      </c>
      <c r="S148" s="3">
        <v>6979</v>
      </c>
      <c r="T148" s="3">
        <v>481316</v>
      </c>
      <c r="U148" s="3">
        <v>79089</v>
      </c>
      <c r="V148" s="2">
        <v>10.63</v>
      </c>
      <c r="W148" s="3">
        <v>156622377</v>
      </c>
      <c r="X148" s="3">
        <v>771831</v>
      </c>
      <c r="Y148" s="8">
        <v>2549579</v>
      </c>
      <c r="Z148" s="9">
        <v>328266</v>
      </c>
    </row>
    <row r="149" spans="1:26" hidden="1" x14ac:dyDescent="0.25">
      <c r="A149" s="2" t="s">
        <v>427</v>
      </c>
      <c r="B149" s="4">
        <v>103013</v>
      </c>
      <c r="C149" s="4" t="s">
        <v>24</v>
      </c>
      <c r="D149" s="4" t="s">
        <v>25</v>
      </c>
      <c r="E149" s="4" t="s">
        <v>26</v>
      </c>
      <c r="F149" s="4" t="s">
        <v>27</v>
      </c>
      <c r="G149" s="4" t="s">
        <v>428</v>
      </c>
      <c r="H149" s="4" t="s">
        <v>429</v>
      </c>
      <c r="I149" s="4" t="s">
        <v>29</v>
      </c>
      <c r="J149" s="4" t="s">
        <v>29</v>
      </c>
      <c r="K149" s="4" t="s">
        <v>30</v>
      </c>
      <c r="L149" s="4">
        <v>1988</v>
      </c>
      <c r="M149" s="8">
        <v>132836.4</v>
      </c>
      <c r="N149" s="8">
        <v>140455.6</v>
      </c>
      <c r="O149" s="8">
        <v>139542</v>
      </c>
      <c r="P149" s="11">
        <f t="shared" si="2"/>
        <v>1.6551257656637564E-2</v>
      </c>
      <c r="Q149" s="2">
        <v>0</v>
      </c>
      <c r="R149" s="2">
        <v>0</v>
      </c>
      <c r="S149" s="3">
        <v>423089</v>
      </c>
      <c r="T149" s="3">
        <v>5414</v>
      </c>
      <c r="U149" s="3">
        <v>63028</v>
      </c>
      <c r="V149" s="2">
        <v>9.2799999999999994</v>
      </c>
      <c r="W149" s="3">
        <v>86685800</v>
      </c>
      <c r="X149" s="3">
        <v>1604394</v>
      </c>
      <c r="Y149" s="8">
        <v>967786</v>
      </c>
      <c r="Z149" s="9">
        <v>92427</v>
      </c>
    </row>
    <row r="150" spans="1:26" hidden="1" x14ac:dyDescent="0.25">
      <c r="A150" s="2" t="s">
        <v>430</v>
      </c>
      <c r="B150" s="4">
        <v>4060183</v>
      </c>
      <c r="C150" s="4" t="s">
        <v>80</v>
      </c>
      <c r="D150" s="4" t="s">
        <v>25</v>
      </c>
      <c r="E150" s="4" t="s">
        <v>26</v>
      </c>
      <c r="F150" s="4" t="s">
        <v>27</v>
      </c>
      <c r="G150" s="4" t="s">
        <v>431</v>
      </c>
      <c r="H150" s="4" t="s">
        <v>432</v>
      </c>
      <c r="I150" s="4" t="s">
        <v>82</v>
      </c>
      <c r="J150" s="4" t="s">
        <v>83</v>
      </c>
      <c r="K150" s="4" t="s">
        <v>30</v>
      </c>
      <c r="L150" s="4">
        <v>2013</v>
      </c>
      <c r="M150" s="8">
        <v>611633.75</v>
      </c>
      <c r="N150" s="8">
        <v>648223.03</v>
      </c>
      <c r="O150" s="8">
        <v>0</v>
      </c>
      <c r="P150" s="10">
        <f t="shared" si="2"/>
        <v>-1</v>
      </c>
      <c r="Q150" s="2">
        <v>0</v>
      </c>
      <c r="R150" s="2">
        <v>0</v>
      </c>
      <c r="S150" s="2">
        <v>0</v>
      </c>
      <c r="T150" s="3">
        <v>334194</v>
      </c>
      <c r="U150" s="3">
        <v>99948</v>
      </c>
      <c r="V150" s="2">
        <v>91.48</v>
      </c>
      <c r="W150" s="3">
        <v>54605921</v>
      </c>
      <c r="X150" s="3">
        <v>400000</v>
      </c>
      <c r="Y150" s="8">
        <v>3632865</v>
      </c>
      <c r="Z150" s="9">
        <v>0</v>
      </c>
    </row>
    <row r="151" spans="1:26" hidden="1" x14ac:dyDescent="0.25">
      <c r="A151" s="2" t="s">
        <v>433</v>
      </c>
      <c r="B151" s="4">
        <v>4259507</v>
      </c>
      <c r="C151" s="4" t="s">
        <v>109</v>
      </c>
      <c r="D151" s="4" t="s">
        <v>25</v>
      </c>
      <c r="E151" s="4" t="s">
        <v>26</v>
      </c>
      <c r="F151" s="4" t="s">
        <v>27</v>
      </c>
      <c r="G151" s="4" t="s">
        <v>434</v>
      </c>
      <c r="H151" s="4" t="s">
        <v>435</v>
      </c>
      <c r="I151" s="4" t="s">
        <v>112</v>
      </c>
      <c r="J151" s="4" t="s">
        <v>112</v>
      </c>
      <c r="K151" s="4" t="s">
        <v>30</v>
      </c>
      <c r="L151" s="4">
        <v>2011</v>
      </c>
      <c r="M151" s="8">
        <v>434740.36</v>
      </c>
      <c r="N151" s="8">
        <v>457525.66</v>
      </c>
      <c r="O151" s="8">
        <v>464915.1</v>
      </c>
      <c r="P151" s="11">
        <f t="shared" si="2"/>
        <v>2.2620662849189399E-2</v>
      </c>
      <c r="Q151" s="2">
        <v>0</v>
      </c>
      <c r="R151" s="2">
        <v>0</v>
      </c>
      <c r="S151" s="3">
        <v>134962</v>
      </c>
      <c r="T151" s="3">
        <v>49308</v>
      </c>
      <c r="U151" s="3">
        <v>122420</v>
      </c>
      <c r="V151" s="2">
        <v>10.96</v>
      </c>
      <c r="W151" s="3">
        <v>231195148</v>
      </c>
      <c r="X151" s="2">
        <v>0</v>
      </c>
      <c r="Y151" s="8">
        <v>2691277</v>
      </c>
      <c r="Z151" s="9">
        <v>0</v>
      </c>
    </row>
    <row r="152" spans="1:26" hidden="1" x14ac:dyDescent="0.25">
      <c r="A152" s="2" t="s">
        <v>436</v>
      </c>
      <c r="B152" s="4">
        <v>5429719</v>
      </c>
      <c r="C152" s="4" t="s">
        <v>131</v>
      </c>
      <c r="D152" s="4" t="s">
        <v>25</v>
      </c>
      <c r="E152" s="4" t="s">
        <v>26</v>
      </c>
      <c r="F152" s="4" t="s">
        <v>27</v>
      </c>
      <c r="G152" s="4" t="s">
        <v>437</v>
      </c>
      <c r="H152" s="4" t="s">
        <v>438</v>
      </c>
      <c r="I152" s="4" t="s">
        <v>38</v>
      </c>
      <c r="J152" s="4" t="s">
        <v>38</v>
      </c>
      <c r="K152" s="4" t="s">
        <v>30</v>
      </c>
      <c r="L152" s="4">
        <v>2017</v>
      </c>
      <c r="M152" s="8">
        <v>310725.5</v>
      </c>
      <c r="N152" s="8">
        <v>352665</v>
      </c>
      <c r="O152" s="8">
        <v>402500</v>
      </c>
      <c r="P152" s="11">
        <f t="shared" si="2"/>
        <v>9.0091608308743298E-2</v>
      </c>
      <c r="Q152" s="2">
        <v>0</v>
      </c>
      <c r="R152" s="2">
        <v>0</v>
      </c>
      <c r="S152" s="3">
        <v>180388</v>
      </c>
      <c r="T152" s="3">
        <v>20066</v>
      </c>
      <c r="U152" s="3">
        <v>41252</v>
      </c>
      <c r="V152" s="2">
        <v>26.08</v>
      </c>
      <c r="W152" s="3">
        <v>63941269</v>
      </c>
      <c r="X152" s="2">
        <v>0</v>
      </c>
      <c r="Y152" s="8">
        <v>3686307</v>
      </c>
      <c r="Z152" s="9">
        <v>0</v>
      </c>
    </row>
    <row r="153" spans="1:26" hidden="1" x14ac:dyDescent="0.25">
      <c r="A153" s="2" t="s">
        <v>439</v>
      </c>
      <c r="B153" s="4">
        <v>103068</v>
      </c>
      <c r="C153" s="4" t="s">
        <v>24</v>
      </c>
      <c r="D153" s="4" t="s">
        <v>25</v>
      </c>
      <c r="E153" s="4" t="s">
        <v>26</v>
      </c>
      <c r="F153" s="4" t="s">
        <v>27</v>
      </c>
      <c r="G153" s="4">
        <v>804395101</v>
      </c>
      <c r="H153" s="4" t="s">
        <v>440</v>
      </c>
      <c r="I153" s="4" t="s">
        <v>29</v>
      </c>
      <c r="J153" s="4" t="s">
        <v>29</v>
      </c>
      <c r="K153" s="4" t="s">
        <v>30</v>
      </c>
      <c r="L153" s="4">
        <v>1993</v>
      </c>
      <c r="M153" s="8">
        <v>187673</v>
      </c>
      <c r="N153" s="8">
        <v>192258</v>
      </c>
      <c r="O153" s="8">
        <v>0</v>
      </c>
      <c r="P153" s="10">
        <f t="shared" si="2"/>
        <v>-1</v>
      </c>
      <c r="Q153" s="2">
        <v>0</v>
      </c>
      <c r="R153" s="2">
        <v>0</v>
      </c>
      <c r="S153" s="2">
        <v>0</v>
      </c>
      <c r="T153" s="3">
        <v>13279</v>
      </c>
      <c r="U153" s="3">
        <v>39339</v>
      </c>
      <c r="V153" s="2">
        <v>35.32</v>
      </c>
      <c r="W153" s="3">
        <v>23927240</v>
      </c>
      <c r="X153" s="3">
        <v>8827873</v>
      </c>
      <c r="Y153" s="8">
        <v>1311500</v>
      </c>
      <c r="Z153" s="9">
        <v>185000</v>
      </c>
    </row>
    <row r="154" spans="1:26" hidden="1" x14ac:dyDescent="0.25">
      <c r="A154" s="2" t="s">
        <v>441</v>
      </c>
      <c r="B154" s="4">
        <v>4829067</v>
      </c>
      <c r="C154" s="4" t="s">
        <v>57</v>
      </c>
      <c r="D154" s="4" t="s">
        <v>25</v>
      </c>
      <c r="E154" s="4" t="s">
        <v>26</v>
      </c>
      <c r="F154" s="4" t="s">
        <v>27</v>
      </c>
      <c r="G154" s="4" t="s">
        <v>442</v>
      </c>
      <c r="H154" s="4" t="s">
        <v>443</v>
      </c>
      <c r="I154" s="4" t="s">
        <v>54</v>
      </c>
      <c r="J154" s="4" t="s">
        <v>60</v>
      </c>
      <c r="K154" s="4" t="s">
        <v>30</v>
      </c>
      <c r="L154" s="4">
        <v>2016</v>
      </c>
      <c r="M154" s="8">
        <v>2053000</v>
      </c>
      <c r="N154" s="8">
        <v>2160000</v>
      </c>
      <c r="O154" s="8">
        <v>2258000</v>
      </c>
      <c r="P154" s="11">
        <f t="shared" si="2"/>
        <v>3.2234402936802686E-2</v>
      </c>
      <c r="Q154" s="2">
        <v>0</v>
      </c>
      <c r="R154" s="2">
        <v>0</v>
      </c>
      <c r="S154" s="2">
        <v>0</v>
      </c>
      <c r="T154" s="3">
        <v>143708</v>
      </c>
      <c r="U154" s="3">
        <v>266477</v>
      </c>
      <c r="V154" s="2">
        <v>230.43</v>
      </c>
      <c r="W154" s="3">
        <v>108339393</v>
      </c>
      <c r="X154" s="2">
        <v>0</v>
      </c>
      <c r="Y154" s="8">
        <v>15829621</v>
      </c>
      <c r="Z154" s="9">
        <v>0</v>
      </c>
    </row>
    <row r="155" spans="1:26" hidden="1" x14ac:dyDescent="0.25">
      <c r="A155" s="2" t="s">
        <v>444</v>
      </c>
      <c r="B155" s="4">
        <v>4328521</v>
      </c>
      <c r="C155" s="4" t="s">
        <v>109</v>
      </c>
      <c r="D155" s="4" t="s">
        <v>25</v>
      </c>
      <c r="E155" s="4" t="s">
        <v>26</v>
      </c>
      <c r="F155" s="4" t="s">
        <v>27</v>
      </c>
      <c r="G155" s="4">
        <v>816291108</v>
      </c>
      <c r="H155" s="4" t="s">
        <v>445</v>
      </c>
      <c r="I155" s="4" t="s">
        <v>112</v>
      </c>
      <c r="J155" s="4" t="s">
        <v>112</v>
      </c>
      <c r="K155" s="4" t="s">
        <v>30</v>
      </c>
      <c r="L155" s="4">
        <v>2013</v>
      </c>
      <c r="M155" s="8">
        <v>0</v>
      </c>
      <c r="N155" s="8">
        <v>0</v>
      </c>
      <c r="O155" s="8">
        <v>0</v>
      </c>
      <c r="P155" s="10" t="e">
        <f t="shared" si="2"/>
        <v>#DIV/0!</v>
      </c>
      <c r="Q155" s="2">
        <v>0</v>
      </c>
      <c r="R155" s="2">
        <v>0</v>
      </c>
      <c r="S155" s="2">
        <v>0</v>
      </c>
      <c r="T155" s="3">
        <v>3939</v>
      </c>
      <c r="U155" s="2">
        <v>498</v>
      </c>
      <c r="V155" s="2">
        <v>4.5</v>
      </c>
      <c r="W155" s="3">
        <v>3067059</v>
      </c>
      <c r="X155" s="2">
        <v>0</v>
      </c>
      <c r="Y155" s="8">
        <v>43822</v>
      </c>
      <c r="Z155" s="9">
        <v>776</v>
      </c>
    </row>
    <row r="156" spans="1:26" hidden="1" x14ac:dyDescent="0.25">
      <c r="A156" s="2" t="s">
        <v>446</v>
      </c>
      <c r="B156" s="4">
        <v>103544</v>
      </c>
      <c r="C156" s="4" t="s">
        <v>80</v>
      </c>
      <c r="D156" s="4" t="s">
        <v>25</v>
      </c>
      <c r="E156" s="4" t="s">
        <v>26</v>
      </c>
      <c r="F156" s="4" t="s">
        <v>27</v>
      </c>
      <c r="G156" s="4" t="s">
        <v>447</v>
      </c>
      <c r="H156" s="4" t="s">
        <v>448</v>
      </c>
      <c r="I156" s="4" t="s">
        <v>82</v>
      </c>
      <c r="J156" s="4" t="s">
        <v>449</v>
      </c>
      <c r="K156" s="4" t="s">
        <v>30</v>
      </c>
      <c r="L156" s="4">
        <v>1995</v>
      </c>
      <c r="M156" s="8">
        <v>0</v>
      </c>
      <c r="N156" s="8">
        <v>0</v>
      </c>
      <c r="O156" s="8">
        <v>0</v>
      </c>
      <c r="P156" s="10" t="e">
        <f t="shared" si="2"/>
        <v>#DIV/0!</v>
      </c>
      <c r="Q156" s="2">
        <v>0</v>
      </c>
      <c r="R156" s="2">
        <v>0</v>
      </c>
      <c r="S156" s="3">
        <v>112617</v>
      </c>
      <c r="T156" s="3">
        <v>38369</v>
      </c>
      <c r="U156" s="3">
        <v>67557</v>
      </c>
      <c r="V156" s="2">
        <v>8.11</v>
      </c>
      <c r="W156" s="3">
        <v>165445995</v>
      </c>
      <c r="X156" s="2">
        <v>0</v>
      </c>
      <c r="Y156" s="8">
        <v>6099399</v>
      </c>
      <c r="Z156" s="9">
        <v>0</v>
      </c>
    </row>
    <row r="157" spans="1:26" hidden="1" x14ac:dyDescent="0.25">
      <c r="A157" s="2" t="s">
        <v>450</v>
      </c>
      <c r="B157" s="4">
        <v>4415522</v>
      </c>
      <c r="C157" s="4" t="s">
        <v>109</v>
      </c>
      <c r="D157" s="4" t="s">
        <v>25</v>
      </c>
      <c r="E157" s="4" t="s">
        <v>26</v>
      </c>
      <c r="F157" s="4" t="s">
        <v>27</v>
      </c>
      <c r="G157" s="4">
        <v>146280102</v>
      </c>
      <c r="H157" s="4" t="s">
        <v>451</v>
      </c>
      <c r="I157" s="4" t="s">
        <v>38</v>
      </c>
      <c r="J157" s="4" t="s">
        <v>38</v>
      </c>
      <c r="K157" s="4" t="s">
        <v>30</v>
      </c>
      <c r="L157" s="4">
        <v>2014</v>
      </c>
      <c r="M157" s="8">
        <v>0</v>
      </c>
      <c r="N157" s="8">
        <v>0</v>
      </c>
      <c r="O157" s="8">
        <v>0</v>
      </c>
      <c r="P157" s="10" t="e">
        <f t="shared" si="2"/>
        <v>#DIV/0!</v>
      </c>
      <c r="Q157" s="2">
        <v>0</v>
      </c>
      <c r="R157" s="2">
        <v>0</v>
      </c>
      <c r="S157" s="2">
        <v>0</v>
      </c>
      <c r="T157" s="3">
        <v>12917</v>
      </c>
      <c r="U157" s="3">
        <v>35808</v>
      </c>
      <c r="V157" s="2">
        <v>6.2</v>
      </c>
      <c r="W157" s="3">
        <v>226005000</v>
      </c>
      <c r="X157" s="2">
        <v>0</v>
      </c>
      <c r="Y157" s="8">
        <v>664707</v>
      </c>
      <c r="Z157" s="9">
        <v>0</v>
      </c>
    </row>
    <row r="158" spans="1:26" hidden="1" x14ac:dyDescent="0.25">
      <c r="A158" s="2" t="s">
        <v>452</v>
      </c>
      <c r="B158" s="4">
        <v>4220196</v>
      </c>
      <c r="C158" s="4" t="s">
        <v>36</v>
      </c>
      <c r="D158" s="4" t="s">
        <v>25</v>
      </c>
      <c r="E158" s="4" t="s">
        <v>26</v>
      </c>
      <c r="F158" s="4" t="s">
        <v>27</v>
      </c>
      <c r="I158" s="4" t="s">
        <v>38</v>
      </c>
      <c r="J158" s="4" t="s">
        <v>38</v>
      </c>
      <c r="K158" s="4" t="s">
        <v>30</v>
      </c>
      <c r="L158" s="4">
        <v>2011</v>
      </c>
      <c r="M158" s="8">
        <v>0</v>
      </c>
      <c r="N158" s="8">
        <v>0</v>
      </c>
      <c r="O158" s="8">
        <v>0</v>
      </c>
      <c r="P158" s="10" t="e">
        <f t="shared" si="2"/>
        <v>#DIV/0!</v>
      </c>
      <c r="Q158" s="2">
        <v>0</v>
      </c>
      <c r="R158" s="2">
        <v>0</v>
      </c>
      <c r="S158" s="2">
        <v>0</v>
      </c>
      <c r="T158" s="2">
        <v>285</v>
      </c>
      <c r="U158" s="3">
        <v>12587</v>
      </c>
      <c r="V158" s="2">
        <v>0</v>
      </c>
      <c r="W158" s="2">
        <v>0</v>
      </c>
      <c r="X158" s="2">
        <v>0</v>
      </c>
      <c r="Y158" s="8">
        <v>348004</v>
      </c>
      <c r="Z158" s="9">
        <v>10</v>
      </c>
    </row>
    <row r="159" spans="1:26" hidden="1" x14ac:dyDescent="0.25">
      <c r="A159" s="2" t="s">
        <v>453</v>
      </c>
      <c r="B159" s="4">
        <v>103117</v>
      </c>
      <c r="C159" s="4" t="s">
        <v>24</v>
      </c>
      <c r="D159" s="4" t="s">
        <v>25</v>
      </c>
      <c r="E159" s="4" t="s">
        <v>26</v>
      </c>
      <c r="F159" s="4" t="s">
        <v>27</v>
      </c>
      <c r="G159" s="4">
        <v>828806109</v>
      </c>
      <c r="H159" s="4" t="s">
        <v>454</v>
      </c>
      <c r="I159" s="4" t="s">
        <v>115</v>
      </c>
      <c r="J159" s="4" t="s">
        <v>115</v>
      </c>
      <c r="K159" s="4" t="s">
        <v>30</v>
      </c>
      <c r="L159" s="4">
        <v>1994</v>
      </c>
      <c r="M159" s="8">
        <v>4542104.83</v>
      </c>
      <c r="N159" s="8">
        <v>4675598.43</v>
      </c>
      <c r="O159" s="8">
        <v>4115804</v>
      </c>
      <c r="P159" s="11">
        <f t="shared" si="2"/>
        <v>-3.2318339186917178E-2</v>
      </c>
      <c r="Q159" s="2">
        <v>0</v>
      </c>
      <c r="R159" s="2">
        <v>0</v>
      </c>
      <c r="S159" s="3">
        <v>8146720</v>
      </c>
      <c r="T159" s="3">
        <v>621628</v>
      </c>
      <c r="U159" s="3">
        <v>647886</v>
      </c>
      <c r="V159" s="2">
        <v>104.13</v>
      </c>
      <c r="W159" s="3">
        <v>326996470</v>
      </c>
      <c r="X159" s="3">
        <v>47302958</v>
      </c>
      <c r="Y159" s="8">
        <v>29187383</v>
      </c>
      <c r="Z159" s="9">
        <v>39847</v>
      </c>
    </row>
    <row r="160" spans="1:26" hidden="1" x14ac:dyDescent="0.25">
      <c r="A160" s="2" t="s">
        <v>455</v>
      </c>
      <c r="B160" s="4">
        <v>103044</v>
      </c>
      <c r="C160" s="4" t="s">
        <v>24</v>
      </c>
      <c r="D160" s="4" t="s">
        <v>25</v>
      </c>
      <c r="E160" s="4" t="s">
        <v>26</v>
      </c>
      <c r="F160" s="4" t="s">
        <v>27</v>
      </c>
      <c r="G160" s="4" t="s">
        <v>456</v>
      </c>
      <c r="H160" s="4" t="s">
        <v>457</v>
      </c>
      <c r="I160" s="4" t="s">
        <v>29</v>
      </c>
      <c r="J160" s="4" t="s">
        <v>29</v>
      </c>
      <c r="K160" s="4" t="s">
        <v>30</v>
      </c>
      <c r="L160" s="4">
        <v>1993</v>
      </c>
      <c r="M160" s="8">
        <v>375036.09</v>
      </c>
      <c r="N160" s="8">
        <v>388819.45</v>
      </c>
      <c r="O160" s="8">
        <v>409028.86</v>
      </c>
      <c r="P160" s="11">
        <f t="shared" si="2"/>
        <v>2.934342911083121E-2</v>
      </c>
      <c r="Q160" s="2">
        <v>0</v>
      </c>
      <c r="R160" s="2">
        <v>0</v>
      </c>
      <c r="S160" s="3">
        <v>44608</v>
      </c>
      <c r="T160" s="3">
        <v>20254</v>
      </c>
      <c r="U160" s="3">
        <v>20926</v>
      </c>
      <c r="V160" s="2">
        <v>11.99</v>
      </c>
      <c r="W160" s="3">
        <v>209258120</v>
      </c>
      <c r="X160" s="3">
        <v>140633</v>
      </c>
      <c r="Y160" s="8">
        <v>1952395</v>
      </c>
      <c r="Z160" s="9">
        <v>175000</v>
      </c>
    </row>
    <row r="161" spans="1:26" hidden="1" x14ac:dyDescent="0.25">
      <c r="A161" s="2" t="s">
        <v>458</v>
      </c>
      <c r="B161" s="4">
        <v>113065</v>
      </c>
      <c r="C161" s="4" t="s">
        <v>42</v>
      </c>
      <c r="D161" s="4" t="s">
        <v>25</v>
      </c>
      <c r="E161" s="4" t="s">
        <v>26</v>
      </c>
      <c r="F161" s="4" t="s">
        <v>27</v>
      </c>
      <c r="G161" s="4" t="s">
        <v>459</v>
      </c>
      <c r="H161" s="4" t="s">
        <v>460</v>
      </c>
      <c r="I161" s="4" t="s">
        <v>44</v>
      </c>
      <c r="J161" s="4" t="s">
        <v>44</v>
      </c>
      <c r="K161" s="4" t="s">
        <v>30</v>
      </c>
      <c r="L161" s="4">
        <v>1997</v>
      </c>
      <c r="M161" s="8">
        <v>358812.69</v>
      </c>
      <c r="N161" s="8">
        <v>336312.26</v>
      </c>
      <c r="O161" s="8">
        <v>371452.3</v>
      </c>
      <c r="P161" s="11">
        <f t="shared" si="2"/>
        <v>1.1606829211877834E-2</v>
      </c>
      <c r="Q161" s="2">
        <v>0</v>
      </c>
      <c r="R161" s="2">
        <v>0</v>
      </c>
      <c r="S161" s="3">
        <v>3190137</v>
      </c>
      <c r="T161" s="3">
        <v>203273</v>
      </c>
      <c r="U161" s="3">
        <v>341293</v>
      </c>
      <c r="V161" s="2">
        <v>23.35</v>
      </c>
      <c r="W161" s="3">
        <v>64375527</v>
      </c>
      <c r="X161" s="3">
        <v>3670343</v>
      </c>
      <c r="Y161" s="8">
        <v>7260936</v>
      </c>
      <c r="Z161" s="9">
        <v>230000</v>
      </c>
    </row>
    <row r="162" spans="1:26" hidden="1" x14ac:dyDescent="0.25">
      <c r="A162" s="2" t="s">
        <v>461</v>
      </c>
      <c r="B162" s="4">
        <v>4408976</v>
      </c>
      <c r="C162" s="4" t="s">
        <v>147</v>
      </c>
      <c r="D162" s="4" t="s">
        <v>25</v>
      </c>
      <c r="E162" s="4" t="s">
        <v>26</v>
      </c>
      <c r="F162" s="4" t="s">
        <v>27</v>
      </c>
      <c r="G162" s="4" t="s">
        <v>462</v>
      </c>
      <c r="H162" s="4" t="s">
        <v>463</v>
      </c>
      <c r="I162" s="4" t="s">
        <v>149</v>
      </c>
      <c r="J162" s="4" t="s">
        <v>149</v>
      </c>
      <c r="K162" s="4" t="s">
        <v>30</v>
      </c>
      <c r="L162" s="4">
        <v>2014</v>
      </c>
      <c r="M162" s="8">
        <v>0</v>
      </c>
      <c r="N162" s="8">
        <v>0</v>
      </c>
      <c r="O162" s="8">
        <v>0</v>
      </c>
      <c r="P162" s="10" t="e">
        <f t="shared" si="2"/>
        <v>#DIV/0!</v>
      </c>
      <c r="Q162" s="2">
        <v>0</v>
      </c>
      <c r="R162" s="2">
        <v>0</v>
      </c>
      <c r="S162" s="3">
        <v>36408</v>
      </c>
      <c r="T162" s="3">
        <v>39487</v>
      </c>
      <c r="U162" s="3">
        <v>36163</v>
      </c>
      <c r="V162" s="2">
        <v>12.05</v>
      </c>
      <c r="W162" s="3">
        <v>96964111</v>
      </c>
      <c r="X162" s="3">
        <v>12733934</v>
      </c>
      <c r="Y162" s="8">
        <v>1112464</v>
      </c>
      <c r="Z162" s="9">
        <v>0</v>
      </c>
    </row>
    <row r="163" spans="1:26" hidden="1" x14ac:dyDescent="0.25">
      <c r="A163" s="2" t="s">
        <v>464</v>
      </c>
      <c r="B163" s="4">
        <v>4095174</v>
      </c>
      <c r="C163" s="4" t="s">
        <v>80</v>
      </c>
      <c r="D163" s="4" t="s">
        <v>25</v>
      </c>
      <c r="E163" s="4" t="s">
        <v>26</v>
      </c>
      <c r="F163" s="4" t="s">
        <v>27</v>
      </c>
      <c r="G163" s="4" t="s">
        <v>465</v>
      </c>
      <c r="H163" s="4" t="s">
        <v>466</v>
      </c>
      <c r="I163" s="4" t="s">
        <v>82</v>
      </c>
      <c r="J163" s="4" t="s">
        <v>83</v>
      </c>
      <c r="K163" s="4" t="s">
        <v>30</v>
      </c>
      <c r="L163" s="4">
        <v>2004</v>
      </c>
      <c r="M163" s="8">
        <v>54200</v>
      </c>
      <c r="N163" s="8">
        <v>57000</v>
      </c>
      <c r="O163" s="8">
        <v>0</v>
      </c>
      <c r="P163" s="10">
        <f t="shared" si="2"/>
        <v>-1</v>
      </c>
      <c r="Q163" s="2">
        <v>0</v>
      </c>
      <c r="R163" s="2">
        <v>0</v>
      </c>
      <c r="S163" s="2">
        <v>0</v>
      </c>
      <c r="T163" s="3">
        <v>21919</v>
      </c>
      <c r="U163" s="3">
        <v>8312</v>
      </c>
      <c r="V163" s="2">
        <v>1.73</v>
      </c>
      <c r="W163" s="3">
        <v>18878015</v>
      </c>
      <c r="X163" s="3">
        <v>825188</v>
      </c>
      <c r="Y163" s="8">
        <v>355048</v>
      </c>
      <c r="Z163" s="9">
        <v>121270</v>
      </c>
    </row>
    <row r="164" spans="1:26" hidden="1" x14ac:dyDescent="0.25">
      <c r="A164" s="2" t="s">
        <v>467</v>
      </c>
      <c r="B164" s="4">
        <v>4335136</v>
      </c>
      <c r="C164" s="4" t="s">
        <v>24</v>
      </c>
      <c r="D164" s="4" t="s">
        <v>25</v>
      </c>
      <c r="E164" s="4" t="s">
        <v>26</v>
      </c>
      <c r="F164" s="4" t="s">
        <v>27</v>
      </c>
      <c r="G164" s="4" t="s">
        <v>468</v>
      </c>
      <c r="H164" s="4" t="s">
        <v>469</v>
      </c>
      <c r="I164" s="4" t="s">
        <v>33</v>
      </c>
      <c r="J164" s="4" t="s">
        <v>34</v>
      </c>
      <c r="K164" s="4" t="s">
        <v>30</v>
      </c>
      <c r="L164" s="4">
        <v>2005</v>
      </c>
      <c r="M164" s="8">
        <v>733598.33</v>
      </c>
      <c r="N164" s="8">
        <v>776834.75</v>
      </c>
      <c r="O164" s="8">
        <v>865362.75</v>
      </c>
      <c r="P164" s="11">
        <f t="shared" si="2"/>
        <v>5.6606523273483145E-2</v>
      </c>
      <c r="Q164" s="2">
        <v>0</v>
      </c>
      <c r="R164" s="2">
        <v>0</v>
      </c>
      <c r="S164" s="2">
        <v>0</v>
      </c>
      <c r="T164" s="3">
        <v>8770</v>
      </c>
      <c r="U164" s="3">
        <v>76339</v>
      </c>
      <c r="V164" s="2">
        <v>39.22</v>
      </c>
      <c r="W164" s="3">
        <v>141296615</v>
      </c>
      <c r="X164" s="2">
        <v>0</v>
      </c>
      <c r="Y164" s="8">
        <v>3911550</v>
      </c>
      <c r="Z164" s="9">
        <v>172500</v>
      </c>
    </row>
    <row r="165" spans="1:26" hidden="1" x14ac:dyDescent="0.25">
      <c r="A165" s="2" t="s">
        <v>470</v>
      </c>
      <c r="B165" s="4">
        <v>4263385</v>
      </c>
      <c r="C165" s="4" t="s">
        <v>62</v>
      </c>
      <c r="D165" s="4" t="s">
        <v>25</v>
      </c>
      <c r="E165" s="4" t="s">
        <v>26</v>
      </c>
      <c r="F165" s="4" t="s">
        <v>27</v>
      </c>
      <c r="G165" s="4" t="s">
        <v>471</v>
      </c>
      <c r="H165" s="4" t="s">
        <v>472</v>
      </c>
      <c r="I165" s="4" t="s">
        <v>65</v>
      </c>
      <c r="J165" s="4" t="s">
        <v>65</v>
      </c>
      <c r="K165" s="4" t="s">
        <v>30</v>
      </c>
      <c r="L165" s="4">
        <v>2011</v>
      </c>
      <c r="M165" s="8">
        <v>560262.17000000004</v>
      </c>
      <c r="N165" s="8">
        <v>605042</v>
      </c>
      <c r="O165" s="8">
        <v>650630.67000000004</v>
      </c>
      <c r="P165" s="11">
        <f t="shared" si="2"/>
        <v>5.1108974539179508E-2</v>
      </c>
      <c r="Q165" s="2">
        <v>0</v>
      </c>
      <c r="R165" s="2">
        <v>0</v>
      </c>
      <c r="S165" s="2">
        <v>0</v>
      </c>
      <c r="T165" s="3">
        <v>25884</v>
      </c>
      <c r="U165" s="3">
        <v>139056</v>
      </c>
      <c r="V165" s="2">
        <v>34.1</v>
      </c>
      <c r="W165" s="3">
        <v>179376755</v>
      </c>
      <c r="X165" s="3">
        <v>3884716</v>
      </c>
      <c r="Y165" s="8">
        <v>2726807</v>
      </c>
      <c r="Z165" s="9">
        <v>0</v>
      </c>
    </row>
    <row r="166" spans="1:26" hidden="1" x14ac:dyDescent="0.25">
      <c r="A166" s="2" t="s">
        <v>473</v>
      </c>
      <c r="B166" s="4">
        <v>107002190</v>
      </c>
      <c r="C166" s="4" t="s">
        <v>36</v>
      </c>
      <c r="D166" s="4" t="s">
        <v>25</v>
      </c>
      <c r="E166" s="4" t="s">
        <v>26</v>
      </c>
      <c r="F166" s="4" t="s">
        <v>27</v>
      </c>
      <c r="G166" s="4" t="s">
        <v>474</v>
      </c>
      <c r="H166" s="4" t="s">
        <v>475</v>
      </c>
      <c r="K166" s="4" t="s">
        <v>236</v>
      </c>
      <c r="L166" s="4">
        <v>0</v>
      </c>
      <c r="M166" s="8">
        <v>0</v>
      </c>
      <c r="N166" s="8">
        <v>0</v>
      </c>
      <c r="O166" s="8">
        <v>0</v>
      </c>
      <c r="P166" s="10" t="e">
        <f t="shared" si="2"/>
        <v>#DIV/0!</v>
      </c>
      <c r="Q166" s="2">
        <v>0</v>
      </c>
      <c r="R166" s="2">
        <v>0</v>
      </c>
      <c r="S166" s="2">
        <v>0</v>
      </c>
      <c r="T166" s="2">
        <v>0</v>
      </c>
      <c r="U166" s="2">
        <v>0</v>
      </c>
      <c r="V166" s="2">
        <v>16.010000000000002</v>
      </c>
      <c r="W166" s="3">
        <v>13522651</v>
      </c>
      <c r="X166" s="2">
        <v>0</v>
      </c>
      <c r="Y166" s="8">
        <v>0</v>
      </c>
      <c r="Z166" s="9">
        <v>0</v>
      </c>
    </row>
    <row r="167" spans="1:26" hidden="1" x14ac:dyDescent="0.25">
      <c r="A167" s="2" t="s">
        <v>476</v>
      </c>
      <c r="B167" s="4">
        <v>4220541</v>
      </c>
      <c r="C167" s="4" t="s">
        <v>24</v>
      </c>
      <c r="D167" s="4" t="s">
        <v>25</v>
      </c>
      <c r="E167" s="4" t="s">
        <v>26</v>
      </c>
      <c r="F167" s="4" t="s">
        <v>27</v>
      </c>
      <c r="G167" s="4" t="s">
        <v>477</v>
      </c>
      <c r="H167" s="4" t="s">
        <v>478</v>
      </c>
      <c r="I167" s="4" t="s">
        <v>29</v>
      </c>
      <c r="J167" s="4" t="s">
        <v>29</v>
      </c>
      <c r="K167" s="4" t="s">
        <v>30</v>
      </c>
      <c r="L167" s="4">
        <v>2009</v>
      </c>
      <c r="M167" s="8">
        <v>0</v>
      </c>
      <c r="N167" s="8">
        <v>0</v>
      </c>
      <c r="O167" s="8">
        <v>0</v>
      </c>
      <c r="P167" s="10" t="e">
        <f t="shared" si="2"/>
        <v>#DIV/0!</v>
      </c>
      <c r="Q167" s="2">
        <v>0</v>
      </c>
      <c r="R167" s="2">
        <v>0</v>
      </c>
      <c r="S167" s="2">
        <v>0</v>
      </c>
      <c r="T167" s="3">
        <v>3089</v>
      </c>
      <c r="U167" s="2">
        <v>505</v>
      </c>
      <c r="V167" s="2">
        <v>0.66</v>
      </c>
      <c r="W167" s="3">
        <v>10752966</v>
      </c>
      <c r="X167" s="3">
        <v>204323</v>
      </c>
      <c r="Y167" s="8">
        <v>18602</v>
      </c>
      <c r="Z167" s="9">
        <v>0</v>
      </c>
    </row>
    <row r="168" spans="1:26" hidden="1" x14ac:dyDescent="0.25">
      <c r="A168" s="2" t="s">
        <v>479</v>
      </c>
      <c r="B168" s="4">
        <v>7692369</v>
      </c>
      <c r="C168" s="4" t="s">
        <v>109</v>
      </c>
      <c r="D168" s="4" t="s">
        <v>25</v>
      </c>
      <c r="E168" s="4" t="s">
        <v>26</v>
      </c>
      <c r="F168" s="4" t="s">
        <v>27</v>
      </c>
      <c r="G168" s="4">
        <v>863182101</v>
      </c>
      <c r="H168" s="4" t="s">
        <v>480</v>
      </c>
      <c r="I168" s="4" t="s">
        <v>112</v>
      </c>
      <c r="J168" s="4" t="s">
        <v>112</v>
      </c>
      <c r="K168" s="4" t="s">
        <v>30</v>
      </c>
      <c r="L168" s="4">
        <v>2022</v>
      </c>
      <c r="M168" s="8">
        <v>0</v>
      </c>
      <c r="N168" s="8">
        <v>0</v>
      </c>
      <c r="O168" s="8">
        <v>0</v>
      </c>
      <c r="P168" s="10" t="e">
        <f t="shared" si="2"/>
        <v>#DIV/0!</v>
      </c>
      <c r="Q168" s="2">
        <v>0</v>
      </c>
      <c r="R168" s="2">
        <v>0</v>
      </c>
      <c r="S168" s="2">
        <v>0</v>
      </c>
      <c r="T168" s="3">
        <v>20197</v>
      </c>
      <c r="U168" s="3">
        <v>5967</v>
      </c>
      <c r="V168" s="2">
        <v>7.7</v>
      </c>
      <c r="W168" s="3">
        <v>6356856</v>
      </c>
      <c r="X168" s="3">
        <v>46890541</v>
      </c>
      <c r="Y168" s="8">
        <v>497616</v>
      </c>
      <c r="Z168" s="9">
        <v>0</v>
      </c>
    </row>
    <row r="169" spans="1:26" hidden="1" x14ac:dyDescent="0.25">
      <c r="A169" s="2" t="s">
        <v>481</v>
      </c>
      <c r="B169" s="4">
        <v>4264301</v>
      </c>
      <c r="C169" s="4" t="s">
        <v>80</v>
      </c>
      <c r="D169" s="4" t="s">
        <v>25</v>
      </c>
      <c r="E169" s="4" t="s">
        <v>26</v>
      </c>
      <c r="F169" s="4" t="s">
        <v>27</v>
      </c>
      <c r="G169" s="4">
        <v>866082100</v>
      </c>
      <c r="H169" s="4" t="s">
        <v>482</v>
      </c>
      <c r="I169" s="4" t="s">
        <v>82</v>
      </c>
      <c r="J169" s="4" t="s">
        <v>449</v>
      </c>
      <c r="K169" s="4" t="s">
        <v>30</v>
      </c>
      <c r="L169" s="4">
        <v>2011</v>
      </c>
      <c r="M169" s="8">
        <v>266101</v>
      </c>
      <c r="N169" s="8">
        <v>273943.5</v>
      </c>
      <c r="O169" s="8">
        <v>0</v>
      </c>
      <c r="P169" s="10">
        <f t="shared" si="2"/>
        <v>-1</v>
      </c>
      <c r="Q169" s="2">
        <v>0</v>
      </c>
      <c r="R169" s="2">
        <v>0</v>
      </c>
      <c r="S169" s="2">
        <v>0</v>
      </c>
      <c r="T169" s="3">
        <v>51255</v>
      </c>
      <c r="U169" s="3">
        <v>33188</v>
      </c>
      <c r="V169" s="2">
        <v>6.67</v>
      </c>
      <c r="W169" s="3">
        <v>107469294</v>
      </c>
      <c r="X169" s="3">
        <v>15976807</v>
      </c>
      <c r="Y169" s="8">
        <v>1564101</v>
      </c>
      <c r="Z169" s="9">
        <v>261367</v>
      </c>
    </row>
    <row r="170" spans="1:26" hidden="1" x14ac:dyDescent="0.25">
      <c r="A170" s="2" t="s">
        <v>483</v>
      </c>
      <c r="B170" s="4">
        <v>103122</v>
      </c>
      <c r="C170" s="4" t="s">
        <v>51</v>
      </c>
      <c r="D170" s="4" t="s">
        <v>25</v>
      </c>
      <c r="E170" s="4" t="s">
        <v>26</v>
      </c>
      <c r="F170" s="4" t="s">
        <v>27</v>
      </c>
      <c r="G170" s="4">
        <v>866674104</v>
      </c>
      <c r="H170" s="4" t="s">
        <v>484</v>
      </c>
      <c r="I170" s="4" t="s">
        <v>182</v>
      </c>
      <c r="J170" s="4" t="s">
        <v>182</v>
      </c>
      <c r="K170" s="4" t="s">
        <v>30</v>
      </c>
      <c r="L170" s="4">
        <v>1994</v>
      </c>
      <c r="M170" s="8">
        <v>1475450.94</v>
      </c>
      <c r="N170" s="8">
        <v>1548337.58</v>
      </c>
      <c r="O170" s="8">
        <v>1676026.43</v>
      </c>
      <c r="P170" s="11">
        <f t="shared" si="2"/>
        <v>4.3402876902825849E-2</v>
      </c>
      <c r="Q170" s="2">
        <v>0</v>
      </c>
      <c r="R170" s="2">
        <v>0</v>
      </c>
      <c r="S170" s="3">
        <v>101300</v>
      </c>
      <c r="T170" s="3">
        <v>72800</v>
      </c>
      <c r="U170" s="3">
        <v>273500</v>
      </c>
      <c r="V170" s="2">
        <v>129.15</v>
      </c>
      <c r="W170" s="3">
        <v>124408144</v>
      </c>
      <c r="X170" s="3">
        <v>2418704</v>
      </c>
      <c r="Y170" s="8">
        <v>8992800</v>
      </c>
      <c r="Z170" s="9">
        <v>0</v>
      </c>
    </row>
    <row r="171" spans="1:26" hidden="1" x14ac:dyDescent="0.25">
      <c r="A171" s="2" t="s">
        <v>485</v>
      </c>
      <c r="B171" s="4">
        <v>4093959</v>
      </c>
      <c r="C171" s="4" t="s">
        <v>80</v>
      </c>
      <c r="D171" s="4" t="s">
        <v>25</v>
      </c>
      <c r="E171" s="4" t="s">
        <v>26</v>
      </c>
      <c r="F171" s="4" t="s">
        <v>27</v>
      </c>
      <c r="G171" s="4">
        <v>867892101</v>
      </c>
      <c r="H171" s="4" t="s">
        <v>486</v>
      </c>
      <c r="I171" s="4" t="s">
        <v>82</v>
      </c>
      <c r="J171" s="4" t="s">
        <v>83</v>
      </c>
      <c r="K171" s="4" t="s">
        <v>30</v>
      </c>
      <c r="L171" s="4">
        <v>2004</v>
      </c>
      <c r="M171" s="8">
        <v>271908</v>
      </c>
      <c r="N171" s="8">
        <v>295859.57</v>
      </c>
      <c r="O171" s="8">
        <v>312555.28000000003</v>
      </c>
      <c r="P171" s="11">
        <f t="shared" si="2"/>
        <v>4.7534378572192448E-2</v>
      </c>
      <c r="Q171" s="2">
        <v>0</v>
      </c>
      <c r="R171" s="2">
        <v>0</v>
      </c>
      <c r="S171" s="2">
        <v>0</v>
      </c>
      <c r="T171" s="3">
        <v>101223</v>
      </c>
      <c r="U171" s="3">
        <v>26969</v>
      </c>
      <c r="V171" s="2">
        <v>10.199999999999999</v>
      </c>
      <c r="W171" s="3">
        <v>207102139</v>
      </c>
      <c r="X171" s="2">
        <v>0</v>
      </c>
      <c r="Y171" s="8">
        <v>997856</v>
      </c>
      <c r="Z171" s="9">
        <v>281250</v>
      </c>
    </row>
    <row r="172" spans="1:26" hidden="1" x14ac:dyDescent="0.25">
      <c r="A172" s="2" t="s">
        <v>487</v>
      </c>
      <c r="B172" s="4">
        <v>103061</v>
      </c>
      <c r="C172" s="4" t="s">
        <v>24</v>
      </c>
      <c r="D172" s="4" t="s">
        <v>25</v>
      </c>
      <c r="E172" s="4" t="s">
        <v>26</v>
      </c>
      <c r="F172" s="4" t="s">
        <v>27</v>
      </c>
      <c r="G172" s="4">
        <v>875465106</v>
      </c>
      <c r="H172" s="4" t="s">
        <v>488</v>
      </c>
      <c r="I172" s="4" t="s">
        <v>33</v>
      </c>
      <c r="J172" s="4" t="s">
        <v>489</v>
      </c>
      <c r="K172" s="4" t="s">
        <v>30</v>
      </c>
      <c r="L172" s="4">
        <v>1993</v>
      </c>
      <c r="M172" s="8">
        <v>287807</v>
      </c>
      <c r="N172" s="8">
        <v>312183.67</v>
      </c>
      <c r="O172" s="8">
        <v>0</v>
      </c>
      <c r="P172" s="10">
        <f t="shared" si="2"/>
        <v>-1</v>
      </c>
      <c r="Q172" s="2">
        <v>0</v>
      </c>
      <c r="R172" s="2">
        <v>0</v>
      </c>
      <c r="S172" s="3">
        <v>73809</v>
      </c>
      <c r="T172" s="3">
        <v>212124</v>
      </c>
      <c r="U172" s="3">
        <v>110037</v>
      </c>
      <c r="V172" s="2">
        <v>19.98</v>
      </c>
      <c r="W172" s="3">
        <v>105181181</v>
      </c>
      <c r="X172" s="3">
        <v>4737982</v>
      </c>
      <c r="Y172" s="8">
        <v>1703731</v>
      </c>
      <c r="Z172" s="9">
        <v>0</v>
      </c>
    </row>
    <row r="173" spans="1:26" hidden="1" x14ac:dyDescent="0.25">
      <c r="A173" s="2" t="s">
        <v>490</v>
      </c>
      <c r="B173" s="4">
        <v>4245663</v>
      </c>
      <c r="C173" s="4" t="s">
        <v>62</v>
      </c>
      <c r="D173" s="4" t="s">
        <v>25</v>
      </c>
      <c r="E173" s="4" t="s">
        <v>26</v>
      </c>
      <c r="F173" s="4" t="s">
        <v>27</v>
      </c>
      <c r="G173" s="4" t="s">
        <v>491</v>
      </c>
      <c r="H173" s="4" t="s">
        <v>492</v>
      </c>
      <c r="I173" s="4" t="s">
        <v>65</v>
      </c>
      <c r="J173" s="4" t="s">
        <v>65</v>
      </c>
      <c r="K173" s="4" t="s">
        <v>30</v>
      </c>
      <c r="L173" s="4">
        <v>2010</v>
      </c>
      <c r="M173" s="8">
        <v>238832.33</v>
      </c>
      <c r="N173" s="8">
        <v>265856.57</v>
      </c>
      <c r="O173" s="8">
        <v>332600</v>
      </c>
      <c r="P173" s="11">
        <f t="shared" si="2"/>
        <v>0.11671678291202459</v>
      </c>
      <c r="Q173" s="2">
        <v>0</v>
      </c>
      <c r="R173" s="2">
        <v>0</v>
      </c>
      <c r="S173" s="2">
        <v>0</v>
      </c>
      <c r="T173" s="3">
        <v>26393</v>
      </c>
      <c r="U173" s="3">
        <v>13215</v>
      </c>
      <c r="V173" s="2">
        <v>60.44</v>
      </c>
      <c r="W173" s="3">
        <v>82367741</v>
      </c>
      <c r="X173" s="2">
        <v>0</v>
      </c>
      <c r="Y173" s="8">
        <v>934590</v>
      </c>
      <c r="Z173" s="9">
        <v>0</v>
      </c>
    </row>
    <row r="174" spans="1:26" hidden="1" x14ac:dyDescent="0.25">
      <c r="A174" s="2" t="s">
        <v>493</v>
      </c>
      <c r="B174" s="4">
        <v>103120</v>
      </c>
      <c r="C174" s="4" t="s">
        <v>24</v>
      </c>
      <c r="D174" s="4" t="s">
        <v>25</v>
      </c>
      <c r="E174" s="4" t="s">
        <v>26</v>
      </c>
      <c r="F174" s="4" t="s">
        <v>27</v>
      </c>
      <c r="G174" s="4">
        <v>554382101</v>
      </c>
      <c r="H174" s="4" t="s">
        <v>494</v>
      </c>
      <c r="I174" s="4" t="s">
        <v>115</v>
      </c>
      <c r="J174" s="4" t="s">
        <v>115</v>
      </c>
      <c r="K174" s="4" t="s">
        <v>30</v>
      </c>
      <c r="L174" s="4">
        <v>1994</v>
      </c>
      <c r="M174" s="8">
        <v>672587</v>
      </c>
      <c r="N174" s="8">
        <v>700164.75</v>
      </c>
      <c r="O174" s="8">
        <v>0</v>
      </c>
      <c r="P174" s="10">
        <f t="shared" si="2"/>
        <v>-1</v>
      </c>
      <c r="Q174" s="2">
        <v>0</v>
      </c>
      <c r="R174" s="2">
        <v>0</v>
      </c>
      <c r="S174" s="3">
        <v>1224288</v>
      </c>
      <c r="T174" s="3">
        <v>100320</v>
      </c>
      <c r="U174" s="3">
        <v>151264</v>
      </c>
      <c r="V174" s="2">
        <v>9.7100000000000009</v>
      </c>
      <c r="W174" s="3">
        <v>215361920</v>
      </c>
      <c r="X174" s="3">
        <v>8989795</v>
      </c>
      <c r="Y174" s="8">
        <v>5144790</v>
      </c>
      <c r="Z174" s="9">
        <v>0</v>
      </c>
    </row>
    <row r="175" spans="1:26" hidden="1" x14ac:dyDescent="0.25">
      <c r="A175" s="2" t="s">
        <v>495</v>
      </c>
      <c r="B175" s="4">
        <v>4380201</v>
      </c>
      <c r="C175" s="4" t="s">
        <v>24</v>
      </c>
      <c r="D175" s="4" t="s">
        <v>25</v>
      </c>
      <c r="E175" s="4" t="s">
        <v>26</v>
      </c>
      <c r="F175" s="4" t="s">
        <v>27</v>
      </c>
      <c r="G175" s="4" t="s">
        <v>496</v>
      </c>
      <c r="H175" s="4" t="s">
        <v>497</v>
      </c>
      <c r="I175" s="4" t="s">
        <v>33</v>
      </c>
      <c r="J175" s="4" t="s">
        <v>34</v>
      </c>
      <c r="K175" s="4" t="s">
        <v>30</v>
      </c>
      <c r="L175" s="4">
        <v>2013</v>
      </c>
      <c r="M175" s="8">
        <v>346544</v>
      </c>
      <c r="N175" s="8">
        <v>359647</v>
      </c>
      <c r="O175" s="8">
        <v>0</v>
      </c>
      <c r="P175" s="10">
        <f t="shared" si="2"/>
        <v>-1</v>
      </c>
      <c r="Q175" s="2">
        <v>0</v>
      </c>
      <c r="R175" s="2">
        <v>0</v>
      </c>
      <c r="S175" s="2">
        <v>0</v>
      </c>
      <c r="T175" s="3">
        <v>70795</v>
      </c>
      <c r="U175" s="3">
        <v>81144</v>
      </c>
      <c r="V175" s="2">
        <v>4.88</v>
      </c>
      <c r="W175" s="3">
        <v>133682440</v>
      </c>
      <c r="X175" s="3">
        <v>172921</v>
      </c>
      <c r="Y175" s="8">
        <v>2998581</v>
      </c>
      <c r="Z175" s="9">
        <v>313222</v>
      </c>
    </row>
    <row r="176" spans="1:26" hidden="1" x14ac:dyDescent="0.25">
      <c r="A176" s="2" t="s">
        <v>498</v>
      </c>
      <c r="B176" s="4">
        <v>103025</v>
      </c>
      <c r="C176" s="4" t="s">
        <v>67</v>
      </c>
      <c r="D176" s="4" t="s">
        <v>25</v>
      </c>
      <c r="E176" s="4" t="s">
        <v>26</v>
      </c>
      <c r="F176" s="4" t="s">
        <v>27</v>
      </c>
      <c r="G176" s="4">
        <v>902653104</v>
      </c>
      <c r="H176" s="4" t="s">
        <v>499</v>
      </c>
      <c r="I176" s="4" t="s">
        <v>70</v>
      </c>
      <c r="J176" s="4" t="s">
        <v>70</v>
      </c>
      <c r="K176" s="4" t="s">
        <v>30</v>
      </c>
      <c r="L176" s="4">
        <v>1972</v>
      </c>
      <c r="M176" s="70">
        <v>1090035.18</v>
      </c>
      <c r="N176" s="70">
        <v>1136391.9099999999</v>
      </c>
      <c r="O176" s="70">
        <v>1208513.5</v>
      </c>
      <c r="P176" s="71">
        <f t="shared" si="2"/>
        <v>3.4992010131133622E-2</v>
      </c>
      <c r="Q176" s="2">
        <v>0</v>
      </c>
      <c r="R176" s="2">
        <v>0</v>
      </c>
      <c r="S176" s="3">
        <v>754446</v>
      </c>
      <c r="T176" s="3">
        <v>1193</v>
      </c>
      <c r="U176" s="3">
        <v>183071</v>
      </c>
      <c r="V176" s="2">
        <v>40.24</v>
      </c>
      <c r="W176" s="3">
        <v>329172797</v>
      </c>
      <c r="X176" s="3">
        <v>21123826</v>
      </c>
      <c r="Y176" s="70">
        <v>6100325</v>
      </c>
      <c r="Z176" s="72">
        <v>44615</v>
      </c>
    </row>
    <row r="177" spans="1:26" hidden="1" x14ac:dyDescent="0.25">
      <c r="A177" s="2" t="s">
        <v>500</v>
      </c>
      <c r="B177" s="4">
        <v>103232</v>
      </c>
      <c r="C177" s="4" t="s">
        <v>51</v>
      </c>
      <c r="D177" s="4" t="s">
        <v>25</v>
      </c>
      <c r="E177" s="4" t="s">
        <v>26</v>
      </c>
      <c r="F177" s="4" t="s">
        <v>27</v>
      </c>
      <c r="G177" s="4">
        <v>903002103</v>
      </c>
      <c r="H177" s="4" t="s">
        <v>501</v>
      </c>
      <c r="I177" s="4" t="s">
        <v>182</v>
      </c>
      <c r="J177" s="4" t="s">
        <v>182</v>
      </c>
      <c r="K177" s="4" t="s">
        <v>30</v>
      </c>
      <c r="L177" s="4">
        <v>1992</v>
      </c>
      <c r="M177" s="8">
        <v>107298.14</v>
      </c>
      <c r="N177" s="8">
        <v>118478.6</v>
      </c>
      <c r="O177" s="8">
        <v>128104</v>
      </c>
      <c r="P177" s="11">
        <f t="shared" si="2"/>
        <v>6.0856965697904108E-2</v>
      </c>
      <c r="Q177" s="2">
        <v>0</v>
      </c>
      <c r="R177" s="2">
        <v>0</v>
      </c>
      <c r="S177" s="3">
        <v>18422</v>
      </c>
      <c r="T177" s="3">
        <v>29785</v>
      </c>
      <c r="U177" s="3">
        <v>28570</v>
      </c>
      <c r="V177" s="2">
        <v>15.62</v>
      </c>
      <c r="W177" s="3">
        <v>60780095</v>
      </c>
      <c r="X177" s="2">
        <v>0</v>
      </c>
      <c r="Y177" s="8">
        <v>793400</v>
      </c>
      <c r="Z177" s="9">
        <v>225379</v>
      </c>
    </row>
    <row r="178" spans="1:26" hidden="1" x14ac:dyDescent="0.25">
      <c r="A178" s="2" t="s">
        <v>502</v>
      </c>
      <c r="B178" s="4">
        <v>4584941</v>
      </c>
      <c r="C178" s="4" t="s">
        <v>131</v>
      </c>
      <c r="D178" s="4" t="s">
        <v>25</v>
      </c>
      <c r="E178" s="4" t="s">
        <v>26</v>
      </c>
      <c r="F178" s="4" t="s">
        <v>27</v>
      </c>
      <c r="G178" s="4" t="s">
        <v>503</v>
      </c>
      <c r="H178" s="4" t="s">
        <v>504</v>
      </c>
      <c r="I178" s="4" t="s">
        <v>54</v>
      </c>
      <c r="J178" s="4" t="s">
        <v>60</v>
      </c>
      <c r="K178" s="4" t="s">
        <v>30</v>
      </c>
      <c r="L178" s="4">
        <v>2015</v>
      </c>
      <c r="M178" s="8">
        <v>1022000</v>
      </c>
      <c r="N178" s="8">
        <v>1058000</v>
      </c>
      <c r="O178" s="8">
        <v>1086000</v>
      </c>
      <c r="P178" s="11">
        <f t="shared" si="2"/>
        <v>2.0452928797443093E-2</v>
      </c>
      <c r="Q178" s="2">
        <v>0</v>
      </c>
      <c r="R178" s="2">
        <v>0</v>
      </c>
      <c r="S178" s="3">
        <v>38656</v>
      </c>
      <c r="T178" s="3">
        <v>43803</v>
      </c>
      <c r="U178" s="3">
        <v>77597</v>
      </c>
      <c r="V178" s="2">
        <v>3.91</v>
      </c>
      <c r="W178" s="3">
        <v>238573171</v>
      </c>
      <c r="X178" s="3">
        <v>4163839</v>
      </c>
      <c r="Y178" s="8">
        <v>7122435</v>
      </c>
      <c r="Z178" s="9">
        <v>0</v>
      </c>
    </row>
    <row r="179" spans="1:26" hidden="1" x14ac:dyDescent="0.25">
      <c r="A179" s="2" t="s">
        <v>505</v>
      </c>
      <c r="B179" s="4">
        <v>103026</v>
      </c>
      <c r="C179" s="4" t="s">
        <v>109</v>
      </c>
      <c r="D179" s="4" t="s">
        <v>25</v>
      </c>
      <c r="E179" s="4" t="s">
        <v>26</v>
      </c>
      <c r="F179" s="4" t="s">
        <v>27</v>
      </c>
      <c r="G179" s="5">
        <v>9.1358999999999997E+109</v>
      </c>
      <c r="H179" s="4" t="s">
        <v>506</v>
      </c>
      <c r="I179" s="4" t="s">
        <v>112</v>
      </c>
      <c r="J179" s="4" t="s">
        <v>112</v>
      </c>
      <c r="K179" s="4" t="s">
        <v>30</v>
      </c>
      <c r="L179" s="4">
        <v>1986</v>
      </c>
      <c r="M179" s="8">
        <v>0</v>
      </c>
      <c r="N179" s="8">
        <v>0</v>
      </c>
      <c r="O179" s="8">
        <v>0</v>
      </c>
      <c r="P179" s="10" t="e">
        <f t="shared" si="2"/>
        <v>#DIV/0!</v>
      </c>
      <c r="Q179" s="2">
        <v>0</v>
      </c>
      <c r="R179" s="2">
        <v>0</v>
      </c>
      <c r="S179" s="3">
        <v>9282</v>
      </c>
      <c r="T179" s="3">
        <v>7614</v>
      </c>
      <c r="U179" s="3">
        <v>23107</v>
      </c>
      <c r="V179" s="2">
        <v>44.63</v>
      </c>
      <c r="W179" s="3">
        <v>13804145</v>
      </c>
      <c r="X179" s="2">
        <v>0</v>
      </c>
      <c r="Y179" s="8">
        <v>378439</v>
      </c>
      <c r="Z179" s="9">
        <v>0</v>
      </c>
    </row>
    <row r="180" spans="1:26" hidden="1" x14ac:dyDescent="0.25">
      <c r="A180" s="2" t="s">
        <v>507</v>
      </c>
      <c r="B180" s="4">
        <v>4546387</v>
      </c>
      <c r="C180" s="4" t="s">
        <v>24</v>
      </c>
      <c r="D180" s="4" t="s">
        <v>25</v>
      </c>
      <c r="E180" s="4" t="s">
        <v>26</v>
      </c>
      <c r="F180" s="4" t="s">
        <v>27</v>
      </c>
      <c r="G180" s="4" t="s">
        <v>508</v>
      </c>
      <c r="H180" s="4" t="s">
        <v>509</v>
      </c>
      <c r="I180" s="4" t="s">
        <v>29</v>
      </c>
      <c r="J180" s="4" t="s">
        <v>29</v>
      </c>
      <c r="K180" s="4" t="s">
        <v>30</v>
      </c>
      <c r="L180" s="4">
        <v>2014</v>
      </c>
      <c r="M180" s="8">
        <v>250757</v>
      </c>
      <c r="N180" s="8">
        <v>270633.5</v>
      </c>
      <c r="O180" s="8">
        <v>0</v>
      </c>
      <c r="P180" s="10">
        <f t="shared" si="2"/>
        <v>-1</v>
      </c>
      <c r="Q180" s="2">
        <v>0</v>
      </c>
      <c r="R180" s="2">
        <v>0</v>
      </c>
      <c r="S180" s="2">
        <v>0</v>
      </c>
      <c r="T180" s="3">
        <v>85518</v>
      </c>
      <c r="U180" s="3">
        <v>66666</v>
      </c>
      <c r="V180" s="2">
        <v>13.83</v>
      </c>
      <c r="W180" s="3">
        <v>117566144</v>
      </c>
      <c r="X180" s="3">
        <v>4713558</v>
      </c>
      <c r="Y180" s="8">
        <v>1947326</v>
      </c>
      <c r="Z180" s="9">
        <v>0</v>
      </c>
    </row>
    <row r="181" spans="1:26" hidden="1" x14ac:dyDescent="0.25">
      <c r="A181" s="2" t="s">
        <v>510</v>
      </c>
      <c r="B181" s="4">
        <v>4078030</v>
      </c>
      <c r="C181" s="4" t="s">
        <v>24</v>
      </c>
      <c r="D181" s="4" t="s">
        <v>25</v>
      </c>
      <c r="E181" s="4" t="s">
        <v>26</v>
      </c>
      <c r="F181" s="4" t="s">
        <v>27</v>
      </c>
      <c r="G181" s="4">
        <v>917286205</v>
      </c>
      <c r="H181" s="4" t="s">
        <v>511</v>
      </c>
      <c r="I181" s="4" t="s">
        <v>29</v>
      </c>
      <c r="J181" s="4" t="s">
        <v>29</v>
      </c>
      <c r="K181" s="4" t="s">
        <v>30</v>
      </c>
      <c r="L181" s="4">
        <v>1969</v>
      </c>
      <c r="M181" s="8">
        <v>95200</v>
      </c>
      <c r="N181" s="8">
        <v>100000</v>
      </c>
      <c r="O181" s="8">
        <v>0</v>
      </c>
      <c r="P181" s="10">
        <f t="shared" si="2"/>
        <v>-1</v>
      </c>
      <c r="Q181" s="2">
        <v>0</v>
      </c>
      <c r="R181" s="2">
        <v>0</v>
      </c>
      <c r="S181" s="3">
        <v>29586</v>
      </c>
      <c r="T181" s="3">
        <v>14966</v>
      </c>
      <c r="U181" s="3">
        <v>43017</v>
      </c>
      <c r="V181" s="2">
        <v>19.760000000000002</v>
      </c>
      <c r="W181" s="3">
        <v>37782907</v>
      </c>
      <c r="X181" s="2">
        <v>0</v>
      </c>
      <c r="Y181" s="8">
        <v>361474</v>
      </c>
      <c r="Z181" s="9">
        <v>225000</v>
      </c>
    </row>
    <row r="182" spans="1:26" hidden="1" x14ac:dyDescent="0.25">
      <c r="A182" s="2" t="s">
        <v>512</v>
      </c>
      <c r="B182" s="4">
        <v>4046115</v>
      </c>
      <c r="C182" s="4" t="s">
        <v>109</v>
      </c>
      <c r="D182" s="4" t="s">
        <v>25</v>
      </c>
      <c r="E182" s="4" t="s">
        <v>26</v>
      </c>
      <c r="F182" s="4" t="s">
        <v>27</v>
      </c>
      <c r="G182" s="4" t="s">
        <v>513</v>
      </c>
      <c r="H182" s="4" t="s">
        <v>514</v>
      </c>
      <c r="I182" s="4" t="s">
        <v>112</v>
      </c>
      <c r="J182" s="4" t="s">
        <v>112</v>
      </c>
      <c r="K182" s="4" t="s">
        <v>30</v>
      </c>
      <c r="L182" s="4">
        <v>1999</v>
      </c>
      <c r="M182" s="8">
        <v>1911750.46</v>
      </c>
      <c r="N182" s="8">
        <v>2071668.87</v>
      </c>
      <c r="O182" s="8">
        <v>2182202.0099999998</v>
      </c>
      <c r="P182" s="11">
        <f t="shared" si="2"/>
        <v>4.5092142937384949E-2</v>
      </c>
      <c r="Q182" s="2">
        <v>0</v>
      </c>
      <c r="R182" s="2">
        <v>0</v>
      </c>
      <c r="S182" s="3">
        <v>675312</v>
      </c>
      <c r="T182" s="3">
        <v>122564</v>
      </c>
      <c r="U182" s="3">
        <v>296193</v>
      </c>
      <c r="V182" s="2">
        <v>44.5</v>
      </c>
      <c r="W182" s="3">
        <v>400053497</v>
      </c>
      <c r="X182" s="3">
        <v>3485000</v>
      </c>
      <c r="Y182" s="8">
        <v>13671513</v>
      </c>
      <c r="Z182" s="9">
        <v>0</v>
      </c>
    </row>
    <row r="183" spans="1:26" hidden="1" x14ac:dyDescent="0.25">
      <c r="A183" s="2" t="s">
        <v>515</v>
      </c>
      <c r="B183" s="4">
        <v>103187</v>
      </c>
      <c r="C183" s="4" t="s">
        <v>67</v>
      </c>
      <c r="D183" s="4" t="s">
        <v>25</v>
      </c>
      <c r="E183" s="4" t="s">
        <v>26</v>
      </c>
      <c r="F183" s="4" t="s">
        <v>27</v>
      </c>
      <c r="G183" s="4">
        <v>554489104</v>
      </c>
      <c r="H183" s="4" t="s">
        <v>516</v>
      </c>
      <c r="I183" s="4" t="s">
        <v>70</v>
      </c>
      <c r="J183" s="4" t="s">
        <v>70</v>
      </c>
      <c r="K183" s="4" t="s">
        <v>30</v>
      </c>
      <c r="L183" s="4">
        <v>1994</v>
      </c>
      <c r="M183" s="8">
        <v>148860</v>
      </c>
      <c r="N183" s="8">
        <v>144250</v>
      </c>
      <c r="O183" s="8">
        <v>148684</v>
      </c>
      <c r="P183" s="11">
        <f t="shared" si="2"/>
        <v>-3.9426174102863421E-4</v>
      </c>
      <c r="Q183" s="2">
        <v>0</v>
      </c>
      <c r="R183" s="2">
        <v>0</v>
      </c>
      <c r="S183" s="3">
        <v>126158</v>
      </c>
      <c r="T183" s="3">
        <v>26782</v>
      </c>
      <c r="U183" s="3">
        <v>79659</v>
      </c>
      <c r="V183" s="2">
        <v>16.510000000000002</v>
      </c>
      <c r="W183" s="3">
        <v>91631855</v>
      </c>
      <c r="X183" s="3">
        <v>9301521</v>
      </c>
      <c r="Y183" s="8">
        <v>2006200</v>
      </c>
      <c r="Z183" s="9">
        <v>0</v>
      </c>
    </row>
    <row r="184" spans="1:26" hidden="1" x14ac:dyDescent="0.25">
      <c r="A184" s="2" t="s">
        <v>517</v>
      </c>
      <c r="B184" s="4">
        <v>6614190</v>
      </c>
      <c r="C184" s="4" t="s">
        <v>131</v>
      </c>
      <c r="D184" s="4" t="s">
        <v>25</v>
      </c>
      <c r="E184" s="4" t="s">
        <v>26</v>
      </c>
      <c r="F184" s="4" t="s">
        <v>27</v>
      </c>
      <c r="G184" s="4">
        <v>925652109</v>
      </c>
      <c r="H184" s="4" t="s">
        <v>518</v>
      </c>
      <c r="I184" s="4" t="s">
        <v>216</v>
      </c>
      <c r="J184" s="4" t="s">
        <v>216</v>
      </c>
      <c r="K184" s="4" t="s">
        <v>30</v>
      </c>
      <c r="L184" s="4">
        <v>2017</v>
      </c>
      <c r="M184" s="8">
        <v>3334272.6</v>
      </c>
      <c r="N184" s="8">
        <v>3394395.17</v>
      </c>
      <c r="O184" s="8">
        <v>3478650</v>
      </c>
      <c r="P184" s="11">
        <f t="shared" si="2"/>
        <v>1.4230213372499634E-2</v>
      </c>
      <c r="Q184" s="2">
        <v>0</v>
      </c>
      <c r="R184" s="2">
        <v>0</v>
      </c>
      <c r="S184" s="3">
        <v>1460775</v>
      </c>
      <c r="T184" s="3">
        <v>208933</v>
      </c>
      <c r="U184" s="3">
        <v>40719</v>
      </c>
      <c r="V184" s="2">
        <v>31.09</v>
      </c>
      <c r="W184" s="3">
        <v>1004238490</v>
      </c>
      <c r="X184" s="3">
        <v>12231373</v>
      </c>
      <c r="Y184" s="8">
        <v>15285713</v>
      </c>
      <c r="Z184" s="9">
        <v>0</v>
      </c>
    </row>
    <row r="185" spans="1:26" hidden="1" x14ac:dyDescent="0.25">
      <c r="A185" s="2" t="s">
        <v>519</v>
      </c>
      <c r="B185" s="4">
        <v>103050</v>
      </c>
      <c r="C185" s="4" t="s">
        <v>42</v>
      </c>
      <c r="D185" s="4" t="s">
        <v>25</v>
      </c>
      <c r="E185" s="4" t="s">
        <v>26</v>
      </c>
      <c r="F185" s="4" t="s">
        <v>27</v>
      </c>
      <c r="G185" s="4">
        <v>929042109</v>
      </c>
      <c r="H185" s="4" t="s">
        <v>520</v>
      </c>
      <c r="I185" s="4" t="s">
        <v>44</v>
      </c>
      <c r="J185" s="4" t="s">
        <v>44</v>
      </c>
      <c r="K185" s="4" t="s">
        <v>30</v>
      </c>
      <c r="L185" s="4">
        <v>1993</v>
      </c>
      <c r="M185" s="8">
        <v>675974.78</v>
      </c>
      <c r="N185" s="8">
        <v>821480.66</v>
      </c>
      <c r="O185" s="8">
        <v>850401.49</v>
      </c>
      <c r="P185" s="11">
        <f t="shared" si="2"/>
        <v>7.9521193876809004E-2</v>
      </c>
      <c r="Q185" s="2">
        <v>0</v>
      </c>
      <c r="R185" s="2">
        <v>0</v>
      </c>
      <c r="S185" s="3">
        <v>2614982</v>
      </c>
      <c r="T185" s="3">
        <v>889689</v>
      </c>
      <c r="U185" s="3">
        <v>835410</v>
      </c>
      <c r="V185" s="2">
        <v>14.01</v>
      </c>
      <c r="W185" s="3">
        <v>191880615</v>
      </c>
      <c r="X185" s="3">
        <v>13430975</v>
      </c>
      <c r="Y185" s="8">
        <v>9980263</v>
      </c>
      <c r="Z185" s="9">
        <v>1220145</v>
      </c>
    </row>
    <row r="186" spans="1:26" hidden="1" x14ac:dyDescent="0.25">
      <c r="A186" s="2" t="s">
        <v>521</v>
      </c>
      <c r="B186" s="4">
        <v>4054624</v>
      </c>
      <c r="C186" s="4" t="s">
        <v>36</v>
      </c>
      <c r="D186" s="4" t="s">
        <v>25</v>
      </c>
      <c r="E186" s="4" t="s">
        <v>26</v>
      </c>
      <c r="F186" s="4" t="s">
        <v>27</v>
      </c>
      <c r="G186" s="4" t="s">
        <v>522</v>
      </c>
      <c r="H186" s="4" t="s">
        <v>523</v>
      </c>
      <c r="I186" s="4" t="s">
        <v>38</v>
      </c>
      <c r="J186" s="4" t="s">
        <v>38</v>
      </c>
      <c r="K186" s="4" t="s">
        <v>30</v>
      </c>
      <c r="L186" s="4">
        <v>2012</v>
      </c>
      <c r="M186" s="8">
        <v>1512404</v>
      </c>
      <c r="N186" s="8">
        <v>1670352.33</v>
      </c>
      <c r="O186" s="8">
        <v>1834587</v>
      </c>
      <c r="P186" s="11">
        <f t="shared" si="2"/>
        <v>6.6490107701346002E-2</v>
      </c>
      <c r="Q186" s="2">
        <v>0</v>
      </c>
      <c r="R186" s="2">
        <v>0</v>
      </c>
      <c r="S186" s="3">
        <v>327502</v>
      </c>
      <c r="T186" s="3">
        <v>167996</v>
      </c>
      <c r="U186" s="3">
        <v>394699</v>
      </c>
      <c r="V186" s="2">
        <v>69.27</v>
      </c>
      <c r="W186" s="3">
        <v>213896435</v>
      </c>
      <c r="X186" s="2">
        <v>0</v>
      </c>
      <c r="Y186" s="8">
        <v>9093391</v>
      </c>
      <c r="Z186" s="9">
        <v>0</v>
      </c>
    </row>
    <row r="187" spans="1:26" hidden="1" x14ac:dyDescent="0.25">
      <c r="A187" s="2" t="s">
        <v>524</v>
      </c>
      <c r="B187" s="4">
        <v>102952</v>
      </c>
      <c r="C187" s="4" t="s">
        <v>109</v>
      </c>
      <c r="D187" s="4" t="s">
        <v>25</v>
      </c>
      <c r="E187" s="4" t="s">
        <v>26</v>
      </c>
      <c r="F187" s="4" t="s">
        <v>27</v>
      </c>
      <c r="G187" s="4" t="s">
        <v>525</v>
      </c>
      <c r="H187" s="4" t="s">
        <v>526</v>
      </c>
      <c r="I187" s="4" t="s">
        <v>112</v>
      </c>
      <c r="J187" s="4" t="s">
        <v>112</v>
      </c>
      <c r="K187" s="4" t="s">
        <v>30</v>
      </c>
      <c r="L187" s="4">
        <v>1971</v>
      </c>
      <c r="M187" s="8">
        <v>2365331.4900000002</v>
      </c>
      <c r="N187" s="8">
        <v>2669487.73</v>
      </c>
      <c r="O187" s="8">
        <v>2950032.18</v>
      </c>
      <c r="P187" s="11">
        <f t="shared" si="2"/>
        <v>7.6411295846935845E-2</v>
      </c>
      <c r="Q187" s="2">
        <v>0</v>
      </c>
      <c r="R187" s="2">
        <v>0</v>
      </c>
      <c r="S187" s="3">
        <v>1499679</v>
      </c>
      <c r="T187" s="3">
        <v>631681</v>
      </c>
      <c r="U187" s="3">
        <v>818673</v>
      </c>
      <c r="V187" s="2">
        <v>76.17</v>
      </c>
      <c r="W187" s="3">
        <v>497031161</v>
      </c>
      <c r="X187" s="3">
        <v>1983000</v>
      </c>
      <c r="Y187" s="8">
        <v>16499237</v>
      </c>
      <c r="Z187" s="9">
        <v>0</v>
      </c>
    </row>
    <row r="188" spans="1:26" hidden="1" x14ac:dyDescent="0.25">
      <c r="A188" s="2" t="s">
        <v>527</v>
      </c>
      <c r="B188" s="4">
        <v>4006248</v>
      </c>
      <c r="C188" s="4" t="s">
        <v>395</v>
      </c>
      <c r="D188" s="4" t="s">
        <v>25</v>
      </c>
      <c r="E188" s="4" t="s">
        <v>26</v>
      </c>
      <c r="F188" s="4" t="s">
        <v>27</v>
      </c>
      <c r="G188" s="4">
        <v>962166104</v>
      </c>
      <c r="H188" s="4" t="s">
        <v>528</v>
      </c>
      <c r="I188" s="4" t="s">
        <v>54</v>
      </c>
      <c r="J188" s="4" t="s">
        <v>397</v>
      </c>
      <c r="K188" s="4" t="s">
        <v>30</v>
      </c>
      <c r="L188" s="4">
        <v>2010</v>
      </c>
      <c r="M188" s="8">
        <v>0</v>
      </c>
      <c r="N188" s="8">
        <v>0</v>
      </c>
      <c r="O188" s="8">
        <v>0</v>
      </c>
      <c r="P188" s="10" t="e">
        <f t="shared" si="2"/>
        <v>#DIV/0!</v>
      </c>
      <c r="Q188" s="2">
        <v>0</v>
      </c>
      <c r="R188" s="2">
        <v>0</v>
      </c>
      <c r="S188" s="2">
        <v>0</v>
      </c>
      <c r="T188" s="3">
        <v>1581000</v>
      </c>
      <c r="U188" s="3">
        <v>489000</v>
      </c>
      <c r="V188" s="2">
        <v>29.19</v>
      </c>
      <c r="W188" s="3">
        <v>732296000</v>
      </c>
      <c r="X188" s="2">
        <v>0</v>
      </c>
      <c r="Y188" s="8">
        <v>6591000</v>
      </c>
      <c r="Z188" s="9">
        <v>0</v>
      </c>
    </row>
    <row r="189" spans="1:26" hidden="1" x14ac:dyDescent="0.25">
      <c r="A189" s="2" t="s">
        <v>529</v>
      </c>
      <c r="B189" s="4">
        <v>4305469</v>
      </c>
      <c r="C189" s="4" t="s">
        <v>24</v>
      </c>
      <c r="D189" s="4" t="s">
        <v>25</v>
      </c>
      <c r="E189" s="4" t="s">
        <v>26</v>
      </c>
      <c r="F189" s="4" t="s">
        <v>27</v>
      </c>
      <c r="G189" s="4">
        <v>963025705</v>
      </c>
      <c r="H189" s="4" t="s">
        <v>530</v>
      </c>
      <c r="I189" s="4" t="s">
        <v>29</v>
      </c>
      <c r="J189" s="4" t="s">
        <v>29</v>
      </c>
      <c r="K189" s="4" t="s">
        <v>30</v>
      </c>
      <c r="L189" s="4">
        <v>2012</v>
      </c>
      <c r="M189" s="8">
        <v>0</v>
      </c>
      <c r="N189" s="8">
        <v>0</v>
      </c>
      <c r="O189" s="8">
        <v>0</v>
      </c>
      <c r="P189" s="10" t="e">
        <f t="shared" si="2"/>
        <v>#DIV/0!</v>
      </c>
      <c r="Q189" s="2">
        <v>0</v>
      </c>
      <c r="R189" s="2">
        <v>0</v>
      </c>
      <c r="S189" s="2">
        <v>0</v>
      </c>
      <c r="T189" s="3">
        <v>28491</v>
      </c>
      <c r="U189" s="3">
        <v>10424</v>
      </c>
      <c r="V189" s="2">
        <v>0.79969999999999997</v>
      </c>
      <c r="W189" s="3">
        <v>9800211</v>
      </c>
      <c r="X189" s="3">
        <v>144942</v>
      </c>
      <c r="Y189" s="8">
        <v>531984</v>
      </c>
      <c r="Z189" s="9">
        <v>85041</v>
      </c>
    </row>
    <row r="190" spans="1:26" hidden="1" x14ac:dyDescent="0.25">
      <c r="A190" s="2" t="s">
        <v>531</v>
      </c>
      <c r="B190" s="4">
        <v>4087483</v>
      </c>
      <c r="C190" s="4" t="s">
        <v>24</v>
      </c>
      <c r="D190" s="4" t="s">
        <v>25</v>
      </c>
      <c r="E190" s="4" t="s">
        <v>26</v>
      </c>
      <c r="F190" s="4" t="s">
        <v>27</v>
      </c>
      <c r="G190" s="4">
        <v>966084204</v>
      </c>
      <c r="H190" s="4" t="s">
        <v>532</v>
      </c>
      <c r="I190" s="4" t="s">
        <v>29</v>
      </c>
      <c r="J190" s="4" t="s">
        <v>29</v>
      </c>
      <c r="K190" s="4" t="s">
        <v>30</v>
      </c>
      <c r="L190" s="4">
        <v>1999</v>
      </c>
      <c r="M190" s="8">
        <v>100221.25</v>
      </c>
      <c r="N190" s="8">
        <v>102480</v>
      </c>
      <c r="O190" s="8">
        <v>106026.5</v>
      </c>
      <c r="P190" s="11">
        <f t="shared" si="2"/>
        <v>1.894686329742723E-2</v>
      </c>
      <c r="Q190" s="2">
        <v>0</v>
      </c>
      <c r="R190" s="2">
        <v>0</v>
      </c>
      <c r="S190" s="3">
        <v>34826</v>
      </c>
      <c r="T190" s="3">
        <v>6166</v>
      </c>
      <c r="U190" s="3">
        <v>20411</v>
      </c>
      <c r="V190" s="2">
        <v>8.92</v>
      </c>
      <c r="W190" s="3">
        <v>49425385</v>
      </c>
      <c r="X190" s="3">
        <v>694480</v>
      </c>
      <c r="Y190" s="8">
        <v>678313</v>
      </c>
      <c r="Z190" s="9">
        <v>0</v>
      </c>
    </row>
    <row r="191" spans="1:26" hidden="1" x14ac:dyDescent="0.25">
      <c r="A191" s="2" t="s">
        <v>533</v>
      </c>
      <c r="B191" s="4">
        <v>4552942</v>
      </c>
      <c r="C191" s="4" t="s">
        <v>80</v>
      </c>
      <c r="D191" s="4" t="s">
        <v>25</v>
      </c>
      <c r="E191" s="4" t="s">
        <v>26</v>
      </c>
      <c r="F191" s="4" t="s">
        <v>27</v>
      </c>
      <c r="G191" s="4">
        <v>984017103</v>
      </c>
      <c r="H191" s="4" t="s">
        <v>534</v>
      </c>
      <c r="I191" s="4" t="s">
        <v>82</v>
      </c>
      <c r="J191" s="4" t="s">
        <v>82</v>
      </c>
      <c r="K191" s="4" t="s">
        <v>30</v>
      </c>
      <c r="L191" s="4">
        <v>2014</v>
      </c>
      <c r="M191" s="8">
        <v>281315</v>
      </c>
      <c r="N191" s="8">
        <v>288662</v>
      </c>
      <c r="O191" s="8">
        <v>0</v>
      </c>
      <c r="P191" s="10">
        <f t="shared" si="2"/>
        <v>-1</v>
      </c>
      <c r="Q191" s="2">
        <v>0</v>
      </c>
      <c r="R191" s="2">
        <v>0</v>
      </c>
      <c r="S191" s="2">
        <v>0</v>
      </c>
      <c r="T191" s="3">
        <v>305103</v>
      </c>
      <c r="U191" s="3">
        <v>51275</v>
      </c>
      <c r="V191" s="2">
        <v>12.17</v>
      </c>
      <c r="W191" s="3">
        <v>109486200</v>
      </c>
      <c r="X191" s="3">
        <v>1706656</v>
      </c>
      <c r="Y191" s="8">
        <v>1620047</v>
      </c>
      <c r="Z191" s="9">
        <v>0</v>
      </c>
    </row>
  </sheetData>
  <autoFilter ref="A2:AB191" xr:uid="{00000000-0001-0000-0100-000000000000}">
    <filterColumn colId="0">
      <filters>
        <filter val="Essex Property Trust, Inc. (NYSE:ESS)"/>
      </filters>
    </filterColumn>
    <filterColumn colId="3">
      <customFilters>
        <customFilter operator="notEqual" val=" "/>
      </customFilters>
    </filterColumn>
    <filterColumn colId="8">
      <filters>
        <filter val="Multifamily"/>
      </filters>
    </filterColumn>
    <filterColumn colId="15">
      <filters blank="1">
        <filter val="-0.04%"/>
        <filter val="-0.14%"/>
        <filter val="0.34%"/>
        <filter val="0.72%"/>
        <filter val="0.73%"/>
        <filter val="0.83%"/>
        <filter val="0.85%"/>
        <filter val="0.87%"/>
        <filter val="-0.88%"/>
        <filter val="0.97%"/>
        <filter val="1.16%"/>
        <filter val="1.28%"/>
        <filter val="1.30%"/>
        <filter val="1.42%"/>
        <filter val="1.48%"/>
        <filter val="1.53%"/>
        <filter val="1.63%"/>
        <filter val="1.66%"/>
        <filter val="1.89%"/>
        <filter val="11.22%"/>
        <filter val="11.67%"/>
        <filter val="12.52%"/>
        <filter val="13.70%"/>
        <filter val="14.01%"/>
        <filter val="18.66%"/>
        <filter val="2.05%"/>
        <filter val="2.09%"/>
        <filter val="2.24%"/>
        <filter val="2.26%"/>
        <filter val="2.28%"/>
        <filter val="2.38%"/>
        <filter val="2.46%"/>
        <filter val="2.48%"/>
        <filter val="2.58%"/>
        <filter val="2.64%"/>
        <filter val="2.70%"/>
        <filter val="2.77%"/>
        <filter val="2.88%"/>
        <filter val="2.89%"/>
        <filter val="2.93%"/>
        <filter val="3.17%"/>
        <filter val="3.22%"/>
        <filter val="3.23%"/>
        <filter val="-3.23%"/>
        <filter val="3.25%"/>
        <filter val="3.28%"/>
        <filter val="3.29%"/>
        <filter val="3.32%"/>
        <filter val="3.47%"/>
        <filter val="3.50%"/>
        <filter val="3.54%"/>
        <filter val="3.56%"/>
        <filter val="3.64%"/>
        <filter val="3.69%"/>
        <filter val="3.75%"/>
        <filter val="3.77%"/>
        <filter val="3.79%"/>
        <filter val="3.91%"/>
        <filter val="4.00%"/>
        <filter val="4.11%"/>
        <filter val="4.14%"/>
        <filter val="4.22%"/>
        <filter val="4.32%"/>
        <filter val="4.34%"/>
        <filter val="4.40%"/>
        <filter val="4.51%"/>
        <filter val="4.63%"/>
        <filter val="4.75%"/>
        <filter val="4.76%"/>
        <filter val="4.94%"/>
        <filter val="4.95%"/>
        <filter val="4.96%"/>
        <filter val="5.04%"/>
        <filter val="5.09%"/>
        <filter val="5.11%"/>
        <filter val="5.14%"/>
        <filter val="5.37%"/>
        <filter val="5.66%"/>
        <filter val="6.09%"/>
        <filter val="6.23%"/>
        <filter val="6.60%"/>
        <filter val="6.65%"/>
        <filter val="6.76%"/>
        <filter val="6.91%"/>
        <filter val="6.95%"/>
        <filter val="7.04%"/>
        <filter val="7.06%"/>
        <filter val="7.46%"/>
        <filter val="7.64%"/>
        <filter val="7.69%"/>
        <filter val="7.73%"/>
        <filter val="7.95%"/>
        <filter val="8.12%"/>
        <filter val="8.44%"/>
        <filter val="9.01%"/>
        <filter val="9.19%"/>
        <filter val="9.25%"/>
        <filter val="9.33%"/>
      </filters>
    </filterColumn>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EBBC3-5A03-4EB1-8B4E-775B3BB88FB2}">
  <dimension ref="B1:D20"/>
  <sheetViews>
    <sheetView showGridLines="0" workbookViewId="0">
      <selection activeCell="J22" sqref="J22"/>
    </sheetView>
  </sheetViews>
  <sheetFormatPr defaultRowHeight="15" x14ac:dyDescent="0.25"/>
  <cols>
    <col min="2" max="2" width="36" bestFit="1" customWidth="1"/>
    <col min="3" max="3" width="11.28515625" bestFit="1" customWidth="1"/>
  </cols>
  <sheetData>
    <row r="1" spans="2:4" x14ac:dyDescent="0.25">
      <c r="B1" t="s">
        <v>650</v>
      </c>
    </row>
    <row r="2" spans="2:4" x14ac:dyDescent="0.25">
      <c r="B2" s="191" t="s">
        <v>647</v>
      </c>
      <c r="C2" s="191"/>
    </row>
    <row r="3" spans="2:4" x14ac:dyDescent="0.25">
      <c r="B3" s="98">
        <v>2024</v>
      </c>
      <c r="C3" s="99">
        <v>1774</v>
      </c>
      <c r="D3">
        <f t="shared" ref="D3:D16" si="0">(C3-C4)/C4</f>
        <v>6.291192330736968E-2</v>
      </c>
    </row>
    <row r="4" spans="2:4" x14ac:dyDescent="0.25">
      <c r="B4" s="98">
        <v>2023</v>
      </c>
      <c r="C4" s="99">
        <v>1669</v>
      </c>
      <c r="D4">
        <f t="shared" si="0"/>
        <v>3.8581207218419414E-2</v>
      </c>
    </row>
    <row r="5" spans="2:4" x14ac:dyDescent="0.25">
      <c r="B5" s="98">
        <v>2022</v>
      </c>
      <c r="C5" s="99">
        <v>1607</v>
      </c>
      <c r="D5">
        <f t="shared" si="0"/>
        <v>0.11519777931991672</v>
      </c>
    </row>
    <row r="6" spans="2:4" x14ac:dyDescent="0.25">
      <c r="B6" s="98">
        <v>2021</v>
      </c>
      <c r="C6" s="99">
        <v>1441</v>
      </c>
      <c r="D6">
        <f t="shared" si="0"/>
        <v>-3.6764705882352942E-2</v>
      </c>
    </row>
    <row r="7" spans="2:4" x14ac:dyDescent="0.25">
      <c r="B7" s="98">
        <v>2020</v>
      </c>
      <c r="C7" s="99">
        <v>1496</v>
      </c>
      <c r="D7">
        <f t="shared" si="0"/>
        <v>2.4657534246575342E-2</v>
      </c>
    </row>
    <row r="8" spans="2:4" x14ac:dyDescent="0.25">
      <c r="B8" s="98">
        <v>2019</v>
      </c>
      <c r="C8" s="99">
        <v>1460</v>
      </c>
      <c r="D8">
        <f t="shared" si="0"/>
        <v>4.2857142857142858E-2</v>
      </c>
    </row>
    <row r="9" spans="2:4" x14ac:dyDescent="0.25">
      <c r="B9" s="98">
        <v>2018</v>
      </c>
      <c r="C9" s="99">
        <v>1400</v>
      </c>
      <c r="D9">
        <f t="shared" si="0"/>
        <v>2.6392961876832845E-2</v>
      </c>
    </row>
    <row r="10" spans="2:4" x14ac:dyDescent="0.25">
      <c r="B10" s="98">
        <v>2017</v>
      </c>
      <c r="C10" s="99">
        <v>1364</v>
      </c>
      <c r="D10">
        <f t="shared" si="0"/>
        <v>5.4095826893353939E-2</v>
      </c>
    </row>
    <row r="11" spans="2:4" x14ac:dyDescent="0.25">
      <c r="B11" s="98">
        <v>2016</v>
      </c>
      <c r="C11" s="99">
        <v>1294</v>
      </c>
      <c r="D11">
        <f t="shared" si="0"/>
        <v>8.3752093802345065E-2</v>
      </c>
    </row>
    <row r="12" spans="2:4" x14ac:dyDescent="0.25">
      <c r="B12" s="98">
        <v>2015</v>
      </c>
      <c r="C12" s="99">
        <v>1194</v>
      </c>
      <c r="D12">
        <f t="shared" si="0"/>
        <v>0.22966014418125644</v>
      </c>
    </row>
    <row r="13" spans="2:4" x14ac:dyDescent="0.25">
      <c r="B13" s="98">
        <v>2014</v>
      </c>
      <c r="C13" s="99">
        <v>971</v>
      </c>
      <c r="D13">
        <f t="shared" si="0"/>
        <v>0.58919803600654663</v>
      </c>
    </row>
    <row r="14" spans="2:4" x14ac:dyDescent="0.25">
      <c r="B14" s="98">
        <v>2013</v>
      </c>
      <c r="C14" s="99">
        <v>611</v>
      </c>
      <c r="D14">
        <f t="shared" si="0"/>
        <v>0.14205607476635515</v>
      </c>
    </row>
    <row r="15" spans="2:4" x14ac:dyDescent="0.25">
      <c r="B15" s="98">
        <v>2012</v>
      </c>
      <c r="C15" s="99">
        <v>535</v>
      </c>
      <c r="D15">
        <f t="shared" si="0"/>
        <v>0.145610278372591</v>
      </c>
    </row>
    <row r="16" spans="2:4" x14ac:dyDescent="0.25">
      <c r="B16" s="98">
        <v>2011</v>
      </c>
      <c r="C16" s="99">
        <v>467</v>
      </c>
      <c r="D16">
        <f t="shared" si="0"/>
        <v>0.13902439024390245</v>
      </c>
    </row>
    <row r="17" spans="2:4" x14ac:dyDescent="0.25">
      <c r="B17" s="98">
        <v>2010</v>
      </c>
      <c r="C17" s="99">
        <v>410</v>
      </c>
      <c r="D17">
        <f>(C17-C18)/C18</f>
        <v>2.4449877750611247E-3</v>
      </c>
    </row>
    <row r="18" spans="2:4" x14ac:dyDescent="0.25">
      <c r="B18" s="98">
        <v>2009</v>
      </c>
      <c r="C18" s="99">
        <v>409</v>
      </c>
    </row>
    <row r="20" spans="2:4" x14ac:dyDescent="0.25">
      <c r="B20" t="s">
        <v>648</v>
      </c>
      <c r="D20" s="23">
        <f>AVERAGE(D3:D17)</f>
        <v>0.11064504499902103</v>
      </c>
    </row>
  </sheetData>
  <mergeCells count="1">
    <mergeCell ref="B2:C2"/>
  </mergeCells>
  <hyperlinks>
    <hyperlink ref="B2" r:id="rId1" display="Essex Property Annual Revenue" xr:uid="{EE7D7D71-6C91-4CA6-B60C-4F3CF0E6557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61F9C-C2A5-49B5-BBFE-902673C22FAD}">
  <dimension ref="A1:AQ54"/>
  <sheetViews>
    <sheetView showGridLines="0" topLeftCell="A13" workbookViewId="0">
      <selection activeCell="K41" sqref="K41"/>
    </sheetView>
  </sheetViews>
  <sheetFormatPr defaultRowHeight="15" x14ac:dyDescent="0.25"/>
  <cols>
    <col min="1" max="1" width="10.7109375" bestFit="1" customWidth="1"/>
    <col min="2" max="3" width="9.28515625" customWidth="1"/>
    <col min="4" max="4" width="0.7109375" customWidth="1"/>
    <col min="5" max="6" width="9.28515625" customWidth="1"/>
    <col min="7" max="7" width="0.7109375" customWidth="1"/>
    <col min="8" max="9" width="9.28515625" customWidth="1"/>
    <col min="10" max="10" width="0.7109375" customWidth="1"/>
    <col min="11" max="11" width="9.28515625" customWidth="1"/>
    <col min="12" max="12" width="11.140625" bestFit="1" customWidth="1"/>
    <col min="13" max="13" width="9.28515625" customWidth="1"/>
    <col min="14" max="14" width="0.7109375" customWidth="1"/>
    <col min="15" max="16" width="9.28515625" customWidth="1"/>
    <col min="17" max="17" width="0.7109375" customWidth="1"/>
    <col min="18" max="19" width="9.28515625" customWidth="1"/>
    <col min="20" max="20" width="0.7109375" customWidth="1"/>
    <col min="21" max="22" width="9.28515625" customWidth="1"/>
    <col min="23" max="23" width="0.7109375" customWidth="1"/>
    <col min="24" max="25" width="9.28515625" customWidth="1"/>
    <col min="26" max="26" width="0.7109375" customWidth="1"/>
    <col min="27" max="28" width="9.28515625" customWidth="1"/>
    <col min="29" max="29" width="0.7109375" customWidth="1"/>
    <col min="30" max="31" width="9.28515625" customWidth="1"/>
    <col min="32" max="32" width="0.7109375" customWidth="1"/>
    <col min="33" max="34" width="9.28515625" customWidth="1"/>
    <col min="35" max="35" width="0.7109375" customWidth="1"/>
    <col min="36" max="37" width="9.28515625" customWidth="1"/>
    <col min="38" max="38" width="0.7109375" customWidth="1"/>
    <col min="39" max="40" width="9.28515625" customWidth="1"/>
    <col min="41" max="41" width="0.7109375" customWidth="1"/>
    <col min="42" max="43" width="9.28515625" customWidth="1"/>
  </cols>
  <sheetData>
    <row r="1" spans="1:43" x14ac:dyDescent="0.25">
      <c r="A1" t="s">
        <v>537</v>
      </c>
    </row>
    <row r="2" spans="1:43" x14ac:dyDescent="0.25">
      <c r="A2" s="192" t="s">
        <v>652</v>
      </c>
      <c r="B2" s="192"/>
      <c r="C2" s="192"/>
      <c r="D2" s="192"/>
      <c r="E2" s="192"/>
      <c r="F2" s="192"/>
      <c r="G2" s="192"/>
      <c r="H2" s="192"/>
      <c r="I2" s="192"/>
      <c r="J2" s="192"/>
      <c r="K2" s="192"/>
      <c r="L2" s="192"/>
      <c r="M2" s="192"/>
      <c r="N2" s="192"/>
      <c r="O2" s="192"/>
      <c r="P2" s="192"/>
      <c r="Q2" s="192"/>
      <c r="R2" s="192"/>
      <c r="S2" s="192"/>
      <c r="T2" s="192"/>
      <c r="U2" s="192"/>
      <c r="V2" s="192"/>
      <c r="W2" s="192"/>
      <c r="X2" s="192"/>
      <c r="Y2" s="192"/>
      <c r="Z2" s="192"/>
      <c r="AA2" s="192"/>
      <c r="AB2" s="192"/>
      <c r="AC2" s="192"/>
      <c r="AD2" s="192"/>
      <c r="AE2" s="192"/>
      <c r="AF2" s="192"/>
      <c r="AG2" s="192"/>
      <c r="AH2" s="192"/>
      <c r="AI2" s="192"/>
      <c r="AJ2" s="192"/>
      <c r="AK2" s="192"/>
      <c r="AL2" s="192"/>
      <c r="AM2" s="192"/>
      <c r="AN2" s="192"/>
      <c r="AO2" s="192"/>
      <c r="AP2" s="192"/>
      <c r="AQ2" s="192"/>
    </row>
    <row r="3" spans="1:43" x14ac:dyDescent="0.25">
      <c r="A3" s="193" t="s">
        <v>653</v>
      </c>
      <c r="B3" s="194"/>
      <c r="C3" s="194"/>
      <c r="D3" s="194"/>
      <c r="E3" s="194"/>
      <c r="F3" s="194"/>
      <c r="G3" s="194"/>
      <c r="H3" s="194"/>
      <c r="I3" s="194"/>
      <c r="J3" s="194"/>
      <c r="K3" s="194"/>
      <c r="L3" s="194"/>
      <c r="M3" s="194"/>
      <c r="N3" s="194"/>
      <c r="O3" s="194"/>
      <c r="P3" s="194"/>
      <c r="Q3" s="194"/>
      <c r="R3" s="194"/>
      <c r="S3" s="194"/>
      <c r="T3" s="194"/>
      <c r="U3" s="194"/>
      <c r="V3" s="194"/>
      <c r="W3" s="194"/>
      <c r="X3" s="194"/>
      <c r="Y3" s="194"/>
      <c r="Z3" s="194"/>
      <c r="AA3" s="194"/>
      <c r="AB3" s="194"/>
      <c r="AC3" s="194"/>
      <c r="AD3" s="194"/>
      <c r="AE3" s="194"/>
      <c r="AF3" s="194"/>
      <c r="AG3" s="194"/>
      <c r="AH3" s="194"/>
      <c r="AI3" s="194"/>
      <c r="AJ3" s="194"/>
      <c r="AK3" s="194"/>
      <c r="AL3" s="194"/>
      <c r="AM3" s="194"/>
      <c r="AN3" s="194"/>
      <c r="AO3" s="194"/>
      <c r="AP3" s="194"/>
      <c r="AQ3" s="194"/>
    </row>
    <row r="4" spans="1:43" x14ac:dyDescent="0.25">
      <c r="A4" s="194" t="s">
        <v>654</v>
      </c>
      <c r="B4" s="194"/>
      <c r="C4" s="194"/>
      <c r="D4" s="194"/>
      <c r="E4" s="194"/>
      <c r="F4" s="194"/>
      <c r="G4" s="194"/>
      <c r="H4" s="194"/>
      <c r="I4" s="194"/>
      <c r="J4" s="194"/>
      <c r="K4" s="194"/>
      <c r="L4" s="194"/>
      <c r="M4" s="194"/>
      <c r="N4" s="194"/>
      <c r="O4" s="194"/>
      <c r="P4" s="194"/>
      <c r="Q4" s="194"/>
      <c r="R4" s="194"/>
      <c r="S4" s="194"/>
      <c r="T4" s="194"/>
      <c r="U4" s="194"/>
      <c r="V4" s="194"/>
      <c r="W4" s="194"/>
      <c r="X4" s="194"/>
      <c r="Y4" s="194"/>
      <c r="Z4" s="194"/>
      <c r="AA4" s="194"/>
      <c r="AB4" s="194"/>
      <c r="AC4" s="194"/>
      <c r="AD4" s="194"/>
      <c r="AE4" s="194"/>
      <c r="AF4" s="194"/>
      <c r="AG4" s="194"/>
      <c r="AH4" s="194"/>
      <c r="AI4" s="194"/>
      <c r="AJ4" s="194"/>
      <c r="AK4" s="194"/>
      <c r="AL4" s="194"/>
      <c r="AM4" s="194"/>
      <c r="AN4" s="194"/>
      <c r="AO4" s="194"/>
      <c r="AP4" s="194"/>
      <c r="AQ4" s="194"/>
    </row>
    <row r="5" spans="1:43" x14ac:dyDescent="0.25">
      <c r="A5" s="131"/>
      <c r="B5" s="131"/>
      <c r="C5" s="131"/>
      <c r="D5" s="131"/>
      <c r="E5" s="131"/>
      <c r="F5" s="131"/>
      <c r="G5" s="131"/>
      <c r="H5" s="131"/>
      <c r="I5" s="131">
        <f>9.5-(-8.1)</f>
        <v>17.600000000000001</v>
      </c>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row>
    <row r="6" spans="1:43" x14ac:dyDescent="0.25">
      <c r="B6" s="132" t="s">
        <v>44</v>
      </c>
      <c r="C6" s="132"/>
      <c r="E6" s="132" t="s">
        <v>65</v>
      </c>
      <c r="F6" s="132"/>
      <c r="H6" s="132" t="s">
        <v>655</v>
      </c>
      <c r="I6" s="132"/>
      <c r="K6" s="132" t="s">
        <v>656</v>
      </c>
      <c r="L6" s="132"/>
      <c r="M6" s="132"/>
      <c r="O6" s="132" t="s">
        <v>38</v>
      </c>
      <c r="P6" s="132"/>
      <c r="R6" s="132" t="s">
        <v>112</v>
      </c>
      <c r="S6" s="132"/>
      <c r="U6" s="132" t="s">
        <v>657</v>
      </c>
      <c r="V6" s="132"/>
      <c r="X6" s="132" t="s">
        <v>658</v>
      </c>
      <c r="Y6" s="132"/>
      <c r="AA6" s="132" t="s">
        <v>659</v>
      </c>
      <c r="AB6" s="132"/>
      <c r="AD6" s="132" t="s">
        <v>660</v>
      </c>
      <c r="AE6" s="132"/>
      <c r="AG6" s="132" t="s">
        <v>661</v>
      </c>
      <c r="AH6" s="132"/>
      <c r="AJ6" s="132" t="s">
        <v>662</v>
      </c>
      <c r="AK6" s="132"/>
      <c r="AM6" s="132" t="s">
        <v>54</v>
      </c>
      <c r="AN6" s="132"/>
      <c r="AP6" s="132" t="s">
        <v>663</v>
      </c>
      <c r="AQ6" s="132"/>
    </row>
    <row r="7" spans="1:43" x14ac:dyDescent="0.25">
      <c r="B7" s="92" t="s">
        <v>664</v>
      </c>
      <c r="C7" s="92" t="s">
        <v>665</v>
      </c>
      <c r="D7" s="92"/>
      <c r="E7" s="92" t="s">
        <v>664</v>
      </c>
      <c r="F7" s="92" t="s">
        <v>665</v>
      </c>
      <c r="G7" s="92"/>
      <c r="H7" s="92" t="s">
        <v>664</v>
      </c>
      <c r="I7" s="92" t="s">
        <v>665</v>
      </c>
      <c r="J7" s="92"/>
      <c r="K7" s="92" t="s">
        <v>664</v>
      </c>
      <c r="L7" s="92" t="s">
        <v>668</v>
      </c>
      <c r="M7" s="92" t="s">
        <v>665</v>
      </c>
      <c r="N7" s="92"/>
      <c r="O7" s="92" t="s">
        <v>664</v>
      </c>
      <c r="P7" s="92" t="s">
        <v>665</v>
      </c>
      <c r="Q7" s="92"/>
      <c r="R7" s="92" t="s">
        <v>664</v>
      </c>
      <c r="S7" s="92" t="s">
        <v>665</v>
      </c>
      <c r="T7" s="92"/>
      <c r="U7" s="92" t="s">
        <v>664</v>
      </c>
      <c r="V7" s="92" t="s">
        <v>665</v>
      </c>
      <c r="W7" s="92"/>
      <c r="X7" s="92" t="s">
        <v>664</v>
      </c>
      <c r="Y7" s="92" t="s">
        <v>665</v>
      </c>
      <c r="Z7" s="92"/>
      <c r="AA7" s="92" t="s">
        <v>664</v>
      </c>
      <c r="AB7" s="92" t="s">
        <v>665</v>
      </c>
      <c r="AC7" s="92"/>
      <c r="AD7" s="92" t="s">
        <v>664</v>
      </c>
      <c r="AE7" s="92" t="s">
        <v>665</v>
      </c>
      <c r="AF7" s="92"/>
      <c r="AG7" s="92" t="s">
        <v>664</v>
      </c>
      <c r="AH7" s="92" t="s">
        <v>665</v>
      </c>
      <c r="AI7" s="92"/>
      <c r="AJ7" s="92" t="s">
        <v>664</v>
      </c>
      <c r="AK7" s="92" t="s">
        <v>665</v>
      </c>
      <c r="AL7" s="92"/>
      <c r="AM7" s="92" t="s">
        <v>664</v>
      </c>
      <c r="AN7" s="92" t="s">
        <v>665</v>
      </c>
      <c r="AO7" s="92"/>
      <c r="AP7" s="92" t="s">
        <v>664</v>
      </c>
      <c r="AQ7" s="92" t="s">
        <v>665</v>
      </c>
    </row>
    <row r="8" spans="1:43" ht="3.75" customHeight="1" x14ac:dyDescent="0.25">
      <c r="A8" s="133"/>
      <c r="B8" s="133"/>
      <c r="C8" s="133"/>
      <c r="D8" s="133"/>
      <c r="E8" s="133"/>
      <c r="F8" s="133"/>
      <c r="G8" s="133"/>
      <c r="H8" s="134"/>
      <c r="I8" s="134"/>
      <c r="J8" s="133"/>
      <c r="K8" s="133"/>
      <c r="L8" s="133"/>
      <c r="M8" s="133"/>
      <c r="N8" s="133"/>
      <c r="O8" s="133"/>
      <c r="P8" s="133"/>
      <c r="Q8" s="133"/>
      <c r="R8" s="133"/>
      <c r="S8" s="133"/>
      <c r="T8" s="133"/>
      <c r="U8" s="133"/>
      <c r="V8" s="133"/>
      <c r="W8" s="133"/>
      <c r="X8" s="133"/>
      <c r="Y8" s="133"/>
      <c r="Z8" s="133"/>
      <c r="AA8" s="133"/>
      <c r="AB8" s="133"/>
      <c r="AC8" s="133"/>
      <c r="AD8" s="133"/>
      <c r="AE8" s="133"/>
      <c r="AF8" s="133"/>
      <c r="AG8" s="133"/>
      <c r="AH8" s="133"/>
      <c r="AI8" s="133"/>
      <c r="AJ8" s="133"/>
      <c r="AK8" s="133"/>
      <c r="AL8" s="133"/>
      <c r="AM8" s="133"/>
      <c r="AN8" s="133"/>
      <c r="AO8" s="133"/>
      <c r="AP8" s="134"/>
      <c r="AQ8" s="134"/>
    </row>
    <row r="9" spans="1:43" x14ac:dyDescent="0.25">
      <c r="A9" s="135">
        <v>34698</v>
      </c>
      <c r="B9" s="136">
        <v>2.8599999999999959</v>
      </c>
      <c r="C9" s="136">
        <v>-2.680000000000005</v>
      </c>
      <c r="D9" s="136"/>
      <c r="E9" s="136">
        <v>18.659999999999989</v>
      </c>
      <c r="F9" s="136">
        <v>13.370000000000021</v>
      </c>
      <c r="G9" s="136"/>
      <c r="H9" s="136">
        <v>2.9800000000000049</v>
      </c>
      <c r="I9" s="136">
        <v>-3.9399999999999991</v>
      </c>
      <c r="J9" s="136"/>
      <c r="K9" s="136">
        <v>2.310000000000012</v>
      </c>
      <c r="L9" s="136"/>
      <c r="M9" s="136">
        <v>-3.769999999999996</v>
      </c>
      <c r="N9" s="136"/>
      <c r="O9" s="136">
        <v>-6.0400000000000009</v>
      </c>
      <c r="P9" s="136">
        <v>-11.54000000000001</v>
      </c>
      <c r="Q9" s="136"/>
      <c r="R9" s="136">
        <v>4.1200000000000134</v>
      </c>
      <c r="S9" s="136">
        <v>-3.5400000000000098</v>
      </c>
      <c r="T9" s="136"/>
      <c r="U9" s="136">
        <v>-8.889999999999997</v>
      </c>
      <c r="V9" s="136">
        <v>-12.79</v>
      </c>
      <c r="W9" s="136"/>
      <c r="X9" s="136">
        <v>8.8999999999999968</v>
      </c>
      <c r="Y9" s="136">
        <v>1.3100000000000109</v>
      </c>
      <c r="Z9" s="136"/>
      <c r="AA9" s="136" t="s">
        <v>666</v>
      </c>
      <c r="AB9" s="136" t="s">
        <v>666</v>
      </c>
      <c r="AC9" s="136"/>
      <c r="AD9" s="136" t="s">
        <v>666</v>
      </c>
      <c r="AE9" s="136" t="s">
        <v>666</v>
      </c>
      <c r="AF9" s="136"/>
      <c r="AG9" s="136" t="s">
        <v>666</v>
      </c>
      <c r="AH9" s="136" t="s">
        <v>666</v>
      </c>
      <c r="AI9" s="136"/>
      <c r="AJ9" s="136" t="s">
        <v>666</v>
      </c>
      <c r="AK9" s="136" t="s">
        <v>666</v>
      </c>
      <c r="AL9" s="136"/>
      <c r="AM9" s="136" t="s">
        <v>666</v>
      </c>
      <c r="AN9" s="136" t="s">
        <v>666</v>
      </c>
      <c r="AO9" s="136"/>
      <c r="AP9" s="136">
        <v>-24.3029114264836</v>
      </c>
      <c r="AQ9" s="136">
        <v>-33.812211390456639</v>
      </c>
    </row>
    <row r="10" spans="1:43" x14ac:dyDescent="0.25">
      <c r="A10" s="137">
        <v>35062</v>
      </c>
      <c r="B10" s="138">
        <v>38.790589150301379</v>
      </c>
      <c r="C10" s="138">
        <v>28.339498561446799</v>
      </c>
      <c r="D10" s="138"/>
      <c r="E10" s="138">
        <v>16.214394067082431</v>
      </c>
      <c r="F10" s="138">
        <v>8.5472347181794195</v>
      </c>
      <c r="G10" s="138"/>
      <c r="H10" s="138">
        <v>5.0980772965624421</v>
      </c>
      <c r="I10" s="138">
        <v>-3.195919217155951</v>
      </c>
      <c r="J10" s="138"/>
      <c r="K10" s="138">
        <v>11.992962564754171</v>
      </c>
      <c r="L10" s="138">
        <f>(K10-K9)/K9</f>
        <v>4.1917586860407399</v>
      </c>
      <c r="M10" s="138">
        <v>3.803387716928186</v>
      </c>
      <c r="N10" s="138"/>
      <c r="O10" s="138">
        <v>21.15793954874416</v>
      </c>
      <c r="P10" s="138">
        <v>12.5367397693873</v>
      </c>
      <c r="Q10" s="138"/>
      <c r="R10" s="138">
        <v>24.875144064540919</v>
      </c>
      <c r="S10" s="138">
        <v>13.933236574746029</v>
      </c>
      <c r="T10" s="138"/>
      <c r="U10" s="138">
        <v>30.786960816595329</v>
      </c>
      <c r="V10" s="138">
        <v>22.348354546496971</v>
      </c>
      <c r="W10" s="138"/>
      <c r="X10" s="138">
        <v>34.398530762167127</v>
      </c>
      <c r="Y10" s="138">
        <v>25.417036817688281</v>
      </c>
      <c r="Z10" s="138"/>
      <c r="AA10" s="138" t="s">
        <v>666</v>
      </c>
      <c r="AB10" s="138" t="s">
        <v>666</v>
      </c>
      <c r="AC10" s="138"/>
      <c r="AD10" s="138" t="s">
        <v>666</v>
      </c>
      <c r="AE10" s="138" t="s">
        <v>666</v>
      </c>
      <c r="AF10" s="138"/>
      <c r="AG10" s="138" t="s">
        <v>666</v>
      </c>
      <c r="AH10" s="138" t="s">
        <v>666</v>
      </c>
      <c r="AI10" s="138"/>
      <c r="AJ10" s="138" t="s">
        <v>666</v>
      </c>
      <c r="AK10" s="138" t="s">
        <v>666</v>
      </c>
      <c r="AL10" s="138"/>
      <c r="AM10" s="138" t="s">
        <v>666</v>
      </c>
      <c r="AN10" s="138" t="s">
        <v>666</v>
      </c>
      <c r="AO10" s="138"/>
      <c r="AP10" s="138">
        <v>63.423432577990027</v>
      </c>
      <c r="AQ10" s="138">
        <v>46.821705426356587</v>
      </c>
    </row>
    <row r="11" spans="1:43" x14ac:dyDescent="0.25">
      <c r="A11" s="135">
        <v>35430</v>
      </c>
      <c r="B11" s="136">
        <v>51.821238442140682</v>
      </c>
      <c r="C11" s="136">
        <v>42.850280224179343</v>
      </c>
      <c r="D11" s="136"/>
      <c r="E11" s="136">
        <v>37.22262509064538</v>
      </c>
      <c r="F11" s="136">
        <v>28.98586055582641</v>
      </c>
      <c r="G11" s="136"/>
      <c r="H11" s="136">
        <v>34.611475561304623</v>
      </c>
      <c r="I11" s="136">
        <v>24.432734702656191</v>
      </c>
      <c r="J11" s="136"/>
      <c r="K11" s="136">
        <v>29.455402338977141</v>
      </c>
      <c r="L11" s="138">
        <f t="shared" ref="L11:L39" si="0">(K11-K10)/K10</f>
        <v>1.4560572235539961</v>
      </c>
      <c r="M11" s="136">
        <v>19.72169386324958</v>
      </c>
      <c r="N11" s="136"/>
      <c r="O11" s="136">
        <v>33.959943780744887</v>
      </c>
      <c r="P11" s="136">
        <v>22.250125565042691</v>
      </c>
      <c r="Q11" s="136"/>
      <c r="R11" s="136">
        <v>20.396862021227481</v>
      </c>
      <c r="S11" s="136">
        <v>11.87443130118289</v>
      </c>
      <c r="T11" s="136"/>
      <c r="U11" s="136">
        <v>49.194360523665658</v>
      </c>
      <c r="V11" s="136">
        <v>40.318650421743207</v>
      </c>
      <c r="W11" s="136"/>
      <c r="X11" s="136">
        <v>42.846406121891206</v>
      </c>
      <c r="Y11" s="136">
        <v>34.511254525421052</v>
      </c>
      <c r="Z11" s="136"/>
      <c r="AA11" s="136" t="s">
        <v>666</v>
      </c>
      <c r="AB11" s="136" t="s">
        <v>666</v>
      </c>
      <c r="AC11" s="136"/>
      <c r="AD11" s="136" t="s">
        <v>666</v>
      </c>
      <c r="AE11" s="136" t="s">
        <v>666</v>
      </c>
      <c r="AF11" s="136"/>
      <c r="AG11" s="136" t="s">
        <v>666</v>
      </c>
      <c r="AH11" s="136" t="s">
        <v>666</v>
      </c>
      <c r="AI11" s="136"/>
      <c r="AJ11" s="136" t="s">
        <v>666</v>
      </c>
      <c r="AK11" s="136" t="s">
        <v>666</v>
      </c>
      <c r="AL11" s="136"/>
      <c r="AM11" s="136" t="s">
        <v>666</v>
      </c>
      <c r="AN11" s="136" t="s">
        <v>666</v>
      </c>
      <c r="AO11" s="136"/>
      <c r="AP11" s="136">
        <v>50.862739002020852</v>
      </c>
      <c r="AQ11" s="136">
        <v>37.170010559662089</v>
      </c>
    </row>
    <row r="12" spans="1:43" x14ac:dyDescent="0.25">
      <c r="A12" s="137">
        <v>35795</v>
      </c>
      <c r="B12" s="138">
        <v>29.007105287441171</v>
      </c>
      <c r="C12" s="138">
        <v>22.559130142360729</v>
      </c>
      <c r="D12" s="138"/>
      <c r="E12" s="138">
        <v>19.024467579136491</v>
      </c>
      <c r="F12" s="138">
        <v>12.75751275751276</v>
      </c>
      <c r="G12" s="138"/>
      <c r="H12" s="138">
        <v>16.946942137415061</v>
      </c>
      <c r="I12" s="138">
        <v>9.8262898625875117</v>
      </c>
      <c r="J12" s="138"/>
      <c r="K12" s="138">
        <v>16.314973370188081</v>
      </c>
      <c r="L12" s="138">
        <f>(K12-K11)/K11</f>
        <v>-0.44611269666484449</v>
      </c>
      <c r="M12" s="138">
        <v>9.039217325863369</v>
      </c>
      <c r="N12" s="138"/>
      <c r="O12" s="138">
        <v>21.672131147540981</v>
      </c>
      <c r="P12" s="138">
        <v>13.147082990961369</v>
      </c>
      <c r="Q12" s="138"/>
      <c r="R12" s="138">
        <v>15.759550274690181</v>
      </c>
      <c r="S12" s="138">
        <v>7.5640504270028552</v>
      </c>
      <c r="T12" s="138"/>
      <c r="U12" s="138">
        <v>30.087748903138721</v>
      </c>
      <c r="V12" s="138">
        <v>23.303499866417329</v>
      </c>
      <c r="W12" s="138"/>
      <c r="X12" s="138">
        <v>3.4103410341034039</v>
      </c>
      <c r="Y12" s="138">
        <v>-1.2462699666491159</v>
      </c>
      <c r="Z12" s="138"/>
      <c r="AA12" s="138" t="s">
        <v>666</v>
      </c>
      <c r="AB12" s="138" t="s">
        <v>666</v>
      </c>
      <c r="AC12" s="138"/>
      <c r="AD12" s="138" t="s">
        <v>666</v>
      </c>
      <c r="AE12" s="138" t="s">
        <v>666</v>
      </c>
      <c r="AF12" s="138"/>
      <c r="AG12" s="138" t="s">
        <v>666</v>
      </c>
      <c r="AH12" s="138" t="s">
        <v>666</v>
      </c>
      <c r="AI12" s="138"/>
      <c r="AJ12" s="138" t="s">
        <v>666</v>
      </c>
      <c r="AK12" s="138" t="s">
        <v>666</v>
      </c>
      <c r="AL12" s="138"/>
      <c r="AM12" s="138" t="s">
        <v>666</v>
      </c>
      <c r="AN12" s="138" t="s">
        <v>666</v>
      </c>
      <c r="AO12" s="138"/>
      <c r="AP12" s="138">
        <v>3.8227717671303512</v>
      </c>
      <c r="AQ12" s="138">
        <v>-3.579676674364896</v>
      </c>
    </row>
    <row r="13" spans="1:43" x14ac:dyDescent="0.25">
      <c r="A13" s="135">
        <v>36160</v>
      </c>
      <c r="B13" s="136">
        <v>-17.349164908265092</v>
      </c>
      <c r="C13" s="136">
        <v>-22.138382036859191</v>
      </c>
      <c r="D13" s="136"/>
      <c r="E13" s="136">
        <v>-11.73911113084403</v>
      </c>
      <c r="F13" s="136">
        <v>-16.320259246843211</v>
      </c>
      <c r="G13" s="136"/>
      <c r="H13" s="136">
        <v>-4.7423406503110606</v>
      </c>
      <c r="I13" s="136">
        <v>-10.867170286433749</v>
      </c>
      <c r="J13" s="136"/>
      <c r="K13" s="136">
        <v>-8.1145308062365977</v>
      </c>
      <c r="L13" s="138">
        <f>(K13-K12)/K12</f>
        <v>-1.4973670886318493</v>
      </c>
      <c r="M13" s="136">
        <v>-13.688650306748469</v>
      </c>
      <c r="N13" s="136"/>
      <c r="O13" s="136">
        <v>-22.10724872002157</v>
      </c>
      <c r="P13" s="136">
        <v>-26.020334059549729</v>
      </c>
      <c r="Q13" s="136"/>
      <c r="R13" s="136">
        <v>-17.449368136416311</v>
      </c>
      <c r="S13" s="136">
        <v>-23.65217391304348</v>
      </c>
      <c r="T13" s="136"/>
      <c r="U13" s="136">
        <v>-52.830025511307127</v>
      </c>
      <c r="V13" s="136">
        <v>-55.00785439575322</v>
      </c>
      <c r="W13" s="136"/>
      <c r="X13" s="136">
        <v>-7.197039777983349</v>
      </c>
      <c r="Y13" s="136">
        <v>-10.854366631117429</v>
      </c>
      <c r="Z13" s="136"/>
      <c r="AA13" s="136" t="s">
        <v>666</v>
      </c>
      <c r="AB13" s="136" t="s">
        <v>666</v>
      </c>
      <c r="AC13" s="136"/>
      <c r="AD13" s="136" t="s">
        <v>666</v>
      </c>
      <c r="AE13" s="136" t="s">
        <v>666</v>
      </c>
      <c r="AF13" s="136"/>
      <c r="AG13" s="136" t="s">
        <v>666</v>
      </c>
      <c r="AH13" s="136" t="s">
        <v>666</v>
      </c>
      <c r="AI13" s="136"/>
      <c r="AJ13" s="136" t="s">
        <v>666</v>
      </c>
      <c r="AK13" s="136" t="s">
        <v>666</v>
      </c>
      <c r="AL13" s="136"/>
      <c r="AM13" s="136" t="s">
        <v>666</v>
      </c>
      <c r="AN13" s="136" t="s">
        <v>666</v>
      </c>
      <c r="AO13" s="136"/>
      <c r="AP13" s="136">
        <v>-29.217943628423971</v>
      </c>
      <c r="AQ13" s="136">
        <v>-34.291417165668662</v>
      </c>
    </row>
    <row r="14" spans="1:43" x14ac:dyDescent="0.25">
      <c r="A14" s="137">
        <v>36525</v>
      </c>
      <c r="B14" s="138">
        <v>4.2578970142795436</v>
      </c>
      <c r="C14" s="138">
        <v>-3.1070128039468958</v>
      </c>
      <c r="D14" s="138"/>
      <c r="E14" s="138">
        <v>3.8985864480104659</v>
      </c>
      <c r="F14" s="138">
        <v>-4.0328503705682186</v>
      </c>
      <c r="G14" s="138"/>
      <c r="H14" s="138">
        <v>-11.76833025261862</v>
      </c>
      <c r="I14" s="138">
        <v>-18.892910744239419</v>
      </c>
      <c r="J14" s="138"/>
      <c r="K14" s="138">
        <v>9.4808553586072097</v>
      </c>
      <c r="L14" s="138">
        <f>(K14+K13)/K13</f>
        <v>-0.16837998215750119</v>
      </c>
      <c r="M14" s="138">
        <v>1.812527765437588</v>
      </c>
      <c r="N14" s="138"/>
      <c r="O14" s="138">
        <v>-14.405313775686709</v>
      </c>
      <c r="P14" s="138">
        <v>-23.7066849906744</v>
      </c>
      <c r="Q14" s="138"/>
      <c r="R14" s="138">
        <v>-24.834547763887961</v>
      </c>
      <c r="S14" s="138">
        <v>-31.979795979003651</v>
      </c>
      <c r="T14" s="138"/>
      <c r="U14" s="138">
        <v>-16.142634521954349</v>
      </c>
      <c r="V14" s="138">
        <v>-24.05490007223694</v>
      </c>
      <c r="W14" s="138"/>
      <c r="X14" s="138">
        <v>-8.0342902711323596</v>
      </c>
      <c r="Y14" s="138">
        <v>-14.196464176525319</v>
      </c>
      <c r="Z14" s="138"/>
      <c r="AA14" s="138" t="s">
        <v>666</v>
      </c>
      <c r="AB14" s="138" t="s">
        <v>666</v>
      </c>
      <c r="AC14" s="138"/>
      <c r="AD14" s="138" t="s">
        <v>666</v>
      </c>
      <c r="AE14" s="138" t="s">
        <v>666</v>
      </c>
      <c r="AF14" s="138"/>
      <c r="AG14" s="138" t="s">
        <v>666</v>
      </c>
      <c r="AH14" s="138" t="s">
        <v>666</v>
      </c>
      <c r="AI14" s="138"/>
      <c r="AJ14" s="138" t="s">
        <v>666</v>
      </c>
      <c r="AK14" s="138" t="s">
        <v>666</v>
      </c>
      <c r="AL14" s="138"/>
      <c r="AM14" s="138" t="s">
        <v>666</v>
      </c>
      <c r="AN14" s="138" t="s">
        <v>666</v>
      </c>
      <c r="AO14" s="138"/>
      <c r="AP14" s="138">
        <v>-33.216489063376329</v>
      </c>
      <c r="AQ14" s="138">
        <v>-40.097205346294047</v>
      </c>
    </row>
    <row r="15" spans="1:43" x14ac:dyDescent="0.25">
      <c r="A15" s="135">
        <v>36889</v>
      </c>
      <c r="B15" s="136">
        <v>35.452809828173002</v>
      </c>
      <c r="C15" s="136">
        <v>26.61696065951384</v>
      </c>
      <c r="D15" s="136"/>
      <c r="E15" s="136">
        <v>28.619153674832969</v>
      </c>
      <c r="F15" s="136">
        <v>14.47853614415919</v>
      </c>
      <c r="G15" s="136"/>
      <c r="H15" s="136">
        <v>17.967877094972071</v>
      </c>
      <c r="I15" s="136">
        <v>7.7174267987373257</v>
      </c>
      <c r="J15" s="136"/>
      <c r="K15" s="136">
        <v>34.299377736805717</v>
      </c>
      <c r="L15" s="138">
        <f t="shared" si="0"/>
        <v>2.6177513989459795</v>
      </c>
      <c r="M15" s="136">
        <v>25.246531110917189</v>
      </c>
      <c r="N15" s="136"/>
      <c r="O15" s="136">
        <v>24.104761134912309</v>
      </c>
      <c r="P15" s="136">
        <v>15.2084405558415</v>
      </c>
      <c r="Q15" s="136"/>
      <c r="R15" s="136">
        <v>25.836001422981148</v>
      </c>
      <c r="S15" s="136">
        <v>9.9737914967967356</v>
      </c>
      <c r="T15" s="136"/>
      <c r="U15" s="136">
        <v>45.769567118495821</v>
      </c>
      <c r="V15" s="136">
        <v>30.83386176284084</v>
      </c>
      <c r="W15" s="136"/>
      <c r="X15" s="136">
        <v>14.68675482332538</v>
      </c>
      <c r="Y15" s="136">
        <v>6.4988381099922554</v>
      </c>
      <c r="Z15" s="136"/>
      <c r="AA15" s="136" t="s">
        <v>666</v>
      </c>
      <c r="AB15" s="136" t="s">
        <v>666</v>
      </c>
      <c r="AC15" s="136"/>
      <c r="AD15" s="136" t="s">
        <v>666</v>
      </c>
      <c r="AE15" s="136" t="s">
        <v>666</v>
      </c>
      <c r="AF15" s="136"/>
      <c r="AG15" s="136" t="s">
        <v>666</v>
      </c>
      <c r="AH15" s="136" t="s">
        <v>666</v>
      </c>
      <c r="AI15" s="136"/>
      <c r="AJ15" s="136" t="s">
        <v>666</v>
      </c>
      <c r="AK15" s="136" t="s">
        <v>666</v>
      </c>
      <c r="AL15" s="136"/>
      <c r="AM15" s="136" t="s">
        <v>666</v>
      </c>
      <c r="AN15" s="136" t="s">
        <v>666</v>
      </c>
      <c r="AO15" s="136"/>
      <c r="AP15" s="136">
        <v>15.956330044089849</v>
      </c>
      <c r="AQ15" s="136">
        <v>3.3468559837728229</v>
      </c>
    </row>
    <row r="16" spans="1:43" x14ac:dyDescent="0.25">
      <c r="A16" s="137">
        <v>37256</v>
      </c>
      <c r="B16" s="138">
        <v>6.6460350533153578</v>
      </c>
      <c r="C16" s="138">
        <v>-0.78992723094599704</v>
      </c>
      <c r="D16" s="138"/>
      <c r="E16" s="138">
        <v>7.4195369847543926</v>
      </c>
      <c r="F16" s="138">
        <v>0.53482435881853085</v>
      </c>
      <c r="G16" s="138"/>
      <c r="H16" s="138">
        <v>30.414964778310541</v>
      </c>
      <c r="I16" s="138">
        <v>20.614389652384801</v>
      </c>
      <c r="J16" s="138"/>
      <c r="K16" s="138">
        <v>9.0351366424985979</v>
      </c>
      <c r="L16" s="138">
        <f t="shared" si="0"/>
        <v>-0.73658015863059689</v>
      </c>
      <c r="M16" s="138">
        <v>2.0206243032329758</v>
      </c>
      <c r="N16" s="138"/>
      <c r="O16" s="138">
        <v>12.518725981892789</v>
      </c>
      <c r="P16" s="138">
        <v>4.8023229841411608</v>
      </c>
      <c r="Q16" s="138"/>
      <c r="R16" s="138">
        <v>51.855254788324267</v>
      </c>
      <c r="S16" s="138">
        <v>39.110287303058357</v>
      </c>
      <c r="T16" s="138"/>
      <c r="U16" s="138">
        <v>-8.6314210723659528</v>
      </c>
      <c r="V16" s="138">
        <v>-16.321337695383502</v>
      </c>
      <c r="W16" s="138"/>
      <c r="X16" s="138">
        <v>43.242604668745862</v>
      </c>
      <c r="Y16" s="138">
        <v>36.548112590006539</v>
      </c>
      <c r="Z16" s="138"/>
      <c r="AA16" s="138" t="s">
        <v>666</v>
      </c>
      <c r="AB16" s="138" t="s">
        <v>666</v>
      </c>
      <c r="AC16" s="138"/>
      <c r="AD16" s="138" t="s">
        <v>666</v>
      </c>
      <c r="AE16" s="138" t="s">
        <v>666</v>
      </c>
      <c r="AF16" s="138"/>
      <c r="AG16" s="138" t="s">
        <v>666</v>
      </c>
      <c r="AH16" s="138" t="s">
        <v>666</v>
      </c>
      <c r="AI16" s="138"/>
      <c r="AJ16" s="138" t="s">
        <v>666</v>
      </c>
      <c r="AK16" s="138" t="s">
        <v>666</v>
      </c>
      <c r="AL16" s="138"/>
      <c r="AM16" s="138" t="s">
        <v>666</v>
      </c>
      <c r="AN16" s="138" t="s">
        <v>666</v>
      </c>
      <c r="AO16" s="138"/>
      <c r="AP16" s="138">
        <v>77.34564548252763</v>
      </c>
      <c r="AQ16" s="138">
        <v>46.319921491658491</v>
      </c>
    </row>
    <row r="17" spans="1:43" x14ac:dyDescent="0.25">
      <c r="A17" s="135">
        <v>37621</v>
      </c>
      <c r="B17" s="136">
        <v>-6.29219939663842</v>
      </c>
      <c r="C17" s="136">
        <v>-12.73946822371277</v>
      </c>
      <c r="D17" s="136"/>
      <c r="E17" s="136">
        <v>17.321979254275298</v>
      </c>
      <c r="F17" s="136">
        <v>10.234554467416279</v>
      </c>
      <c r="G17" s="136"/>
      <c r="H17" s="136">
        <v>21.07031001770234</v>
      </c>
      <c r="I17" s="136">
        <v>13.111595174262719</v>
      </c>
      <c r="J17" s="136"/>
      <c r="K17" s="136">
        <v>-5.9885894156993853</v>
      </c>
      <c r="L17" s="138">
        <f t="shared" si="0"/>
        <v>-1.6628111618733954</v>
      </c>
      <c r="M17" s="136">
        <v>-12.62805627646495</v>
      </c>
      <c r="N17" s="136"/>
      <c r="O17" s="136">
        <v>4.2431259044862557</v>
      </c>
      <c r="P17" s="136">
        <v>-3.378090366581421</v>
      </c>
      <c r="Q17" s="136"/>
      <c r="R17" s="136">
        <v>4.8170901982686356</v>
      </c>
      <c r="S17" s="136">
        <v>-3.083658513372034</v>
      </c>
      <c r="T17" s="136"/>
      <c r="U17" s="136">
        <v>-1.493762311227842</v>
      </c>
      <c r="V17" s="136">
        <v>-7.0373588184187703</v>
      </c>
      <c r="W17" s="136"/>
      <c r="X17" s="136">
        <v>0.55751657704614654</v>
      </c>
      <c r="Y17" s="136">
        <v>-5.0122509854053421</v>
      </c>
      <c r="Z17" s="136"/>
      <c r="AA17" s="136" t="s">
        <v>666</v>
      </c>
      <c r="AB17" s="136" t="s">
        <v>666</v>
      </c>
      <c r="AC17" s="136"/>
      <c r="AD17" s="136" t="s">
        <v>666</v>
      </c>
      <c r="AE17" s="136" t="s">
        <v>666</v>
      </c>
      <c r="AF17" s="136"/>
      <c r="AG17" s="136" t="s">
        <v>666</v>
      </c>
      <c r="AH17" s="136" t="s">
        <v>666</v>
      </c>
      <c r="AI17" s="136"/>
      <c r="AJ17" s="136" t="s">
        <v>666</v>
      </c>
      <c r="AK17" s="136" t="s">
        <v>666</v>
      </c>
      <c r="AL17" s="136"/>
      <c r="AM17" s="136" t="s">
        <v>666</v>
      </c>
      <c r="AN17" s="136" t="s">
        <v>666</v>
      </c>
      <c r="AO17" s="136"/>
      <c r="AP17" s="136">
        <v>31.07567280597867</v>
      </c>
      <c r="AQ17" s="136">
        <v>14.21864520456071</v>
      </c>
    </row>
    <row r="18" spans="1:43" x14ac:dyDescent="0.25">
      <c r="A18" s="137">
        <v>37986</v>
      </c>
      <c r="B18" s="138">
        <v>34.008891614287897</v>
      </c>
      <c r="C18" s="138">
        <v>24.841010894210029</v>
      </c>
      <c r="D18" s="138"/>
      <c r="E18" s="138">
        <v>33.134203530571391</v>
      </c>
      <c r="F18" s="138">
        <v>25.763641349054019</v>
      </c>
      <c r="G18" s="138"/>
      <c r="H18" s="138">
        <v>46.770142091253319</v>
      </c>
      <c r="I18" s="138">
        <v>38.463817495000377</v>
      </c>
      <c r="J18" s="138"/>
      <c r="K18" s="138">
        <v>25.902984137613519</v>
      </c>
      <c r="L18" s="138">
        <f t="shared" si="0"/>
        <v>-5.3253898939385547</v>
      </c>
      <c r="M18" s="138">
        <v>17.650277495505339</v>
      </c>
      <c r="N18" s="138"/>
      <c r="O18" s="138">
        <v>40.254331408262978</v>
      </c>
      <c r="P18" s="138">
        <v>27.870298886070351</v>
      </c>
      <c r="Q18" s="138"/>
      <c r="R18" s="138">
        <v>53.589982682829351</v>
      </c>
      <c r="S18" s="138">
        <v>41.647844446626749</v>
      </c>
      <c r="T18" s="138"/>
      <c r="U18" s="138">
        <v>31.694717547075491</v>
      </c>
      <c r="V18" s="138">
        <v>26.57320872274143</v>
      </c>
      <c r="W18" s="138"/>
      <c r="X18" s="138">
        <v>38.137261334558097</v>
      </c>
      <c r="Y18" s="138">
        <v>30.751976672461151</v>
      </c>
      <c r="Z18" s="138"/>
      <c r="AA18" s="138" t="s">
        <v>666</v>
      </c>
      <c r="AB18" s="138" t="s">
        <v>666</v>
      </c>
      <c r="AC18" s="138"/>
      <c r="AD18" s="138" t="s">
        <v>666</v>
      </c>
      <c r="AE18" s="138" t="s">
        <v>666</v>
      </c>
      <c r="AF18" s="138"/>
      <c r="AG18" s="138" t="s">
        <v>666</v>
      </c>
      <c r="AH18" s="138" t="s">
        <v>666</v>
      </c>
      <c r="AI18" s="138"/>
      <c r="AJ18" s="138" t="s">
        <v>666</v>
      </c>
      <c r="AK18" s="138" t="s">
        <v>666</v>
      </c>
      <c r="AL18" s="138"/>
      <c r="AM18" s="138" t="s">
        <v>666</v>
      </c>
      <c r="AN18" s="138" t="s">
        <v>666</v>
      </c>
      <c r="AO18" s="138"/>
      <c r="AP18" s="138">
        <v>57.38943498512301</v>
      </c>
      <c r="AQ18" s="138">
        <v>38.226658837345838</v>
      </c>
    </row>
    <row r="19" spans="1:43" x14ac:dyDescent="0.25">
      <c r="A19" s="135">
        <v>38352</v>
      </c>
      <c r="B19" s="136">
        <v>23.28231175784201</v>
      </c>
      <c r="C19" s="136">
        <v>16.217054263565899</v>
      </c>
      <c r="D19" s="136"/>
      <c r="E19" s="136">
        <v>34.095396212869083</v>
      </c>
      <c r="F19" s="136">
        <v>27.780927048358262</v>
      </c>
      <c r="G19" s="136"/>
      <c r="H19" s="136">
        <v>40.23449473791765</v>
      </c>
      <c r="I19" s="136">
        <v>33.229913341179</v>
      </c>
      <c r="J19" s="136"/>
      <c r="K19" s="136">
        <v>32.710591051126933</v>
      </c>
      <c r="L19" s="138">
        <f t="shared" si="0"/>
        <v>0.26281168522309911</v>
      </c>
      <c r="M19" s="136">
        <v>24.078134343233021</v>
      </c>
      <c r="N19" s="136"/>
      <c r="O19" s="136">
        <v>32.414776101674782</v>
      </c>
      <c r="P19" s="136">
        <v>22.201138519924111</v>
      </c>
      <c r="Q19" s="136"/>
      <c r="R19" s="136">
        <v>20.959814975426429</v>
      </c>
      <c r="S19" s="136">
        <v>13.352745424292831</v>
      </c>
      <c r="T19" s="136"/>
      <c r="U19" s="136">
        <v>32.702771099582442</v>
      </c>
      <c r="V19" s="136">
        <v>29.07949790794979</v>
      </c>
      <c r="W19" s="136"/>
      <c r="X19" s="136">
        <v>29.70289975538509</v>
      </c>
      <c r="Y19" s="136">
        <v>24.325599348115109</v>
      </c>
      <c r="Z19" s="136"/>
      <c r="AA19" s="136" t="s">
        <v>666</v>
      </c>
      <c r="AB19" s="136" t="s">
        <v>666</v>
      </c>
      <c r="AC19" s="136"/>
      <c r="AD19" s="136" t="s">
        <v>666</v>
      </c>
      <c r="AE19" s="136" t="s">
        <v>666</v>
      </c>
      <c r="AF19" s="136"/>
      <c r="AG19" s="136" t="s">
        <v>666</v>
      </c>
      <c r="AH19" s="136" t="s">
        <v>666</v>
      </c>
      <c r="AI19" s="136"/>
      <c r="AJ19" s="136" t="s">
        <v>666</v>
      </c>
      <c r="AK19" s="136" t="s">
        <v>666</v>
      </c>
      <c r="AL19" s="136"/>
      <c r="AM19" s="136" t="s">
        <v>666</v>
      </c>
      <c r="AN19" s="136" t="s">
        <v>666</v>
      </c>
      <c r="AO19" s="136"/>
      <c r="AP19" s="136">
        <v>18.433581107163</v>
      </c>
      <c r="AQ19" s="136">
        <v>7.9014443500424747</v>
      </c>
    </row>
    <row r="20" spans="1:43" x14ac:dyDescent="0.25">
      <c r="A20" s="137">
        <v>38716</v>
      </c>
      <c r="B20" s="138">
        <v>13.108030362080809</v>
      </c>
      <c r="C20" s="138">
        <v>6.7578899222442201</v>
      </c>
      <c r="D20" s="138"/>
      <c r="E20" s="138">
        <v>15.414345229132159</v>
      </c>
      <c r="F20" s="138">
        <v>10.75962325962325</v>
      </c>
      <c r="G20" s="138"/>
      <c r="H20" s="138">
        <v>11.803493688409629</v>
      </c>
      <c r="I20" s="138">
        <v>6.600819079739817</v>
      </c>
      <c r="J20" s="138"/>
      <c r="K20" s="138">
        <v>13.691698812684731</v>
      </c>
      <c r="L20" s="138">
        <f t="shared" si="0"/>
        <v>-0.58142918324879889</v>
      </c>
      <c r="M20" s="138">
        <v>8.3052208835341368</v>
      </c>
      <c r="N20" s="138"/>
      <c r="O20" s="138">
        <v>9.870230833632343</v>
      </c>
      <c r="P20" s="138">
        <v>4.0443252399773977</v>
      </c>
      <c r="Q20" s="138"/>
      <c r="R20" s="138">
        <v>1.7949330783938899</v>
      </c>
      <c r="S20" s="138">
        <v>-4.6055045871559619</v>
      </c>
      <c r="T20" s="138"/>
      <c r="U20" s="138">
        <v>9.7640047675804595</v>
      </c>
      <c r="V20" s="138">
        <v>5.9300219277338204</v>
      </c>
      <c r="W20" s="138"/>
      <c r="X20" s="138">
        <v>26.548137840114251</v>
      </c>
      <c r="Y20" s="138">
        <v>21.984200903791091</v>
      </c>
      <c r="Z20" s="138"/>
      <c r="AA20" s="138" t="s">
        <v>666</v>
      </c>
      <c r="AB20" s="138" t="s">
        <v>666</v>
      </c>
      <c r="AC20" s="138"/>
      <c r="AD20" s="138" t="s">
        <v>666</v>
      </c>
      <c r="AE20" s="138" t="s">
        <v>666</v>
      </c>
      <c r="AF20" s="138"/>
      <c r="AG20" s="138" t="s">
        <v>666</v>
      </c>
      <c r="AH20" s="138" t="s">
        <v>666</v>
      </c>
      <c r="AI20" s="138"/>
      <c r="AJ20" s="138" t="s">
        <v>666</v>
      </c>
      <c r="AK20" s="138" t="s">
        <v>666</v>
      </c>
      <c r="AL20" s="138"/>
      <c r="AM20" s="138" t="s">
        <v>666</v>
      </c>
      <c r="AN20" s="138" t="s">
        <v>666</v>
      </c>
      <c r="AO20" s="138"/>
      <c r="AP20" s="138">
        <v>-23.187945544347588</v>
      </c>
      <c r="AQ20" s="138">
        <v>-30.86614173228347</v>
      </c>
    </row>
    <row r="21" spans="1:43" x14ac:dyDescent="0.25">
      <c r="A21" s="135">
        <v>39080</v>
      </c>
      <c r="B21" s="136">
        <v>45.21871820956256</v>
      </c>
      <c r="C21" s="136">
        <v>39.758649005676759</v>
      </c>
      <c r="D21" s="136"/>
      <c r="E21" s="136">
        <v>28.916239018874482</v>
      </c>
      <c r="F21" s="136">
        <v>24.45697384231444</v>
      </c>
      <c r="G21" s="136"/>
      <c r="H21" s="136">
        <v>29.016438847162721</v>
      </c>
      <c r="I21" s="136">
        <v>24.003766478342751</v>
      </c>
      <c r="J21" s="136"/>
      <c r="K21" s="136">
        <v>38.928791751123647</v>
      </c>
      <c r="L21" s="138">
        <f t="shared" si="0"/>
        <v>1.8432404396054862</v>
      </c>
      <c r="M21" s="136">
        <v>33.803025808365483</v>
      </c>
      <c r="N21" s="136"/>
      <c r="O21" s="136">
        <v>38.032385358552183</v>
      </c>
      <c r="P21" s="136">
        <v>32.100942948239599</v>
      </c>
      <c r="Q21" s="136"/>
      <c r="R21" s="136">
        <v>44.549317931018287</v>
      </c>
      <c r="S21" s="136">
        <v>35.808168237481567</v>
      </c>
      <c r="T21" s="136"/>
      <c r="U21" s="136">
        <v>28.163141206619471</v>
      </c>
      <c r="V21" s="136">
        <v>22.752227522275209</v>
      </c>
      <c r="W21" s="136"/>
      <c r="X21" s="136">
        <v>40.944540100994018</v>
      </c>
      <c r="Y21" s="136">
        <v>36.660822351676927</v>
      </c>
      <c r="Z21" s="136"/>
      <c r="AA21" s="136" t="s">
        <v>666</v>
      </c>
      <c r="AB21" s="136" t="s">
        <v>666</v>
      </c>
      <c r="AC21" s="136"/>
      <c r="AD21" s="136" t="s">
        <v>666</v>
      </c>
      <c r="AE21" s="136" t="s">
        <v>666</v>
      </c>
      <c r="AF21" s="136"/>
      <c r="AG21" s="136" t="s">
        <v>666</v>
      </c>
      <c r="AH21" s="136" t="s">
        <v>666</v>
      </c>
      <c r="AI21" s="136"/>
      <c r="AJ21" s="136" t="s">
        <v>666</v>
      </c>
      <c r="AK21" s="136" t="s">
        <v>666</v>
      </c>
      <c r="AL21" s="136"/>
      <c r="AM21" s="136" t="s">
        <v>666</v>
      </c>
      <c r="AN21" s="136" t="s">
        <v>666</v>
      </c>
      <c r="AO21" s="136"/>
      <c r="AP21" s="136">
        <v>19.324128776751429</v>
      </c>
      <c r="AQ21" s="136">
        <v>8.4282460136674295</v>
      </c>
    </row>
    <row r="22" spans="1:43" x14ac:dyDescent="0.25">
      <c r="A22" s="137">
        <v>39447</v>
      </c>
      <c r="B22" s="138">
        <v>-18.958250946274209</v>
      </c>
      <c r="C22" s="138">
        <v>-22.00536466981734</v>
      </c>
      <c r="D22" s="138"/>
      <c r="E22" s="138">
        <v>0.3778295044361224</v>
      </c>
      <c r="F22" s="138">
        <v>-3.1736601064488168</v>
      </c>
      <c r="G22" s="138"/>
      <c r="H22" s="138">
        <v>-15.77491823359305</v>
      </c>
      <c r="I22" s="138">
        <v>-18.971539653130041</v>
      </c>
      <c r="J22" s="138"/>
      <c r="K22" s="138">
        <v>-25.20735207827839</v>
      </c>
      <c r="L22" s="138">
        <f t="shared" si="0"/>
        <v>-1.6475246454971417</v>
      </c>
      <c r="M22" s="138">
        <v>-28.08262203007796</v>
      </c>
      <c r="N22" s="138"/>
      <c r="O22" s="138">
        <v>-22.292981072555211</v>
      </c>
      <c r="P22" s="138">
        <v>-25.399270785189739</v>
      </c>
      <c r="Q22" s="138"/>
      <c r="R22" s="138">
        <v>2.126208072768621</v>
      </c>
      <c r="S22" s="138">
        <v>-3.4699272967613992</v>
      </c>
      <c r="T22" s="138"/>
      <c r="U22" s="138">
        <v>-22.367573796048401</v>
      </c>
      <c r="V22" s="138">
        <v>-25.97697778429503</v>
      </c>
      <c r="W22" s="138"/>
      <c r="X22" s="138">
        <v>-24.819578897660421</v>
      </c>
      <c r="Y22" s="138">
        <v>-27.157223854653811</v>
      </c>
      <c r="Z22" s="138"/>
      <c r="AA22" s="138" t="s">
        <v>666</v>
      </c>
      <c r="AB22" s="138" t="s">
        <v>666</v>
      </c>
      <c r="AC22" s="138"/>
      <c r="AD22" s="138" t="s">
        <v>666</v>
      </c>
      <c r="AE22" s="138" t="s">
        <v>666</v>
      </c>
      <c r="AF22" s="138"/>
      <c r="AG22" s="138" t="s">
        <v>666</v>
      </c>
      <c r="AH22" s="138" t="s">
        <v>666</v>
      </c>
      <c r="AI22" s="138"/>
      <c r="AJ22" s="138" t="s">
        <v>666</v>
      </c>
      <c r="AK22" s="138" t="s">
        <v>666</v>
      </c>
      <c r="AL22" s="138"/>
      <c r="AM22" s="138" t="s">
        <v>666</v>
      </c>
      <c r="AN22" s="138" t="s">
        <v>666</v>
      </c>
      <c r="AO22" s="138"/>
      <c r="AP22" s="138">
        <v>-42.349004303742063</v>
      </c>
      <c r="AQ22" s="138">
        <v>-47.689075630252098</v>
      </c>
    </row>
    <row r="23" spans="1:43" x14ac:dyDescent="0.25">
      <c r="A23" s="135">
        <v>39813</v>
      </c>
      <c r="B23" s="136">
        <v>-41.067395365697237</v>
      </c>
      <c r="C23" s="136">
        <v>-44.017555926762967</v>
      </c>
      <c r="D23" s="136"/>
      <c r="E23" s="136">
        <v>-67.467652495378928</v>
      </c>
      <c r="F23" s="136">
        <v>-69.383580906603953</v>
      </c>
      <c r="G23" s="136"/>
      <c r="H23" s="136">
        <v>-48.361995292142083</v>
      </c>
      <c r="I23" s="136">
        <v>-51.276380402593993</v>
      </c>
      <c r="J23" s="136"/>
      <c r="K23" s="136">
        <v>-24.886561214537132</v>
      </c>
      <c r="L23" s="138">
        <f t="shared" si="0"/>
        <v>-1.2726083356358943E-2</v>
      </c>
      <c r="M23" s="136">
        <v>-29.075682063402351</v>
      </c>
      <c r="N23" s="136"/>
      <c r="O23" s="136">
        <v>-28.247025093243341</v>
      </c>
      <c r="P23" s="136">
        <v>-31.837268534453099</v>
      </c>
      <c r="Q23" s="136"/>
      <c r="R23" s="136">
        <v>-11.97633361962018</v>
      </c>
      <c r="S23" s="136">
        <v>-17.063627916075699</v>
      </c>
      <c r="T23" s="136"/>
      <c r="U23" s="136">
        <v>-59.667350591522244</v>
      </c>
      <c r="V23" s="136">
        <v>-62.717908082408869</v>
      </c>
      <c r="W23" s="136"/>
      <c r="X23" s="136">
        <v>5.0468361689925301</v>
      </c>
      <c r="Y23" s="136">
        <v>1.440259076188855</v>
      </c>
      <c r="Z23" s="136"/>
      <c r="AA23" s="136" t="s">
        <v>666</v>
      </c>
      <c r="AB23" s="136" t="s">
        <v>666</v>
      </c>
      <c r="AC23" s="136"/>
      <c r="AD23" s="136" t="s">
        <v>666</v>
      </c>
      <c r="AE23" s="136" t="s">
        <v>666</v>
      </c>
      <c r="AF23" s="136"/>
      <c r="AG23" s="136" t="s">
        <v>666</v>
      </c>
      <c r="AH23" s="136" t="s">
        <v>666</v>
      </c>
      <c r="AI23" s="136"/>
      <c r="AJ23" s="136" t="s">
        <v>666</v>
      </c>
      <c r="AK23" s="136" t="s">
        <v>666</v>
      </c>
      <c r="AL23" s="136"/>
      <c r="AM23" s="136" t="s">
        <v>666</v>
      </c>
      <c r="AN23" s="136" t="s">
        <v>666</v>
      </c>
      <c r="AO23" s="136"/>
      <c r="AP23" s="136">
        <v>-31.309408955035039</v>
      </c>
      <c r="AQ23" s="136">
        <v>-40.461847389558237</v>
      </c>
    </row>
    <row r="24" spans="1:43" x14ac:dyDescent="0.25">
      <c r="A24" s="137">
        <v>40178</v>
      </c>
      <c r="B24" s="138">
        <v>35.545303998107428</v>
      </c>
      <c r="C24" s="138">
        <v>28.042358998361809</v>
      </c>
      <c r="D24" s="138"/>
      <c r="E24" s="138">
        <v>12.1728650137741</v>
      </c>
      <c r="F24" s="138">
        <v>4.8434237995824692</v>
      </c>
      <c r="G24" s="138"/>
      <c r="H24" s="138">
        <v>27.16529717487877</v>
      </c>
      <c r="I24" s="138">
        <v>21.572549623018929</v>
      </c>
      <c r="J24" s="138"/>
      <c r="K24" s="138">
        <v>30.817219477769939</v>
      </c>
      <c r="L24" s="138">
        <f t="shared" si="0"/>
        <v>-2.2383076638072641</v>
      </c>
      <c r="M24" s="138">
        <v>22.812228339611721</v>
      </c>
      <c r="N24" s="138"/>
      <c r="O24" s="138">
        <v>17.022630834512011</v>
      </c>
      <c r="P24" s="138">
        <v>12.76509796000809</v>
      </c>
      <c r="Q24" s="138"/>
      <c r="R24" s="138">
        <v>24.615134431916719</v>
      </c>
      <c r="S24" s="138">
        <v>15.756575067814611</v>
      </c>
      <c r="T24" s="138"/>
      <c r="U24" s="138">
        <v>67.193419201212251</v>
      </c>
      <c r="V24" s="138">
        <v>64.532412327311377</v>
      </c>
      <c r="W24" s="138"/>
      <c r="X24" s="138">
        <v>8.3660470557649802</v>
      </c>
      <c r="Y24" s="138">
        <v>4.4414573356856826</v>
      </c>
      <c r="Z24" s="138"/>
      <c r="AA24" s="138" t="s">
        <v>666</v>
      </c>
      <c r="AB24" s="138" t="s">
        <v>666</v>
      </c>
      <c r="AC24" s="138"/>
      <c r="AD24" s="138" t="s">
        <v>666</v>
      </c>
      <c r="AE24" s="138" t="s">
        <v>666</v>
      </c>
      <c r="AF24" s="138"/>
      <c r="AG24" s="138" t="s">
        <v>666</v>
      </c>
      <c r="AH24" s="138" t="s">
        <v>666</v>
      </c>
      <c r="AI24" s="138"/>
      <c r="AJ24" s="138" t="s">
        <v>666</v>
      </c>
      <c r="AK24" s="138" t="s">
        <v>666</v>
      </c>
      <c r="AL24" s="138"/>
      <c r="AM24" s="138" t="s">
        <v>666</v>
      </c>
      <c r="AN24" s="138" t="s">
        <v>666</v>
      </c>
      <c r="AO24" s="138"/>
      <c r="AP24" s="138">
        <v>24.629872671594018</v>
      </c>
      <c r="AQ24" s="138">
        <v>8.2630691399662837</v>
      </c>
    </row>
    <row r="25" spans="1:43" x14ac:dyDescent="0.25">
      <c r="A25" s="135">
        <v>40543</v>
      </c>
      <c r="B25" s="136">
        <v>18.409983419146499</v>
      </c>
      <c r="C25" s="136">
        <v>14.50308430431804</v>
      </c>
      <c r="D25" s="136"/>
      <c r="E25" s="136">
        <v>18.888718342287021</v>
      </c>
      <c r="F25" s="136">
        <v>13.596176821983279</v>
      </c>
      <c r="G25" s="136"/>
      <c r="H25" s="136">
        <v>33.408680959883071</v>
      </c>
      <c r="I25" s="136">
        <v>28.4267814200734</v>
      </c>
      <c r="J25" s="136"/>
      <c r="K25" s="136">
        <v>46.005783090932617</v>
      </c>
      <c r="L25" s="138">
        <f t="shared" si="0"/>
        <v>0.49285963725958398</v>
      </c>
      <c r="M25" s="136">
        <v>40.871822096384108</v>
      </c>
      <c r="N25" s="136"/>
      <c r="O25" s="136">
        <v>23.753550492536419</v>
      </c>
      <c r="P25" s="136">
        <v>19.030986924592511</v>
      </c>
      <c r="Q25" s="136"/>
      <c r="R25" s="136">
        <v>19.196137283048412</v>
      </c>
      <c r="S25" s="136">
        <v>12.705043301069789</v>
      </c>
      <c r="T25" s="136"/>
      <c r="U25" s="136">
        <v>42.765585550592363</v>
      </c>
      <c r="V25" s="136">
        <v>40.513482964637483</v>
      </c>
      <c r="W25" s="136"/>
      <c r="X25" s="136">
        <v>29.28771921406808</v>
      </c>
      <c r="Y25" s="136">
        <v>25.204450998793401</v>
      </c>
      <c r="Z25" s="136"/>
      <c r="AA25" s="136" t="s">
        <v>666</v>
      </c>
      <c r="AB25" s="136" t="s">
        <v>666</v>
      </c>
      <c r="AC25" s="136"/>
      <c r="AD25" s="136" t="s">
        <v>666</v>
      </c>
      <c r="AE25" s="136" t="s">
        <v>666</v>
      </c>
      <c r="AF25" s="136"/>
      <c r="AG25" s="136" t="s">
        <v>666</v>
      </c>
      <c r="AH25" s="136" t="s">
        <v>666</v>
      </c>
      <c r="AI25" s="136"/>
      <c r="AJ25" s="136" t="s">
        <v>666</v>
      </c>
      <c r="AK25" s="136" t="s">
        <v>666</v>
      </c>
      <c r="AL25" s="136"/>
      <c r="AM25" s="136" t="s">
        <v>666</v>
      </c>
      <c r="AN25" s="136" t="s">
        <v>666</v>
      </c>
      <c r="AO25" s="136"/>
      <c r="AP25" s="136">
        <v>22.596438072716541</v>
      </c>
      <c r="AQ25" s="136">
        <v>7.0093457943925186</v>
      </c>
    </row>
    <row r="26" spans="1:43" x14ac:dyDescent="0.25">
      <c r="A26" s="137">
        <v>40907</v>
      </c>
      <c r="B26" s="138">
        <v>-0.76057957342687832</v>
      </c>
      <c r="C26" s="138">
        <v>-4.2140548305997889</v>
      </c>
      <c r="D26" s="138"/>
      <c r="E26" s="138">
        <v>-5.1564759347242246</v>
      </c>
      <c r="F26" s="138">
        <v>-8.743514233627824</v>
      </c>
      <c r="G26" s="138"/>
      <c r="H26" s="138">
        <v>12.204555956802279</v>
      </c>
      <c r="I26" s="138">
        <v>8.2733812949640217</v>
      </c>
      <c r="J26" s="138"/>
      <c r="K26" s="138">
        <v>15.36608436049778</v>
      </c>
      <c r="L26" s="138">
        <f t="shared" si="0"/>
        <v>-0.66599667850178779</v>
      </c>
      <c r="M26" s="138">
        <v>11.82480529268906</v>
      </c>
      <c r="N26" s="138"/>
      <c r="O26" s="138">
        <v>2.8177267732877538</v>
      </c>
      <c r="P26" s="138">
        <v>-1.316680460461972</v>
      </c>
      <c r="Q26" s="138"/>
      <c r="R26" s="138">
        <v>13.625526117315051</v>
      </c>
      <c r="S26" s="138">
        <v>7.6206834207195762</v>
      </c>
      <c r="T26" s="138"/>
      <c r="U26" s="138">
        <v>-14.31097809821793</v>
      </c>
      <c r="V26" s="138">
        <v>-16.375545851528379</v>
      </c>
      <c r="W26" s="138"/>
      <c r="X26" s="138">
        <v>35.220166632647398</v>
      </c>
      <c r="Y26" s="138">
        <v>31.037584323803419</v>
      </c>
      <c r="Z26" s="138"/>
      <c r="AA26" s="138">
        <v>7.6502732240437243</v>
      </c>
      <c r="AB26" s="138">
        <v>3.7676157607132499</v>
      </c>
      <c r="AC26" s="138"/>
      <c r="AD26" s="138" t="s">
        <v>666</v>
      </c>
      <c r="AE26" s="138" t="s">
        <v>666</v>
      </c>
      <c r="AF26" s="138"/>
      <c r="AG26" s="138" t="s">
        <v>666</v>
      </c>
      <c r="AH26" s="138" t="s">
        <v>666</v>
      </c>
      <c r="AI26" s="138"/>
      <c r="AJ26" s="138" t="s">
        <v>666</v>
      </c>
      <c r="AK26" s="138" t="s">
        <v>666</v>
      </c>
      <c r="AL26" s="138"/>
      <c r="AM26" s="138" t="s">
        <v>666</v>
      </c>
      <c r="AN26" s="138" t="s">
        <v>666</v>
      </c>
      <c r="AO26" s="138"/>
      <c r="AP26" s="138">
        <v>-2.415648216519251</v>
      </c>
      <c r="AQ26" s="138">
        <v>-15.13828238719068</v>
      </c>
    </row>
    <row r="27" spans="1:43" x14ac:dyDescent="0.25">
      <c r="A27" s="135">
        <v>41274</v>
      </c>
      <c r="B27" s="136">
        <v>14.154796738307081</v>
      </c>
      <c r="C27" s="136">
        <v>10.26121734783154</v>
      </c>
      <c r="D27" s="136"/>
      <c r="E27" s="136">
        <v>31.278756363834368</v>
      </c>
      <c r="F27" s="136">
        <v>26.89204763734152</v>
      </c>
      <c r="G27" s="136"/>
      <c r="H27" s="136">
        <v>26.73886516168395</v>
      </c>
      <c r="I27" s="136">
        <v>22.582260046420629</v>
      </c>
      <c r="J27" s="136"/>
      <c r="K27" s="136">
        <v>6.9396225931666944</v>
      </c>
      <c r="L27" s="138">
        <f t="shared" si="0"/>
        <v>-0.54838054833236072</v>
      </c>
      <c r="M27" s="136">
        <v>3.598442297611038</v>
      </c>
      <c r="N27" s="136"/>
      <c r="O27" s="136">
        <v>12.196917523569789</v>
      </c>
      <c r="P27" s="136">
        <v>7.6318999695028866</v>
      </c>
      <c r="Q27" s="136"/>
      <c r="R27" s="136">
        <v>20.35179376278009</v>
      </c>
      <c r="S27" s="136">
        <v>14.50230995380093</v>
      </c>
      <c r="T27" s="136"/>
      <c r="U27" s="136">
        <v>12.531089590940359</v>
      </c>
      <c r="V27" s="136">
        <v>9.3307681736979564</v>
      </c>
      <c r="W27" s="136"/>
      <c r="X27" s="136">
        <v>19.935777361519921</v>
      </c>
      <c r="Y27" s="136">
        <v>16.213963522259281</v>
      </c>
      <c r="Z27" s="136"/>
      <c r="AA27" s="136">
        <v>37.046932050939517</v>
      </c>
      <c r="AB27" s="136">
        <v>32.575757575757592</v>
      </c>
      <c r="AC27" s="136"/>
      <c r="AD27" s="136">
        <v>29.909999999999993</v>
      </c>
      <c r="AE27" s="136">
        <v>28.249999999999996</v>
      </c>
      <c r="AF27" s="136"/>
      <c r="AG27" s="136" t="s">
        <v>666</v>
      </c>
      <c r="AH27" s="136" t="s">
        <v>666</v>
      </c>
      <c r="AI27" s="136"/>
      <c r="AJ27" s="136" t="s">
        <v>666</v>
      </c>
      <c r="AK27" s="136" t="s">
        <v>666</v>
      </c>
      <c r="AL27" s="136"/>
      <c r="AM27" s="136" t="s">
        <v>666</v>
      </c>
      <c r="AN27" s="136" t="s">
        <v>666</v>
      </c>
      <c r="AO27" s="136"/>
      <c r="AP27" s="136">
        <v>19.88696028167276</v>
      </c>
      <c r="AQ27" s="136">
        <v>5.8319039451114829</v>
      </c>
    </row>
    <row r="28" spans="1:43" x14ac:dyDescent="0.25">
      <c r="A28" s="137">
        <v>41639</v>
      </c>
      <c r="B28" s="138">
        <v>5.5738047217559714</v>
      </c>
      <c r="C28" s="138">
        <v>2.0626384795586761</v>
      </c>
      <c r="D28" s="138"/>
      <c r="E28" s="138">
        <v>7.4040021505599407</v>
      </c>
      <c r="F28" s="138">
        <v>4.0502247895852328</v>
      </c>
      <c r="G28" s="138"/>
      <c r="H28" s="138">
        <v>1.8597049488506601</v>
      </c>
      <c r="I28" s="138">
        <v>-1.6722055689623261</v>
      </c>
      <c r="J28" s="138"/>
      <c r="K28" s="138">
        <v>-5.3579959892663727</v>
      </c>
      <c r="L28" s="138">
        <f t="shared" si="0"/>
        <v>-1.7720875187855725</v>
      </c>
      <c r="M28" s="138">
        <v>-8.6924640185058077</v>
      </c>
      <c r="N28" s="138"/>
      <c r="O28" s="138">
        <v>4.326672028786116</v>
      </c>
      <c r="P28" s="138">
        <v>-0.28679246298788369</v>
      </c>
      <c r="Q28" s="138"/>
      <c r="R28" s="138">
        <v>-7.0597944590231059</v>
      </c>
      <c r="S28" s="138">
        <v>-11.41300623922532</v>
      </c>
      <c r="T28" s="138"/>
      <c r="U28" s="138">
        <v>27.184723766752871</v>
      </c>
      <c r="V28" s="138">
        <v>23.071658685268972</v>
      </c>
      <c r="W28" s="138"/>
      <c r="X28" s="138">
        <v>9.4869585738967199</v>
      </c>
      <c r="Y28" s="138">
        <v>5.9222606294561766</v>
      </c>
      <c r="Z28" s="138"/>
      <c r="AA28" s="138">
        <v>7.864104074338818</v>
      </c>
      <c r="AB28" s="138">
        <v>4.5390895261323996</v>
      </c>
      <c r="AC28" s="138"/>
      <c r="AD28" s="138">
        <v>4.8021304210607241</v>
      </c>
      <c r="AE28" s="138">
        <v>3.299280935672511</v>
      </c>
      <c r="AF28" s="138"/>
      <c r="AG28" s="138" t="s">
        <v>666</v>
      </c>
      <c r="AH28" s="138" t="s">
        <v>666</v>
      </c>
      <c r="AI28" s="138"/>
      <c r="AJ28" s="138" t="s">
        <v>666</v>
      </c>
      <c r="AK28" s="138" t="s">
        <v>666</v>
      </c>
      <c r="AL28" s="138"/>
      <c r="AM28" s="138" t="s">
        <v>666</v>
      </c>
      <c r="AN28" s="138" t="s">
        <v>666</v>
      </c>
      <c r="AO28" s="138"/>
      <c r="AP28" s="138">
        <v>-1.960042987608523</v>
      </c>
      <c r="AQ28" s="138">
        <v>-12.423814100486229</v>
      </c>
    </row>
    <row r="29" spans="1:43" x14ac:dyDescent="0.25">
      <c r="A29" s="135">
        <v>42004</v>
      </c>
      <c r="B29" s="136">
        <v>25.856027278977649</v>
      </c>
      <c r="C29" s="136">
        <v>22.057913683288419</v>
      </c>
      <c r="D29" s="136"/>
      <c r="E29" s="136">
        <v>20.99534095386446</v>
      </c>
      <c r="F29" s="136">
        <v>17.027275865119961</v>
      </c>
      <c r="G29" s="136"/>
      <c r="H29" s="136">
        <v>27.618617310809661</v>
      </c>
      <c r="I29" s="136">
        <v>22.836039275837901</v>
      </c>
      <c r="J29" s="136"/>
      <c r="K29" s="136">
        <v>40.036069206504663</v>
      </c>
      <c r="L29" s="138">
        <f t="shared" si="0"/>
        <v>-8.4722096258953119</v>
      </c>
      <c r="M29" s="136">
        <v>35.247381020964703</v>
      </c>
      <c r="N29" s="136"/>
      <c r="O29" s="136">
        <v>27.17509656823729</v>
      </c>
      <c r="P29" s="136">
        <v>21.774089118431728</v>
      </c>
      <c r="Q29" s="136"/>
      <c r="R29" s="136">
        <v>33.32488019105395</v>
      </c>
      <c r="S29" s="136">
        <v>26.622066605223679</v>
      </c>
      <c r="T29" s="136"/>
      <c r="U29" s="136">
        <v>32.501311487039651</v>
      </c>
      <c r="V29" s="136">
        <v>28.121592065667151</v>
      </c>
      <c r="W29" s="136"/>
      <c r="X29" s="136">
        <v>31.440542471882619</v>
      </c>
      <c r="Y29" s="136">
        <v>27.213829723058549</v>
      </c>
      <c r="Z29" s="136"/>
      <c r="AA29" s="136">
        <v>8.5699980068734583</v>
      </c>
      <c r="AB29" s="136">
        <v>4.7840770919438169</v>
      </c>
      <c r="AC29" s="136"/>
      <c r="AD29" s="136">
        <v>20.15014806819946</v>
      </c>
      <c r="AE29" s="136">
        <v>17.858373782090059</v>
      </c>
      <c r="AF29" s="136"/>
      <c r="AG29" s="136" t="s">
        <v>666</v>
      </c>
      <c r="AH29" s="136" t="s">
        <v>666</v>
      </c>
      <c r="AI29" s="136"/>
      <c r="AJ29" s="136" t="s">
        <v>666</v>
      </c>
      <c r="AK29" s="136" t="s">
        <v>666</v>
      </c>
      <c r="AL29" s="136"/>
      <c r="AM29" s="136" t="s">
        <v>666</v>
      </c>
      <c r="AN29" s="136" t="s">
        <v>666</v>
      </c>
      <c r="AO29" s="136"/>
      <c r="AP29" s="136">
        <v>17.882505842556821</v>
      </c>
      <c r="AQ29" s="136">
        <v>6.3030768817956107</v>
      </c>
    </row>
    <row r="30" spans="1:43" x14ac:dyDescent="0.25">
      <c r="A30" s="137">
        <v>42369</v>
      </c>
      <c r="B30" s="138">
        <v>0.28755204769308479</v>
      </c>
      <c r="C30" s="138">
        <v>-2.5852307306294842</v>
      </c>
      <c r="D30" s="138"/>
      <c r="E30" s="138">
        <v>2.640017760370883</v>
      </c>
      <c r="F30" s="138">
        <v>-1.2682490424475781</v>
      </c>
      <c r="G30" s="138"/>
      <c r="H30" s="138">
        <v>4.5586953305020828</v>
      </c>
      <c r="I30" s="138">
        <v>0.89481321511577505</v>
      </c>
      <c r="J30" s="138"/>
      <c r="K30" s="138">
        <v>17.074699733580491</v>
      </c>
      <c r="L30" s="138">
        <f t="shared" si="0"/>
        <v>-0.57351707917403727</v>
      </c>
      <c r="M30" s="138">
        <v>13.552145297955279</v>
      </c>
      <c r="N30" s="138"/>
      <c r="O30" s="138">
        <v>-0.49499012583639201</v>
      </c>
      <c r="P30" s="138">
        <v>-5.2696117813387673</v>
      </c>
      <c r="Q30" s="138"/>
      <c r="R30" s="138">
        <v>-7.249070440307726</v>
      </c>
      <c r="S30" s="138">
        <v>-12.066080737970729</v>
      </c>
      <c r="T30" s="138"/>
      <c r="U30" s="138">
        <v>-24.419815296272031</v>
      </c>
      <c r="V30" s="138">
        <v>-27.519590844321879</v>
      </c>
      <c r="W30" s="138"/>
      <c r="X30" s="138">
        <v>40.649537430824687</v>
      </c>
      <c r="Y30" s="138">
        <v>36.228796046772317</v>
      </c>
      <c r="Z30" s="138"/>
      <c r="AA30" s="138">
        <v>-6.9723885615298187</v>
      </c>
      <c r="AB30" s="138">
        <v>-10.638230938995189</v>
      </c>
      <c r="AC30" s="138"/>
      <c r="AD30" s="138">
        <v>3.738576206969868</v>
      </c>
      <c r="AE30" s="138">
        <v>0.57563033907630512</v>
      </c>
      <c r="AF30" s="138"/>
      <c r="AG30" s="138">
        <v>1.537255464715392</v>
      </c>
      <c r="AH30" s="138">
        <v>1.352632157195055</v>
      </c>
      <c r="AI30" s="138"/>
      <c r="AJ30" s="138" t="s">
        <v>666</v>
      </c>
      <c r="AK30" s="138" t="s">
        <v>666</v>
      </c>
      <c r="AL30" s="138"/>
      <c r="AM30" s="138">
        <v>1.688106721130356</v>
      </c>
      <c r="AN30" s="138">
        <v>1.358614343582931</v>
      </c>
      <c r="AO30" s="138"/>
      <c r="AP30" s="138">
        <v>-8.8760939732050463</v>
      </c>
      <c r="AQ30" s="138">
        <v>-18.481542429224209</v>
      </c>
    </row>
    <row r="31" spans="1:43" x14ac:dyDescent="0.25">
      <c r="A31" s="135">
        <v>42734</v>
      </c>
      <c r="B31" s="136">
        <v>13.16735775453561</v>
      </c>
      <c r="C31" s="136">
        <v>9.7377574690088675</v>
      </c>
      <c r="D31" s="136"/>
      <c r="E31" s="136">
        <v>30.724267325763389</v>
      </c>
      <c r="F31" s="136">
        <v>26.14135527870982</v>
      </c>
      <c r="G31" s="136"/>
      <c r="H31" s="136">
        <v>0.94599101825725285</v>
      </c>
      <c r="I31" s="136">
        <v>-2.6534566164776119</v>
      </c>
      <c r="J31" s="136"/>
      <c r="K31" s="136">
        <v>4.5427114388919998</v>
      </c>
      <c r="L31" s="138">
        <f t="shared" si="0"/>
        <v>-0.73395072769813141</v>
      </c>
      <c r="M31" s="136">
        <v>2.4335995966535462</v>
      </c>
      <c r="N31" s="136"/>
      <c r="O31" s="136">
        <v>10.26732520574185</v>
      </c>
      <c r="P31" s="136">
        <v>5.2133288789453447</v>
      </c>
      <c r="Q31" s="136"/>
      <c r="R31" s="136">
        <v>6.4099951223047347</v>
      </c>
      <c r="S31" s="136">
        <v>1.3246384173842829</v>
      </c>
      <c r="T31" s="136"/>
      <c r="U31" s="136">
        <v>24.3449863408248</v>
      </c>
      <c r="V31" s="136">
        <v>17.38961047724823</v>
      </c>
      <c r="W31" s="136"/>
      <c r="X31" s="136">
        <v>-8.1358792816426444</v>
      </c>
      <c r="Y31" s="136">
        <v>-11.097682602760409</v>
      </c>
      <c r="Z31" s="136"/>
      <c r="AA31" s="136">
        <v>8.2823861854591776</v>
      </c>
      <c r="AB31" s="136">
        <v>3.9256985681324958</v>
      </c>
      <c r="AC31" s="136"/>
      <c r="AD31" s="136">
        <v>10.035729352936039</v>
      </c>
      <c r="AE31" s="136">
        <v>6.6108203489255946</v>
      </c>
      <c r="AF31" s="136"/>
      <c r="AG31" s="136">
        <v>26.41368540817199</v>
      </c>
      <c r="AH31" s="136">
        <v>22.82964576089363</v>
      </c>
      <c r="AI31" s="136"/>
      <c r="AJ31" s="136" t="s">
        <v>666</v>
      </c>
      <c r="AK31" s="136" t="s">
        <v>666</v>
      </c>
      <c r="AL31" s="136"/>
      <c r="AM31" s="136">
        <v>19.950177365016831</v>
      </c>
      <c r="AN31" s="136">
        <v>12.663428007993961</v>
      </c>
      <c r="AO31" s="136"/>
      <c r="AP31" s="136">
        <v>22.84969558757091</v>
      </c>
      <c r="AQ31" s="136">
        <v>9.9985040304279451</v>
      </c>
    </row>
    <row r="32" spans="1:43" x14ac:dyDescent="0.25">
      <c r="A32" s="137">
        <v>43098</v>
      </c>
      <c r="B32" s="138">
        <v>5.2482258911433988</v>
      </c>
      <c r="C32" s="138">
        <v>2.2264635497726282</v>
      </c>
      <c r="D32" s="138"/>
      <c r="E32" s="138">
        <v>20.578477303414711</v>
      </c>
      <c r="F32" s="138">
        <v>16.946484003431191</v>
      </c>
      <c r="G32" s="138"/>
      <c r="H32" s="138">
        <v>-4.7697044978112562</v>
      </c>
      <c r="I32" s="138">
        <v>-9.0709322438436431</v>
      </c>
      <c r="J32" s="138"/>
      <c r="K32" s="138">
        <v>6.6255408083648604</v>
      </c>
      <c r="L32" s="138">
        <f t="shared" si="0"/>
        <v>0.45849915793482093</v>
      </c>
      <c r="M32" s="138">
        <v>3.401908502018602</v>
      </c>
      <c r="N32" s="138"/>
      <c r="O32" s="138">
        <v>-9.551000102083762E-2</v>
      </c>
      <c r="P32" s="138">
        <v>-4.9305747858360283</v>
      </c>
      <c r="Q32" s="138"/>
      <c r="R32" s="138">
        <v>0.87442662224150869</v>
      </c>
      <c r="S32" s="138">
        <v>-4.4259621374535989</v>
      </c>
      <c r="T32" s="138"/>
      <c r="U32" s="138">
        <v>7.1649886494503434</v>
      </c>
      <c r="V32" s="138">
        <v>1.614890902052557</v>
      </c>
      <c r="W32" s="138"/>
      <c r="X32" s="138">
        <v>3.7389981153106659</v>
      </c>
      <c r="Y32" s="138">
        <v>-0.26646143375641529</v>
      </c>
      <c r="Z32" s="138"/>
      <c r="AA32" s="138">
        <v>21.920930449491731</v>
      </c>
      <c r="AB32" s="138">
        <v>17.54894627510404</v>
      </c>
      <c r="AC32" s="138"/>
      <c r="AD32" s="138">
        <v>35.382768898481878</v>
      </c>
      <c r="AE32" s="138">
        <v>31.775660374549481</v>
      </c>
      <c r="AF32" s="138"/>
      <c r="AG32" s="138">
        <v>28.43307540204529</v>
      </c>
      <c r="AH32" s="138">
        <v>25.162405160890721</v>
      </c>
      <c r="AI32" s="138"/>
      <c r="AJ32" s="138" t="s">
        <v>666</v>
      </c>
      <c r="AK32" s="138" t="s">
        <v>666</v>
      </c>
      <c r="AL32" s="138"/>
      <c r="AM32" s="138">
        <v>13.218946182176341</v>
      </c>
      <c r="AN32" s="138">
        <v>6.5954126836066163</v>
      </c>
      <c r="AO32" s="138"/>
      <c r="AP32" s="138">
        <v>19.788787871955101</v>
      </c>
      <c r="AQ32" s="138">
        <v>8.7255946389940942</v>
      </c>
    </row>
    <row r="33" spans="1:43" x14ac:dyDescent="0.25">
      <c r="A33" s="135">
        <v>43465</v>
      </c>
      <c r="B33" s="136">
        <v>-14.498624561773349</v>
      </c>
      <c r="C33" s="136">
        <v>-17.356195461816849</v>
      </c>
      <c r="D33" s="136"/>
      <c r="E33" s="136">
        <v>-2.5086782432160559</v>
      </c>
      <c r="F33" s="136">
        <v>-5.5038223549140568</v>
      </c>
      <c r="G33" s="136"/>
      <c r="H33" s="136">
        <v>-4.9594962816024823</v>
      </c>
      <c r="I33" s="136">
        <v>-9.6371091771116255</v>
      </c>
      <c r="J33" s="136"/>
      <c r="K33" s="136">
        <v>3.089752471384366</v>
      </c>
      <c r="L33" s="138">
        <f t="shared" si="0"/>
        <v>-0.53366033645381827</v>
      </c>
      <c r="M33" s="136">
        <v>-0.24076145017165601</v>
      </c>
      <c r="N33" s="136"/>
      <c r="O33" s="136">
        <v>-12.52364878060337</v>
      </c>
      <c r="P33" s="136">
        <v>-16.982961383309149</v>
      </c>
      <c r="Q33" s="136"/>
      <c r="R33" s="136">
        <v>7.5807825140618226</v>
      </c>
      <c r="S33" s="136">
        <v>1.174570409699816</v>
      </c>
      <c r="T33" s="136"/>
      <c r="U33" s="136">
        <v>-12.81801058739557</v>
      </c>
      <c r="V33" s="136">
        <v>-17.507851312022652</v>
      </c>
      <c r="W33" s="136"/>
      <c r="X33" s="136">
        <v>2.9399136608808658</v>
      </c>
      <c r="Y33" s="136">
        <v>-0.97178051426691781</v>
      </c>
      <c r="Z33" s="136"/>
      <c r="AA33" s="136">
        <v>-31.958524383103441</v>
      </c>
      <c r="AB33" s="136">
        <v>-34.5433801690506</v>
      </c>
      <c r="AC33" s="136"/>
      <c r="AD33" s="136">
        <v>6.9873984333910899</v>
      </c>
      <c r="AE33" s="136">
        <v>4.0913724798424367</v>
      </c>
      <c r="AF33" s="136"/>
      <c r="AG33" s="136">
        <v>-14.107279870267829</v>
      </c>
      <c r="AH33" s="136">
        <v>-16.639413088280421</v>
      </c>
      <c r="AI33" s="136"/>
      <c r="AJ33" s="136" t="s">
        <v>666</v>
      </c>
      <c r="AK33" s="136" t="s">
        <v>666</v>
      </c>
      <c r="AL33" s="136"/>
      <c r="AM33" s="136">
        <v>-6.6760087890138431</v>
      </c>
      <c r="AN33" s="136">
        <v>-12.966588562170619</v>
      </c>
      <c r="AO33" s="136"/>
      <c r="AP33" s="136">
        <v>-2.523147822947613</v>
      </c>
      <c r="AQ33" s="136">
        <v>-12.30150252548933</v>
      </c>
    </row>
    <row r="34" spans="1:43" x14ac:dyDescent="0.25">
      <c r="A34" s="137">
        <v>43830</v>
      </c>
      <c r="B34" s="138">
        <v>31.416697490647639</v>
      </c>
      <c r="C34" s="138">
        <v>27.18398541640552</v>
      </c>
      <c r="D34" s="138"/>
      <c r="E34" s="138">
        <v>48.708920509262867</v>
      </c>
      <c r="F34" s="138">
        <v>44.600381975919433</v>
      </c>
      <c r="G34" s="138"/>
      <c r="H34" s="138">
        <v>10.64711824777971</v>
      </c>
      <c r="I34" s="138">
        <v>5.3234512069201489</v>
      </c>
      <c r="J34" s="138"/>
      <c r="K34" s="138">
        <v>30.89106196346285</v>
      </c>
      <c r="L34" s="138">
        <f t="shared" si="0"/>
        <v>8.9979083274661438</v>
      </c>
      <c r="M34" s="138">
        <v>27.31329863201131</v>
      </c>
      <c r="N34" s="138"/>
      <c r="O34" s="138">
        <v>24.096121286937901</v>
      </c>
      <c r="P34" s="138">
        <v>18.227459450016621</v>
      </c>
      <c r="Q34" s="138"/>
      <c r="R34" s="138">
        <v>21.198733069284099</v>
      </c>
      <c r="S34" s="138">
        <v>15.31432658679293</v>
      </c>
      <c r="T34" s="138"/>
      <c r="U34" s="138">
        <v>15.64796162634368</v>
      </c>
      <c r="V34" s="138">
        <v>8.8103982216741095</v>
      </c>
      <c r="W34" s="138"/>
      <c r="X34" s="138">
        <v>13.70474838103901</v>
      </c>
      <c r="Y34" s="138">
        <v>9.7135940122304874</v>
      </c>
      <c r="Z34" s="138"/>
      <c r="AA34" s="138">
        <v>41.995407612687757</v>
      </c>
      <c r="AB34" s="138">
        <v>35.206783706388279</v>
      </c>
      <c r="AC34" s="138"/>
      <c r="AD34" s="138">
        <v>41.952589214624552</v>
      </c>
      <c r="AE34" s="138">
        <v>38.948143783204728</v>
      </c>
      <c r="AF34" s="138"/>
      <c r="AG34" s="138">
        <v>44.205190795093863</v>
      </c>
      <c r="AH34" s="138">
        <v>40.327677997096309</v>
      </c>
      <c r="AI34" s="138"/>
      <c r="AJ34" s="138" t="s">
        <v>666</v>
      </c>
      <c r="AK34" s="138" t="s">
        <v>666</v>
      </c>
      <c r="AL34" s="138"/>
      <c r="AM34" s="138">
        <v>27.392136089527991</v>
      </c>
      <c r="AN34" s="138">
        <v>19.622670468359591</v>
      </c>
      <c r="AO34" s="138"/>
      <c r="AP34" s="138">
        <v>21.330837842753979</v>
      </c>
      <c r="AQ34" s="138">
        <v>9.6201735163884194</v>
      </c>
    </row>
    <row r="35" spans="1:43" x14ac:dyDescent="0.25">
      <c r="A35" s="135">
        <v>44196</v>
      </c>
      <c r="B35" s="136">
        <v>-18.435197599692071</v>
      </c>
      <c r="C35" s="136">
        <v>-21.745605793688899</v>
      </c>
      <c r="D35" s="136"/>
      <c r="E35" s="136">
        <v>12.167018984851911</v>
      </c>
      <c r="F35" s="136">
        <v>9.1218112064362256</v>
      </c>
      <c r="G35" s="136"/>
      <c r="H35" s="136">
        <v>-25.184397039197339</v>
      </c>
      <c r="I35" s="136">
        <v>-29.207841020691721</v>
      </c>
      <c r="J35" s="136"/>
      <c r="K35" s="136">
        <v>-10.692776926104999</v>
      </c>
      <c r="L35" s="138">
        <f t="shared" si="0"/>
        <v>-1.3461446854352932</v>
      </c>
      <c r="M35" s="136">
        <v>-13.35722506639531</v>
      </c>
      <c r="N35" s="136"/>
      <c r="O35" s="136">
        <v>-21.755636056883539</v>
      </c>
      <c r="P35" s="136">
        <v>-26.055198068053802</v>
      </c>
      <c r="Q35" s="136"/>
      <c r="R35" s="136">
        <v>-9.8595168455118518</v>
      </c>
      <c r="S35" s="136">
        <v>-14.59160927969061</v>
      </c>
      <c r="T35" s="136"/>
      <c r="U35" s="136">
        <v>-23.596372186341579</v>
      </c>
      <c r="V35" s="136">
        <v>-25.03988049295257</v>
      </c>
      <c r="W35" s="136"/>
      <c r="X35" s="136">
        <v>12.910630750475489</v>
      </c>
      <c r="Y35" s="136">
        <v>8.6294056273950037</v>
      </c>
      <c r="Z35" s="136"/>
      <c r="AA35" s="136">
        <v>10.334649673428389</v>
      </c>
      <c r="AB35" s="136">
        <v>7.7062002216228498</v>
      </c>
      <c r="AC35" s="136"/>
      <c r="AD35" s="136">
        <v>7.2543868426474312</v>
      </c>
      <c r="AE35" s="136">
        <v>5.0125004955968064</v>
      </c>
      <c r="AF35" s="136"/>
      <c r="AG35" s="136">
        <v>21.003865114186841</v>
      </c>
      <c r="AH35" s="136">
        <v>18.172452557390638</v>
      </c>
      <c r="AI35" s="136"/>
      <c r="AJ35" s="136" t="s">
        <v>666</v>
      </c>
      <c r="AK35" s="136" t="s">
        <v>666</v>
      </c>
      <c r="AL35" s="136"/>
      <c r="AM35" s="136">
        <v>-8.240039730354475</v>
      </c>
      <c r="AN35" s="136">
        <v>-13.94894272590639</v>
      </c>
      <c r="AO35" s="136"/>
      <c r="AP35" s="136">
        <v>-18.76750554108105</v>
      </c>
      <c r="AQ35" s="136">
        <v>-26.767753964091131</v>
      </c>
    </row>
    <row r="36" spans="1:43" x14ac:dyDescent="0.25">
      <c r="A36" s="137">
        <v>44561</v>
      </c>
      <c r="B36" s="138">
        <v>21.99594287523707</v>
      </c>
      <c r="C36" s="138">
        <v>17.916971776030291</v>
      </c>
      <c r="D36" s="138"/>
      <c r="E36" s="138">
        <v>62.028960082583161</v>
      </c>
      <c r="F36" s="138">
        <v>58.509801979088117</v>
      </c>
      <c r="G36" s="138"/>
      <c r="H36" s="138">
        <v>51.909294981510911</v>
      </c>
      <c r="I36" s="138">
        <v>45.970233263383157</v>
      </c>
      <c r="J36" s="138"/>
      <c r="K36" s="138">
        <v>58.289768146199997</v>
      </c>
      <c r="L36" s="138">
        <f>(K36-K35)/K35</f>
        <v>-6.4513218174310971</v>
      </c>
      <c r="M36" s="138">
        <v>54.282383433276827</v>
      </c>
      <c r="N36" s="138"/>
      <c r="O36" s="138">
        <v>29.245868917698601</v>
      </c>
      <c r="P36" s="138">
        <v>23.79358568819443</v>
      </c>
      <c r="Q36" s="138"/>
      <c r="R36" s="138">
        <v>16.321292207274158</v>
      </c>
      <c r="S36" s="138">
        <v>11.573302598769249</v>
      </c>
      <c r="T36" s="138"/>
      <c r="U36" s="138">
        <v>18.219288553670101</v>
      </c>
      <c r="V36" s="138">
        <v>18.15852097162594</v>
      </c>
      <c r="W36" s="138"/>
      <c r="X36" s="138">
        <v>79.428952251759881</v>
      </c>
      <c r="Y36" s="138">
        <v>74.519639913526376</v>
      </c>
      <c r="Z36" s="138"/>
      <c r="AA36" s="138">
        <v>28.820804600752489</v>
      </c>
      <c r="AB36" s="138">
        <v>24.712623249926139</v>
      </c>
      <c r="AC36" s="138"/>
      <c r="AD36" s="138">
        <v>34.413050676074278</v>
      </c>
      <c r="AE36" s="138">
        <v>31.557570184989771</v>
      </c>
      <c r="AF36" s="138"/>
      <c r="AG36" s="138">
        <v>25.469770124287589</v>
      </c>
      <c r="AH36" s="138">
        <v>22.715882452987259</v>
      </c>
      <c r="AI36" s="138"/>
      <c r="AJ36" s="138" t="s">
        <v>666</v>
      </c>
      <c r="AK36" s="138" t="s">
        <v>666</v>
      </c>
      <c r="AL36" s="138"/>
      <c r="AM36" s="138">
        <v>41.687245412927588</v>
      </c>
      <c r="AN36" s="138">
        <v>35.611782564540142</v>
      </c>
      <c r="AO36" s="138"/>
      <c r="AP36" s="138">
        <v>15.63547393222213</v>
      </c>
      <c r="AQ36" s="138">
        <v>6.3983337621342784</v>
      </c>
    </row>
    <row r="37" spans="1:43" x14ac:dyDescent="0.25">
      <c r="A37" s="135">
        <v>44925</v>
      </c>
      <c r="B37" s="136">
        <v>-37.617692928863988</v>
      </c>
      <c r="C37" s="136">
        <v>-40.396847643070558</v>
      </c>
      <c r="D37" s="136"/>
      <c r="E37" s="136">
        <v>-28.581092658027249</v>
      </c>
      <c r="F37" s="136">
        <v>-30.450534395962091</v>
      </c>
      <c r="G37" s="136"/>
      <c r="H37" s="136">
        <v>-13.290829429336309</v>
      </c>
      <c r="I37" s="136">
        <v>-17.291815049757151</v>
      </c>
      <c r="J37" s="136"/>
      <c r="K37" s="136">
        <v>-31.339577499780109</v>
      </c>
      <c r="L37" s="138">
        <f t="shared" si="0"/>
        <v>-1.5376514351742741</v>
      </c>
      <c r="M37" s="136">
        <v>-33.27785792094835</v>
      </c>
      <c r="N37" s="136"/>
      <c r="O37" s="136">
        <v>-15.727077319782151</v>
      </c>
      <c r="P37" s="136">
        <v>-20.109169185311242</v>
      </c>
      <c r="Q37" s="136"/>
      <c r="R37" s="136">
        <v>-22.182671298880241</v>
      </c>
      <c r="S37" s="136">
        <v>-25.45616047944425</v>
      </c>
      <c r="T37" s="136"/>
      <c r="U37" s="136">
        <v>-15.30641730621312</v>
      </c>
      <c r="V37" s="136">
        <v>-16.707560981940532</v>
      </c>
      <c r="W37" s="136"/>
      <c r="X37" s="136">
        <v>-26.72689278768415</v>
      </c>
      <c r="Y37" s="136">
        <v>-28.937128455642078</v>
      </c>
      <c r="Z37" s="136"/>
      <c r="AA37" s="136">
        <v>-19.47750886504258</v>
      </c>
      <c r="AB37" s="136">
        <v>-21.34165956923594</v>
      </c>
      <c r="AC37" s="136"/>
      <c r="AD37" s="136">
        <v>-28.606244260817238</v>
      </c>
      <c r="AE37" s="136">
        <v>-30.523996938897788</v>
      </c>
      <c r="AF37" s="136"/>
      <c r="AG37" s="136">
        <v>-27.97044114635419</v>
      </c>
      <c r="AH37" s="136">
        <v>-29.830021586747758</v>
      </c>
      <c r="AI37" s="136"/>
      <c r="AJ37" s="136" t="s">
        <v>666</v>
      </c>
      <c r="AK37" s="136" t="s">
        <v>666</v>
      </c>
      <c r="AL37" s="136"/>
      <c r="AM37" s="136">
        <v>-0.77825541994925862</v>
      </c>
      <c r="AN37" s="136">
        <v>-5.7096756771202726</v>
      </c>
      <c r="AO37" s="136"/>
      <c r="AP37" s="136">
        <v>-26.610257239642099</v>
      </c>
      <c r="AQ37" s="136">
        <v>-34.759750918914847</v>
      </c>
    </row>
    <row r="38" spans="1:43" x14ac:dyDescent="0.25">
      <c r="A38" s="137">
        <v>45289</v>
      </c>
      <c r="B38" s="138">
        <v>2.0334046887769519</v>
      </c>
      <c r="C38" s="138">
        <v>-3.6525689467152511</v>
      </c>
      <c r="D38" s="138"/>
      <c r="E38" s="138">
        <v>19.154616579690419</v>
      </c>
      <c r="F38" s="138">
        <v>15.64667842326206</v>
      </c>
      <c r="G38" s="138"/>
      <c r="H38" s="138">
        <v>10.56532300556605</v>
      </c>
      <c r="I38" s="138">
        <v>4.8739402249782682</v>
      </c>
      <c r="J38" s="138"/>
      <c r="K38" s="138">
        <v>7.6644742551863709</v>
      </c>
      <c r="L38" s="138">
        <f t="shared" si="0"/>
        <v>-1.2445621436740859</v>
      </c>
      <c r="M38" s="138">
        <v>3.705613077937175</v>
      </c>
      <c r="N38" s="138"/>
      <c r="O38" s="138">
        <v>-7.5859765823882537</v>
      </c>
      <c r="P38" s="138">
        <v>-13.681502309376389</v>
      </c>
      <c r="Q38" s="138"/>
      <c r="R38" s="138">
        <v>13.936765575776921</v>
      </c>
      <c r="S38" s="138">
        <v>8.2917325632407177</v>
      </c>
      <c r="T38" s="138"/>
      <c r="U38" s="138">
        <v>23.92030706065238</v>
      </c>
      <c r="V38" s="138">
        <v>18.81876696679452</v>
      </c>
      <c r="W38" s="138"/>
      <c r="X38" s="138">
        <v>18.488062179433591</v>
      </c>
      <c r="Y38" s="138">
        <v>13.400136670167109</v>
      </c>
      <c r="Z38" s="138"/>
      <c r="AA38" s="138">
        <v>15.908287407620341</v>
      </c>
      <c r="AB38" s="138">
        <v>10.533140242810839</v>
      </c>
      <c r="AC38" s="138"/>
      <c r="AD38" s="138">
        <v>-1.521759438131254</v>
      </c>
      <c r="AE38" s="138">
        <v>-5.1762297773415789</v>
      </c>
      <c r="AF38" s="138"/>
      <c r="AG38" s="138">
        <v>30.077435111429619</v>
      </c>
      <c r="AH38" s="138">
        <v>26.61027485699476</v>
      </c>
      <c r="AI38" s="138"/>
      <c r="AJ38" s="138">
        <v>3.8347237325730998</v>
      </c>
      <c r="AK38" s="138">
        <v>9.7916811221185396E-2</v>
      </c>
      <c r="AL38" s="138"/>
      <c r="AM38" s="138">
        <v>22.28019029278294</v>
      </c>
      <c r="AN38" s="138">
        <v>16.811439376625081</v>
      </c>
      <c r="AO38" s="138"/>
      <c r="AP38" s="138">
        <v>15.347846533710999</v>
      </c>
      <c r="AQ38" s="138">
        <v>1.9075772120267009</v>
      </c>
    </row>
    <row r="39" spans="1:43" x14ac:dyDescent="0.25">
      <c r="A39" s="135">
        <v>45657</v>
      </c>
      <c r="B39" s="136">
        <v>21.500357014631419</v>
      </c>
      <c r="C39" s="136">
        <v>15.864225305199399</v>
      </c>
      <c r="D39" s="136"/>
      <c r="E39" s="136">
        <v>-17.782408693245419</v>
      </c>
      <c r="F39" s="136">
        <v>-20.52765739958388</v>
      </c>
      <c r="G39" s="136"/>
      <c r="H39" s="136">
        <v>14.009428232691221</v>
      </c>
      <c r="I39" s="136">
        <v>8.799516759479209</v>
      </c>
      <c r="J39" s="136"/>
      <c r="K39" s="136">
        <v>12.83074923982546</v>
      </c>
      <c r="L39" s="138">
        <f t="shared" si="0"/>
        <v>0.67405471172966513</v>
      </c>
      <c r="M39" s="136">
        <v>9.1837686775070324</v>
      </c>
      <c r="N39" s="136"/>
      <c r="O39" s="136">
        <v>-10.00505343564164</v>
      </c>
      <c r="P39" s="136">
        <v>-16.264667388625188</v>
      </c>
      <c r="Q39" s="136"/>
      <c r="R39" s="136">
        <v>24.180184947538329</v>
      </c>
      <c r="S39" s="136">
        <v>18.91740814749792</v>
      </c>
      <c r="T39" s="136"/>
      <c r="U39" s="136">
        <v>-1.999264803335477</v>
      </c>
      <c r="V39" s="136">
        <v>-6.4201786315515879</v>
      </c>
      <c r="W39" s="136"/>
      <c r="X39" s="136">
        <v>-0.52239939207017194</v>
      </c>
      <c r="Y39" s="136">
        <v>-4.3602945258600636</v>
      </c>
      <c r="Z39" s="136"/>
      <c r="AA39" s="136">
        <v>-16.26983974985944</v>
      </c>
      <c r="AB39" s="136">
        <v>-18.903888424742689</v>
      </c>
      <c r="AC39" s="136"/>
      <c r="AD39" s="136">
        <v>-14.15063260552202</v>
      </c>
      <c r="AE39" s="136">
        <v>-17.38824916541801</v>
      </c>
      <c r="AF39" s="136"/>
      <c r="AG39" s="136">
        <v>25.216344341709231</v>
      </c>
      <c r="AH39" s="136">
        <v>22.212812424418011</v>
      </c>
      <c r="AI39" s="136"/>
      <c r="AJ39" s="136">
        <v>-1.1280722739293589</v>
      </c>
      <c r="AK39" s="136">
        <v>-6.7158970139857281</v>
      </c>
      <c r="AL39" s="136"/>
      <c r="AM39" s="136">
        <v>35.899773102829393</v>
      </c>
      <c r="AN39" s="136">
        <v>30.94150257895247</v>
      </c>
      <c r="AO39" s="136"/>
      <c r="AP39" s="136">
        <v>0.35827286267680059</v>
      </c>
      <c r="AQ39" s="136">
        <v>-11.050625168681879</v>
      </c>
    </row>
    <row r="40" spans="1:43" ht="15.75" thickBot="1" x14ac:dyDescent="0.3">
      <c r="B40" s="139"/>
      <c r="C40" s="139"/>
      <c r="D40" s="139"/>
      <c r="E40" s="139"/>
      <c r="F40" s="139"/>
      <c r="G40" s="139"/>
      <c r="H40" s="139"/>
      <c r="I40" s="139"/>
      <c r="J40" s="139"/>
      <c r="K40" s="139"/>
      <c r="L40" s="139"/>
      <c r="M40" s="139"/>
      <c r="N40" s="139"/>
      <c r="O40" s="139"/>
      <c r="P40" s="139"/>
      <c r="Q40" s="139"/>
      <c r="R40" s="139"/>
      <c r="S40" s="139"/>
      <c r="T40" s="139"/>
      <c r="U40" s="139"/>
      <c r="V40" s="139"/>
      <c r="W40" s="139"/>
      <c r="X40" s="139"/>
      <c r="Y40" s="139"/>
      <c r="Z40" s="139"/>
      <c r="AA40" s="139"/>
      <c r="AB40" s="139"/>
      <c r="AC40" s="139"/>
      <c r="AD40" s="139"/>
      <c r="AE40" s="139"/>
      <c r="AF40" s="139"/>
      <c r="AG40" s="139"/>
      <c r="AH40" s="139"/>
      <c r="AI40" s="139"/>
      <c r="AJ40" s="140"/>
      <c r="AK40" s="140"/>
      <c r="AL40" s="139"/>
      <c r="AM40" s="139"/>
      <c r="AN40" s="139"/>
      <c r="AO40" s="139"/>
      <c r="AP40" s="139"/>
      <c r="AQ40" s="139"/>
    </row>
    <row r="41" spans="1:43" s="142" customFormat="1" ht="15.75" thickBot="1" x14ac:dyDescent="0.3">
      <c r="A41" s="93" t="s">
        <v>667</v>
      </c>
      <c r="B41" s="141">
        <f>AVERAGE(B9:B39)</f>
        <v>10.473031463153323</v>
      </c>
      <c r="C41" s="141"/>
      <c r="D41" s="141"/>
      <c r="E41" s="141">
        <f>AVERAGE(E9:E39)</f>
        <v>13.349203187401351</v>
      </c>
      <c r="F41" s="141"/>
      <c r="G41" s="141"/>
      <c r="H41" s="141">
        <f>AVERAGE(H9:H39)</f>
        <v>11.280444416245606</v>
      </c>
      <c r="I41" s="141"/>
      <c r="J41" s="141"/>
      <c r="K41" s="141">
        <f>AVERAGE(K9:K39)</f>
        <v>12.668029890975642</v>
      </c>
      <c r="L41" s="145">
        <f>AVERAGE(L10:L39)</f>
        <v>-0.57337232955341866</v>
      </c>
      <c r="M41" s="141"/>
      <c r="N41" s="141"/>
      <c r="O41" s="141">
        <f>AVERAGE(O9:O39)</f>
        <v>7.3499935441318831</v>
      </c>
      <c r="P41" s="141"/>
      <c r="Q41" s="141"/>
      <c r="R41" s="141">
        <f>AVERAGE(R9:R39)</f>
        <v>11.989822864239279</v>
      </c>
      <c r="S41" s="141"/>
      <c r="T41" s="141"/>
      <c r="U41" s="141">
        <f>AVERAGE(U9:U39)</f>
        <v>8.6181712170332432</v>
      </c>
      <c r="V41" s="141"/>
      <c r="W41" s="141"/>
      <c r="X41" s="141">
        <f>AVERAGE(X9:X39)</f>
        <v>16.728509769633998</v>
      </c>
      <c r="Y41" s="141"/>
      <c r="Z41" s="141"/>
      <c r="AA41" s="141">
        <f>AVERAGE(AA9:AA39)</f>
        <v>8.1225365518642967</v>
      </c>
      <c r="AB41" s="141"/>
      <c r="AC41" s="141"/>
      <c r="AD41" s="141">
        <f>AVERAGE(AD9:AD39)</f>
        <v>11.565241677685751</v>
      </c>
      <c r="AE41" s="141"/>
      <c r="AF41" s="141"/>
      <c r="AG41" s="141">
        <f>AVERAGE(AG9:AG39)</f>
        <v>16.027890074501776</v>
      </c>
      <c r="AH41" s="141"/>
      <c r="AI41" s="141"/>
      <c r="AJ41" s="141">
        <f>AVERAGE(AJ9:AJ39)</f>
        <v>1.3533257293218703</v>
      </c>
      <c r="AK41" s="141"/>
      <c r="AL41" s="141"/>
      <c r="AM41" s="141">
        <f>AVERAGE(AM9:AM39)</f>
        <v>14.642227122707386</v>
      </c>
      <c r="AN41" s="141"/>
      <c r="AO41" s="141"/>
      <c r="AP41" s="141">
        <f>AVERAGE(AP9:AP39)</f>
        <v>8.8130332047029896</v>
      </c>
      <c r="AQ41" s="141"/>
    </row>
    <row r="42" spans="1:43" x14ac:dyDescent="0.25">
      <c r="A42" s="24"/>
      <c r="B42" s="139"/>
      <c r="C42" s="139"/>
      <c r="D42" s="139"/>
      <c r="E42" s="139"/>
      <c r="F42" s="139"/>
      <c r="G42" s="139"/>
      <c r="H42" s="139"/>
      <c r="I42" s="139"/>
      <c r="J42" s="139"/>
      <c r="K42" s="139"/>
      <c r="L42" s="139"/>
      <c r="M42" s="139"/>
      <c r="N42" s="139"/>
      <c r="O42" s="139"/>
      <c r="P42" s="139"/>
      <c r="Q42" s="139"/>
      <c r="R42" s="139"/>
      <c r="S42" s="139"/>
      <c r="T42" s="139"/>
      <c r="U42" s="139"/>
      <c r="V42" s="139"/>
      <c r="W42" s="139"/>
      <c r="X42" s="139"/>
      <c r="Y42" s="139"/>
      <c r="Z42" s="139"/>
      <c r="AA42" s="139"/>
      <c r="AB42" s="139"/>
      <c r="AC42" s="139"/>
      <c r="AD42" s="139"/>
      <c r="AE42" s="139"/>
      <c r="AF42" s="139"/>
      <c r="AG42" s="139"/>
      <c r="AH42" s="139"/>
      <c r="AI42" s="139"/>
      <c r="AJ42" s="139"/>
      <c r="AK42" s="139"/>
      <c r="AL42" s="139"/>
      <c r="AM42" s="139"/>
      <c r="AN42" s="139"/>
      <c r="AO42" s="139"/>
      <c r="AP42" s="139"/>
      <c r="AQ42" s="139"/>
    </row>
    <row r="43" spans="1:43" x14ac:dyDescent="0.25">
      <c r="B43" s="139"/>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c r="AA43" s="139"/>
      <c r="AB43" s="139"/>
      <c r="AC43" s="139"/>
      <c r="AD43" s="139"/>
      <c r="AE43" s="139"/>
      <c r="AF43" s="139"/>
      <c r="AG43" s="139"/>
      <c r="AH43" s="139"/>
      <c r="AI43" s="139"/>
      <c r="AJ43" s="139"/>
      <c r="AK43" s="139"/>
      <c r="AL43" s="139"/>
      <c r="AM43" s="139"/>
      <c r="AN43" s="139"/>
      <c r="AO43" s="139"/>
      <c r="AP43" s="139"/>
      <c r="AQ43" s="139"/>
    </row>
    <row r="44" spans="1:43" x14ac:dyDescent="0.25">
      <c r="B44" s="139"/>
      <c r="C44" s="139"/>
      <c r="D44" s="139"/>
      <c r="E44" s="139"/>
      <c r="F44" s="139"/>
      <c r="G44" s="139"/>
      <c r="H44" s="139"/>
      <c r="I44" s="139"/>
      <c r="J44" s="139"/>
      <c r="K44" s="139"/>
      <c r="L44" s="139"/>
      <c r="M44" s="139"/>
      <c r="N44" s="139"/>
      <c r="O44" s="139"/>
      <c r="P44" s="139"/>
      <c r="Q44" s="139"/>
      <c r="R44" s="139"/>
      <c r="S44" s="139"/>
      <c r="T44" s="139"/>
      <c r="U44" s="139"/>
      <c r="V44" s="139"/>
      <c r="W44" s="139"/>
      <c r="X44" s="139"/>
      <c r="Y44" s="139"/>
      <c r="Z44" s="139"/>
      <c r="AA44" s="139"/>
      <c r="AB44" s="139"/>
      <c r="AC44" s="139"/>
      <c r="AD44" s="139"/>
      <c r="AE44" s="139"/>
      <c r="AF44" s="139"/>
      <c r="AG44" s="139"/>
      <c r="AH44" s="139"/>
      <c r="AI44" s="139"/>
      <c r="AJ44" s="139"/>
      <c r="AK44" s="139"/>
      <c r="AL44" s="139"/>
      <c r="AM44" s="139"/>
      <c r="AN44" s="139"/>
      <c r="AO44" s="139"/>
      <c r="AP44" s="139"/>
      <c r="AQ44" s="139"/>
    </row>
    <row r="45" spans="1:43" x14ac:dyDescent="0.25">
      <c r="B45" s="139"/>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c r="AC45" s="139"/>
      <c r="AD45" s="139"/>
      <c r="AE45" s="139"/>
      <c r="AF45" s="139"/>
      <c r="AG45" s="139"/>
      <c r="AH45" s="139"/>
      <c r="AI45" s="139"/>
      <c r="AJ45" s="139"/>
      <c r="AK45" s="139"/>
      <c r="AL45" s="139"/>
      <c r="AM45" s="139"/>
      <c r="AN45" s="139"/>
      <c r="AO45" s="139"/>
      <c r="AP45" s="139"/>
      <c r="AQ45" s="139"/>
    </row>
    <row r="46" spans="1:43" x14ac:dyDescent="0.25">
      <c r="B46" s="139"/>
      <c r="C46" s="139"/>
      <c r="D46" s="139"/>
      <c r="E46" s="139"/>
      <c r="F46" s="139"/>
      <c r="G46" s="139"/>
      <c r="H46" s="139"/>
      <c r="I46" s="139"/>
      <c r="J46" s="139"/>
      <c r="K46" s="139"/>
      <c r="L46" s="139"/>
      <c r="M46" s="139"/>
      <c r="N46" s="139"/>
      <c r="O46" s="139"/>
      <c r="P46" s="139"/>
      <c r="Q46" s="139"/>
      <c r="R46" s="139"/>
      <c r="S46" s="139"/>
      <c r="T46" s="139"/>
      <c r="U46" s="139"/>
      <c r="V46" s="139"/>
      <c r="W46" s="139"/>
      <c r="X46" s="139"/>
      <c r="Y46" s="139"/>
      <c r="Z46" s="139"/>
      <c r="AA46" s="139"/>
      <c r="AB46" s="139"/>
      <c r="AC46" s="139"/>
      <c r="AD46" s="139"/>
      <c r="AE46" s="139"/>
      <c r="AF46" s="139"/>
      <c r="AG46" s="139"/>
      <c r="AH46" s="139"/>
      <c r="AI46" s="139"/>
      <c r="AJ46" s="139"/>
      <c r="AK46" s="139"/>
      <c r="AL46" s="139"/>
      <c r="AM46" s="139"/>
      <c r="AN46" s="139"/>
      <c r="AO46" s="139"/>
      <c r="AP46" s="139"/>
      <c r="AQ46" s="139"/>
    </row>
    <row r="47" spans="1:43" x14ac:dyDescent="0.25">
      <c r="B47" s="139"/>
      <c r="C47" s="139"/>
      <c r="D47" s="139"/>
      <c r="E47" s="139"/>
      <c r="F47" s="139"/>
      <c r="G47" s="139"/>
      <c r="H47" s="139"/>
      <c r="I47" s="139"/>
      <c r="J47" s="139"/>
      <c r="K47" s="139"/>
      <c r="L47" s="139"/>
      <c r="M47" s="139"/>
      <c r="N47" s="139"/>
      <c r="O47" s="139"/>
      <c r="P47" s="139"/>
      <c r="Q47" s="139"/>
      <c r="R47" s="139"/>
      <c r="S47" s="139"/>
      <c r="T47" s="139"/>
      <c r="U47" s="139"/>
      <c r="V47" s="139"/>
      <c r="W47" s="139"/>
      <c r="X47" s="139"/>
      <c r="Y47" s="139"/>
      <c r="Z47" s="139"/>
      <c r="AA47" s="139"/>
      <c r="AB47" s="139"/>
      <c r="AC47" s="139"/>
      <c r="AD47" s="139"/>
      <c r="AE47" s="139"/>
      <c r="AF47" s="139"/>
      <c r="AG47" s="139"/>
      <c r="AH47" s="139"/>
      <c r="AI47" s="139"/>
      <c r="AJ47" s="139"/>
      <c r="AK47" s="139"/>
      <c r="AL47" s="139"/>
      <c r="AM47" s="139"/>
      <c r="AN47" s="139"/>
      <c r="AO47" s="139"/>
      <c r="AP47" s="139"/>
      <c r="AQ47" s="139"/>
    </row>
    <row r="48" spans="1:43" x14ac:dyDescent="0.25">
      <c r="B48" s="139"/>
      <c r="C48" s="139"/>
      <c r="D48" s="139"/>
      <c r="E48" s="139"/>
      <c r="F48" s="139"/>
      <c r="G48" s="139"/>
      <c r="H48" s="139"/>
      <c r="I48" s="139"/>
      <c r="J48" s="139"/>
      <c r="K48" s="139"/>
      <c r="L48" s="139"/>
      <c r="M48" s="139"/>
      <c r="N48" s="139"/>
      <c r="O48" s="139"/>
      <c r="P48" s="139"/>
      <c r="Q48" s="139"/>
      <c r="R48" s="139"/>
      <c r="S48" s="139"/>
      <c r="T48" s="139"/>
      <c r="U48" s="139"/>
      <c r="V48" s="139"/>
      <c r="W48" s="139"/>
      <c r="X48" s="139"/>
      <c r="Y48" s="139"/>
      <c r="Z48" s="139"/>
      <c r="AA48" s="139"/>
      <c r="AB48" s="139"/>
      <c r="AC48" s="139"/>
      <c r="AD48" s="139"/>
      <c r="AE48" s="139"/>
      <c r="AF48" s="139"/>
      <c r="AG48" s="139"/>
      <c r="AH48" s="139"/>
      <c r="AI48" s="139"/>
      <c r="AJ48" s="139"/>
      <c r="AK48" s="139"/>
      <c r="AL48" s="139"/>
      <c r="AM48" s="139"/>
      <c r="AN48" s="139"/>
      <c r="AO48" s="139"/>
      <c r="AP48" s="139"/>
      <c r="AQ48" s="139"/>
    </row>
    <row r="49" spans="2:43" x14ac:dyDescent="0.25">
      <c r="B49" s="139"/>
      <c r="C49" s="139"/>
      <c r="D49" s="139"/>
      <c r="E49" s="139"/>
      <c r="F49" s="139"/>
      <c r="G49" s="139"/>
      <c r="H49" s="139"/>
      <c r="I49" s="139"/>
      <c r="J49" s="139"/>
      <c r="K49" s="139"/>
      <c r="L49" s="139"/>
      <c r="M49" s="139"/>
      <c r="N49" s="139"/>
      <c r="O49" s="139"/>
      <c r="P49" s="139"/>
      <c r="Q49" s="139"/>
      <c r="R49" s="139"/>
      <c r="S49" s="139"/>
      <c r="T49" s="139"/>
      <c r="U49" s="139"/>
      <c r="V49" s="139"/>
      <c r="W49" s="139"/>
      <c r="X49" s="139"/>
      <c r="Y49" s="139"/>
      <c r="Z49" s="139"/>
      <c r="AA49" s="139"/>
      <c r="AB49" s="139"/>
      <c r="AC49" s="139"/>
      <c r="AD49" s="139"/>
      <c r="AE49" s="139"/>
      <c r="AF49" s="139"/>
      <c r="AG49" s="139"/>
      <c r="AH49" s="139"/>
      <c r="AI49" s="139"/>
      <c r="AJ49" s="139"/>
      <c r="AK49" s="139"/>
      <c r="AL49" s="139"/>
      <c r="AM49" s="139"/>
      <c r="AN49" s="139"/>
      <c r="AO49" s="139"/>
      <c r="AP49" s="139"/>
      <c r="AQ49" s="139"/>
    </row>
    <row r="50" spans="2:43" x14ac:dyDescent="0.25">
      <c r="B50" s="139"/>
      <c r="C50" s="139"/>
      <c r="D50" s="139"/>
      <c r="E50" s="139"/>
      <c r="F50" s="139"/>
      <c r="G50" s="139"/>
      <c r="H50" s="139"/>
      <c r="I50" s="139"/>
      <c r="J50" s="139"/>
      <c r="K50" s="139"/>
      <c r="L50" s="139"/>
      <c r="M50" s="139"/>
      <c r="N50" s="139"/>
      <c r="O50" s="139"/>
      <c r="P50" s="139"/>
      <c r="Q50" s="139"/>
      <c r="R50" s="139"/>
      <c r="S50" s="139"/>
      <c r="T50" s="139"/>
      <c r="U50" s="139"/>
      <c r="V50" s="139"/>
      <c r="W50" s="139"/>
      <c r="X50" s="139"/>
      <c r="Y50" s="139"/>
      <c r="Z50" s="139"/>
      <c r="AA50" s="139"/>
      <c r="AB50" s="139"/>
      <c r="AC50" s="139"/>
      <c r="AD50" s="139"/>
      <c r="AE50" s="139"/>
      <c r="AF50" s="139"/>
      <c r="AG50" s="139"/>
      <c r="AH50" s="139"/>
      <c r="AI50" s="139"/>
      <c r="AJ50" s="139"/>
      <c r="AK50" s="139"/>
      <c r="AL50" s="139"/>
      <c r="AM50" s="139"/>
      <c r="AN50" s="139"/>
      <c r="AO50" s="139"/>
      <c r="AP50" s="139"/>
      <c r="AQ50" s="139"/>
    </row>
    <row r="51" spans="2:43" x14ac:dyDescent="0.25">
      <c r="B51" s="139"/>
      <c r="C51" s="139"/>
      <c r="D51" s="139"/>
      <c r="E51" s="139"/>
      <c r="F51" s="139"/>
      <c r="G51" s="139"/>
      <c r="H51" s="139"/>
      <c r="I51" s="139"/>
      <c r="J51" s="139"/>
      <c r="K51" s="139"/>
      <c r="L51" s="139"/>
      <c r="M51" s="139"/>
      <c r="N51" s="139"/>
      <c r="O51" s="139"/>
      <c r="P51" s="139"/>
      <c r="Q51" s="139"/>
      <c r="R51" s="139"/>
      <c r="S51" s="139"/>
      <c r="T51" s="139"/>
      <c r="U51" s="139"/>
      <c r="V51" s="139"/>
      <c r="W51" s="139"/>
      <c r="X51" s="139"/>
      <c r="Y51" s="139"/>
      <c r="Z51" s="139"/>
      <c r="AA51" s="139"/>
      <c r="AB51" s="139"/>
      <c r="AC51" s="139"/>
      <c r="AD51" s="139"/>
      <c r="AE51" s="139"/>
      <c r="AF51" s="139"/>
      <c r="AG51" s="139"/>
      <c r="AH51" s="139"/>
      <c r="AI51" s="139"/>
      <c r="AJ51" s="139"/>
      <c r="AK51" s="139"/>
      <c r="AL51" s="139"/>
      <c r="AM51" s="139"/>
      <c r="AN51" s="139"/>
      <c r="AO51" s="139"/>
      <c r="AP51" s="139"/>
      <c r="AQ51" s="139"/>
    </row>
    <row r="52" spans="2:43" x14ac:dyDescent="0.25">
      <c r="B52" s="139"/>
      <c r="C52" s="139"/>
      <c r="D52" s="139"/>
      <c r="E52" s="139"/>
      <c r="F52" s="139"/>
      <c r="G52" s="139"/>
      <c r="H52" s="139"/>
      <c r="I52" s="139"/>
      <c r="J52" s="139"/>
      <c r="K52" s="139"/>
      <c r="L52" s="139"/>
      <c r="M52" s="139"/>
      <c r="N52" s="139"/>
      <c r="O52" s="139"/>
      <c r="P52" s="139"/>
      <c r="Q52" s="139"/>
      <c r="R52" s="139"/>
      <c r="S52" s="139"/>
      <c r="T52" s="139"/>
      <c r="U52" s="139"/>
      <c r="V52" s="139"/>
      <c r="W52" s="139"/>
      <c r="X52" s="139"/>
      <c r="Y52" s="139"/>
      <c r="Z52" s="139"/>
      <c r="AA52" s="139"/>
      <c r="AB52" s="139"/>
      <c r="AC52" s="139"/>
      <c r="AD52" s="139"/>
      <c r="AE52" s="139"/>
      <c r="AF52" s="139"/>
      <c r="AG52" s="139"/>
      <c r="AH52" s="139"/>
      <c r="AI52" s="139"/>
      <c r="AJ52" s="139"/>
      <c r="AK52" s="139"/>
      <c r="AL52" s="139"/>
      <c r="AM52" s="139"/>
      <c r="AN52" s="139"/>
      <c r="AO52" s="139"/>
      <c r="AP52" s="139"/>
      <c r="AQ52" s="139"/>
    </row>
    <row r="53" spans="2:43" x14ac:dyDescent="0.25">
      <c r="B53" s="139"/>
      <c r="C53" s="139"/>
      <c r="D53" s="139"/>
      <c r="E53" s="139"/>
      <c r="F53" s="139"/>
      <c r="G53" s="139"/>
      <c r="H53" s="139"/>
      <c r="I53" s="139"/>
      <c r="J53" s="139"/>
      <c r="K53" s="139"/>
      <c r="L53" s="139"/>
      <c r="M53" s="139"/>
      <c r="N53" s="139"/>
      <c r="O53" s="139"/>
      <c r="P53" s="139"/>
      <c r="Q53" s="139"/>
      <c r="R53" s="139"/>
      <c r="S53" s="139"/>
      <c r="T53" s="139"/>
      <c r="U53" s="139"/>
      <c r="V53" s="139"/>
      <c r="W53" s="139"/>
      <c r="X53" s="139"/>
      <c r="Y53" s="139"/>
      <c r="Z53" s="139"/>
      <c r="AA53" s="139"/>
      <c r="AB53" s="139"/>
      <c r="AC53" s="139"/>
      <c r="AD53" s="139"/>
      <c r="AE53" s="139"/>
      <c r="AF53" s="139"/>
      <c r="AG53" s="139"/>
      <c r="AH53" s="139"/>
      <c r="AI53" s="139"/>
      <c r="AJ53" s="139"/>
      <c r="AK53" s="139"/>
      <c r="AL53" s="139"/>
      <c r="AM53" s="139"/>
      <c r="AN53" s="139"/>
      <c r="AO53" s="139"/>
      <c r="AP53" s="139"/>
      <c r="AQ53" s="139"/>
    </row>
    <row r="54" spans="2:43" x14ac:dyDescent="0.25">
      <c r="B54" s="139"/>
      <c r="C54" s="139"/>
      <c r="D54" s="139"/>
      <c r="E54" s="139"/>
      <c r="F54" s="139"/>
      <c r="G54" s="139"/>
      <c r="H54" s="139"/>
      <c r="I54" s="139"/>
      <c r="J54" s="139"/>
      <c r="K54" s="139"/>
      <c r="L54" s="139"/>
      <c r="M54" s="139"/>
      <c r="N54" s="139"/>
      <c r="O54" s="139"/>
      <c r="P54" s="139"/>
      <c r="Q54" s="139"/>
      <c r="R54" s="139"/>
      <c r="S54" s="139"/>
      <c r="T54" s="139"/>
      <c r="U54" s="139"/>
      <c r="V54" s="139"/>
      <c r="W54" s="139"/>
      <c r="X54" s="139"/>
      <c r="Y54" s="139"/>
      <c r="Z54" s="139"/>
      <c r="AA54" s="139"/>
      <c r="AB54" s="139"/>
      <c r="AC54" s="139"/>
      <c r="AD54" s="139"/>
      <c r="AE54" s="139"/>
      <c r="AF54" s="139"/>
      <c r="AG54" s="139"/>
      <c r="AH54" s="139"/>
      <c r="AI54" s="139"/>
      <c r="AJ54" s="139"/>
      <c r="AK54" s="139"/>
      <c r="AL54" s="139"/>
      <c r="AM54" s="139"/>
      <c r="AN54" s="139"/>
      <c r="AO54" s="139"/>
      <c r="AP54" s="139"/>
      <c r="AQ54" s="139"/>
    </row>
  </sheetData>
  <mergeCells count="3">
    <mergeCell ref="A2:AQ2"/>
    <mergeCell ref="A3:AQ3"/>
    <mergeCell ref="A4:AQ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1F9F0-D55C-403E-BA74-52A9C08BCB00}">
  <dimension ref="A1:AJ82"/>
  <sheetViews>
    <sheetView showGridLines="0" topLeftCell="A34" workbookViewId="0">
      <selection activeCell="T43" sqref="T43"/>
    </sheetView>
  </sheetViews>
  <sheetFormatPr defaultColWidth="8" defaultRowHeight="15" x14ac:dyDescent="0.25"/>
  <cols>
    <col min="1" max="1" width="5.42578125" bestFit="1" customWidth="1"/>
    <col min="2" max="3" width="8.5703125" style="152" customWidth="1"/>
    <col min="4" max="4" width="0.7109375" style="152" customWidth="1"/>
    <col min="5" max="6" width="8.5703125" style="152" customWidth="1"/>
    <col min="7" max="7" width="0.7109375" style="152" customWidth="1"/>
    <col min="8" max="9" width="8.5703125" style="152" customWidth="1"/>
    <col min="10" max="10" width="0.7109375" style="152" customWidth="1"/>
    <col min="11" max="12" width="8.5703125" style="152" customWidth="1"/>
    <col min="13" max="13" width="0.7109375" style="152" customWidth="1"/>
    <col min="14" max="15" width="8.5703125" style="152" customWidth="1"/>
    <col min="16" max="16" width="0.7109375" style="152" customWidth="1"/>
    <col min="17" max="18" width="8.5703125" style="152" customWidth="1"/>
    <col min="19" max="19" width="0.7109375" style="152" customWidth="1"/>
    <col min="20" max="21" width="8.5703125" style="157" customWidth="1"/>
    <col min="22" max="22" width="0.7109375" style="152" customWidth="1"/>
    <col min="23" max="24" width="8.5703125" style="157" customWidth="1"/>
    <col min="25" max="25" width="0.7109375" style="157" customWidth="1"/>
    <col min="26" max="27" width="8.5703125" style="152" customWidth="1"/>
    <col min="28" max="28" width="0.7109375" style="152" customWidth="1"/>
    <col min="29" max="30" width="8.5703125" style="152" customWidth="1"/>
    <col min="31" max="31" width="0.7109375" style="157" customWidth="1"/>
    <col min="32" max="33" width="8.5703125" style="152" customWidth="1"/>
    <col min="34" max="34" width="0.7109375" style="152" customWidth="1"/>
    <col min="35" max="35" width="8.5703125" customWidth="1"/>
    <col min="36" max="36" width="8.5703125" style="152" customWidth="1"/>
  </cols>
  <sheetData>
    <row r="1" spans="1:36" x14ac:dyDescent="0.25">
      <c r="A1" s="149" t="s">
        <v>669</v>
      </c>
      <c r="B1" s="150"/>
      <c r="C1" s="150"/>
      <c r="D1" s="150"/>
      <c r="E1" s="150"/>
      <c r="F1" s="150"/>
      <c r="G1" s="150"/>
      <c r="H1" s="150"/>
      <c r="I1" s="150"/>
      <c r="J1" s="150"/>
      <c r="K1" s="150"/>
      <c r="L1" s="150"/>
      <c r="M1" s="150"/>
      <c r="N1" s="150"/>
      <c r="O1" s="150"/>
      <c r="P1" s="150"/>
      <c r="Q1" s="150"/>
      <c r="R1" s="150"/>
      <c r="S1" s="150"/>
      <c r="T1" s="151"/>
      <c r="U1" s="151"/>
      <c r="V1" s="150"/>
      <c r="W1" s="151"/>
      <c r="X1" s="151"/>
      <c r="Y1" s="151"/>
      <c r="Z1" s="150"/>
      <c r="AA1" s="150"/>
      <c r="AB1" s="150"/>
      <c r="AC1" s="150"/>
      <c r="AD1" s="150"/>
      <c r="AE1" s="151"/>
      <c r="AF1" s="150"/>
      <c r="AG1" s="150"/>
      <c r="AH1" s="150"/>
      <c r="AI1" s="131"/>
    </row>
    <row r="2" spans="1:36" ht="12.75" customHeight="1" x14ac:dyDescent="0.25">
      <c r="A2" s="153" t="s">
        <v>670</v>
      </c>
      <c r="B2" s="150"/>
      <c r="C2" s="150"/>
      <c r="D2" s="150"/>
      <c r="E2" s="150"/>
      <c r="F2" s="150"/>
      <c r="G2" s="150"/>
      <c r="H2" s="150"/>
      <c r="I2" s="150"/>
      <c r="J2" s="150"/>
      <c r="K2" s="150"/>
      <c r="L2" s="150"/>
      <c r="M2" s="150"/>
      <c r="N2" s="150"/>
      <c r="O2" s="150"/>
      <c r="P2" s="150"/>
      <c r="Q2" s="150"/>
      <c r="R2" s="150"/>
      <c r="S2" s="150"/>
      <c r="T2" s="151"/>
      <c r="U2" s="151"/>
      <c r="V2" s="150"/>
      <c r="W2" s="151"/>
      <c r="X2" s="151"/>
      <c r="Y2" s="151"/>
      <c r="Z2" s="150"/>
      <c r="AA2" s="150"/>
      <c r="AB2" s="150"/>
      <c r="AC2" s="150"/>
      <c r="AD2" s="150"/>
      <c r="AE2" s="151"/>
      <c r="AF2" s="150"/>
      <c r="AG2" s="150"/>
      <c r="AH2" s="150"/>
      <c r="AI2" s="131"/>
    </row>
    <row r="3" spans="1:36" x14ac:dyDescent="0.25">
      <c r="A3" s="131"/>
      <c r="B3" s="150"/>
      <c r="C3" s="150"/>
      <c r="D3" s="150"/>
      <c r="E3" s="150"/>
      <c r="F3" s="150"/>
      <c r="G3" s="150"/>
      <c r="H3" s="150"/>
      <c r="I3" s="150"/>
      <c r="J3" s="150"/>
      <c r="K3" s="150"/>
      <c r="L3" s="150"/>
      <c r="M3" s="150"/>
      <c r="N3" s="150"/>
      <c r="O3" s="150"/>
      <c r="P3" s="150"/>
      <c r="Q3" s="150"/>
      <c r="R3" s="150"/>
      <c r="S3" s="150"/>
      <c r="T3" s="151"/>
      <c r="U3" s="151"/>
      <c r="V3" s="150"/>
      <c r="W3" s="151"/>
      <c r="X3" s="151"/>
      <c r="Y3" s="151"/>
      <c r="Z3" s="150"/>
      <c r="AA3" s="150"/>
      <c r="AB3" s="150"/>
      <c r="AC3" s="150"/>
      <c r="AD3" s="150"/>
      <c r="AE3" s="151"/>
      <c r="AF3" s="150"/>
      <c r="AG3" s="150"/>
      <c r="AH3" s="150"/>
      <c r="AI3" s="131"/>
    </row>
    <row r="4" spans="1:36" x14ac:dyDescent="0.25">
      <c r="B4" s="195" t="s">
        <v>671</v>
      </c>
      <c r="C4" s="195"/>
      <c r="D4" s="195"/>
      <c r="E4" s="195"/>
      <c r="F4" s="195"/>
      <c r="G4" s="154"/>
      <c r="H4" s="195" t="s">
        <v>672</v>
      </c>
      <c r="I4" s="195"/>
      <c r="J4" s="195"/>
      <c r="K4" s="195"/>
      <c r="L4" s="195"/>
      <c r="M4" s="154"/>
      <c r="N4" s="195" t="s">
        <v>673</v>
      </c>
      <c r="O4" s="195"/>
      <c r="P4" s="195"/>
      <c r="Q4" s="195"/>
      <c r="R4" s="195"/>
      <c r="S4" s="154"/>
      <c r="T4" s="195" t="s">
        <v>674</v>
      </c>
      <c r="U4" s="195"/>
      <c r="V4" s="195"/>
      <c r="W4" s="195"/>
      <c r="X4" s="195"/>
      <c r="Y4" s="154"/>
      <c r="Z4" s="195" t="s">
        <v>675</v>
      </c>
      <c r="AA4" s="195"/>
      <c r="AB4" s="195"/>
      <c r="AC4" s="195"/>
      <c r="AD4" s="195"/>
      <c r="AE4" s="154"/>
      <c r="AF4" s="195" t="s">
        <v>676</v>
      </c>
      <c r="AG4" s="195"/>
      <c r="AH4" s="195"/>
      <c r="AI4" s="195"/>
      <c r="AJ4" s="195"/>
    </row>
    <row r="5" spans="1:36" s="155" customFormat="1" ht="14.25" customHeight="1" x14ac:dyDescent="0.2">
      <c r="B5" s="156" t="s">
        <v>664</v>
      </c>
      <c r="C5" s="156"/>
      <c r="D5" s="157"/>
      <c r="E5" s="156" t="s">
        <v>665</v>
      </c>
      <c r="F5" s="156"/>
      <c r="G5" s="157"/>
      <c r="H5" s="156" t="s">
        <v>664</v>
      </c>
      <c r="I5" s="156"/>
      <c r="J5" s="157"/>
      <c r="K5" s="156" t="s">
        <v>665</v>
      </c>
      <c r="L5" s="156"/>
      <c r="M5" s="157"/>
      <c r="N5" s="156" t="s">
        <v>664</v>
      </c>
      <c r="O5" s="156"/>
      <c r="P5" s="157"/>
      <c r="Q5" s="156" t="s">
        <v>665</v>
      </c>
      <c r="R5" s="156"/>
      <c r="S5" s="157"/>
      <c r="T5" s="156" t="s">
        <v>664</v>
      </c>
      <c r="U5" s="156"/>
      <c r="V5" s="157"/>
      <c r="W5" s="156" t="s">
        <v>665</v>
      </c>
      <c r="X5" s="156"/>
      <c r="Y5" s="157"/>
      <c r="Z5" s="156" t="s">
        <v>664</v>
      </c>
      <c r="AA5" s="156"/>
      <c r="AB5" s="157"/>
      <c r="AC5" s="156" t="s">
        <v>665</v>
      </c>
      <c r="AD5" s="156"/>
      <c r="AE5" s="157"/>
      <c r="AF5" s="156" t="s">
        <v>664</v>
      </c>
      <c r="AG5" s="156"/>
      <c r="AH5" s="157"/>
      <c r="AI5" s="156" t="s">
        <v>665</v>
      </c>
      <c r="AJ5" s="156"/>
    </row>
    <row r="6" spans="1:36" x14ac:dyDescent="0.25">
      <c r="A6" s="158" t="s">
        <v>616</v>
      </c>
      <c r="B6" s="159" t="s">
        <v>677</v>
      </c>
      <c r="C6" s="160" t="s">
        <v>678</v>
      </c>
      <c r="D6" s="160"/>
      <c r="E6" s="159" t="s">
        <v>677</v>
      </c>
      <c r="F6" s="160" t="s">
        <v>678</v>
      </c>
      <c r="G6" s="160"/>
      <c r="H6" s="159" t="s">
        <v>677</v>
      </c>
      <c r="I6" s="160" t="s">
        <v>678</v>
      </c>
      <c r="J6" s="160"/>
      <c r="K6" s="159" t="s">
        <v>677</v>
      </c>
      <c r="L6" s="160" t="s">
        <v>678</v>
      </c>
      <c r="M6" s="160"/>
      <c r="N6" s="159" t="s">
        <v>677</v>
      </c>
      <c r="O6" s="160" t="s">
        <v>678</v>
      </c>
      <c r="P6" s="160"/>
      <c r="Q6" s="159" t="s">
        <v>677</v>
      </c>
      <c r="R6" s="160" t="s">
        <v>678</v>
      </c>
      <c r="S6" s="160"/>
      <c r="T6" s="159" t="s">
        <v>677</v>
      </c>
      <c r="U6" s="160" t="s">
        <v>678</v>
      </c>
      <c r="V6" s="160"/>
      <c r="W6" s="159" t="s">
        <v>677</v>
      </c>
      <c r="X6" s="160" t="s">
        <v>678</v>
      </c>
      <c r="Y6" s="159"/>
      <c r="Z6" s="159" t="s">
        <v>677</v>
      </c>
      <c r="AA6" s="160" t="s">
        <v>678</v>
      </c>
      <c r="AB6" s="160"/>
      <c r="AC6" s="159" t="s">
        <v>677</v>
      </c>
      <c r="AD6" s="160" t="s">
        <v>678</v>
      </c>
      <c r="AE6" s="159"/>
      <c r="AF6" s="159" t="s">
        <v>677</v>
      </c>
      <c r="AG6" s="160" t="s">
        <v>678</v>
      </c>
      <c r="AH6" s="160"/>
      <c r="AI6" s="159" t="s">
        <v>677</v>
      </c>
      <c r="AJ6" s="160" t="s">
        <v>678</v>
      </c>
    </row>
    <row r="7" spans="1:36" x14ac:dyDescent="0.25">
      <c r="A7" s="161">
        <v>1971</v>
      </c>
      <c r="B7" s="162"/>
      <c r="C7" s="163">
        <v>100</v>
      </c>
      <c r="D7" s="164"/>
      <c r="E7" s="164"/>
      <c r="F7" s="163">
        <v>100</v>
      </c>
      <c r="G7" s="164"/>
      <c r="H7" s="162"/>
      <c r="I7" s="163">
        <v>100</v>
      </c>
      <c r="J7" s="164"/>
      <c r="K7" s="164"/>
      <c r="L7" s="163">
        <v>100</v>
      </c>
      <c r="M7" s="164"/>
      <c r="N7" s="164"/>
      <c r="O7" s="163"/>
      <c r="P7" s="164"/>
      <c r="Q7" s="164"/>
      <c r="R7" s="163"/>
      <c r="S7" s="164"/>
      <c r="T7" s="164"/>
      <c r="U7" s="163">
        <v>100</v>
      </c>
      <c r="V7" s="164"/>
      <c r="W7" s="164"/>
      <c r="X7" s="163">
        <v>100</v>
      </c>
      <c r="Y7" s="164"/>
      <c r="Z7" s="162"/>
      <c r="AA7" s="163">
        <v>100</v>
      </c>
      <c r="AB7" s="164"/>
      <c r="AC7" s="162"/>
      <c r="AD7" s="163">
        <v>100</v>
      </c>
      <c r="AE7" s="164"/>
      <c r="AF7" s="162"/>
      <c r="AG7" s="163">
        <v>100</v>
      </c>
      <c r="AH7" s="164"/>
      <c r="AI7" s="162"/>
      <c r="AJ7" s="163">
        <v>100</v>
      </c>
    </row>
    <row r="8" spans="1:36" x14ac:dyDescent="0.25">
      <c r="A8" s="165">
        <v>1972</v>
      </c>
      <c r="B8" s="166">
        <v>11.192500000000001</v>
      </c>
      <c r="C8" s="167">
        <v>111.19246184935517</v>
      </c>
      <c r="D8" s="157"/>
      <c r="E8" s="168">
        <v>3.8437000000000001</v>
      </c>
      <c r="F8" s="167">
        <v>103.84365358817412</v>
      </c>
      <c r="G8" s="157"/>
      <c r="H8" s="166">
        <v>11.192500000000001</v>
      </c>
      <c r="I8" s="167">
        <v>111.19246184935517</v>
      </c>
      <c r="J8" s="157"/>
      <c r="K8" s="168">
        <v>3.8437000000000001</v>
      </c>
      <c r="L8" s="167">
        <v>103.84365358817412</v>
      </c>
      <c r="M8" s="157"/>
      <c r="N8" s="157"/>
      <c r="O8" s="167"/>
      <c r="P8" s="157"/>
      <c r="Q8" s="157"/>
      <c r="R8" s="167"/>
      <c r="S8" s="157"/>
      <c r="T8" s="168">
        <v>8.0103000000000009</v>
      </c>
      <c r="U8" s="167">
        <v>108.01026212341479</v>
      </c>
      <c r="V8" s="157"/>
      <c r="W8" s="168">
        <v>1.0806</v>
      </c>
      <c r="X8" s="167">
        <v>101.08057831887442</v>
      </c>
      <c r="Z8" s="166">
        <v>8.0103000000000009</v>
      </c>
      <c r="AA8" s="167">
        <v>108.01026212341479</v>
      </c>
      <c r="AB8" s="157"/>
      <c r="AC8" s="166">
        <v>1.0806</v>
      </c>
      <c r="AD8" s="167">
        <v>101.08057831887442</v>
      </c>
      <c r="AF8" s="166">
        <v>12.169700000000001</v>
      </c>
      <c r="AG8" s="167">
        <v>112.16967545311073</v>
      </c>
      <c r="AH8" s="157"/>
      <c r="AI8" s="166">
        <v>4.3444000000000003</v>
      </c>
      <c r="AJ8" s="167">
        <v>104.34435582927362</v>
      </c>
    </row>
    <row r="9" spans="1:36" x14ac:dyDescent="0.25">
      <c r="A9" s="161">
        <v>1973</v>
      </c>
      <c r="B9" s="169">
        <v>-27.216699999999999</v>
      </c>
      <c r="C9" s="163">
        <v>80.929587249522712</v>
      </c>
      <c r="D9" s="164"/>
      <c r="E9" s="170">
        <v>-33.106999999999999</v>
      </c>
      <c r="F9" s="163">
        <v>69.464105245540679</v>
      </c>
      <c r="G9" s="164"/>
      <c r="H9" s="169">
        <v>-27.216699999999999</v>
      </c>
      <c r="I9" s="163">
        <v>80.929587249522712</v>
      </c>
      <c r="J9" s="164"/>
      <c r="K9" s="170">
        <v>-33.106999999999999</v>
      </c>
      <c r="L9" s="163">
        <v>69.464105245540679</v>
      </c>
      <c r="M9" s="164"/>
      <c r="N9" s="164"/>
      <c r="O9" s="163"/>
      <c r="P9" s="164"/>
      <c r="Q9" s="164"/>
      <c r="R9" s="163"/>
      <c r="S9" s="164"/>
      <c r="T9" s="170">
        <v>-15.5192</v>
      </c>
      <c r="U9" s="163">
        <v>91.247981940010575</v>
      </c>
      <c r="V9" s="164"/>
      <c r="W9" s="170">
        <v>-21.779399999999999</v>
      </c>
      <c r="X9" s="163">
        <v>79.065846434855658</v>
      </c>
      <c r="Y9" s="164"/>
      <c r="Z9" s="169">
        <v>-15.5192</v>
      </c>
      <c r="AA9" s="163">
        <v>91.247981940010575</v>
      </c>
      <c r="AB9" s="164"/>
      <c r="AC9" s="169">
        <v>-21.779399999999999</v>
      </c>
      <c r="AD9" s="163">
        <v>79.065846434855658</v>
      </c>
      <c r="AE9" s="164"/>
      <c r="AF9" s="169">
        <v>-36.258299999999998</v>
      </c>
      <c r="AG9" s="163">
        <v>71.498859410845427</v>
      </c>
      <c r="AH9" s="164"/>
      <c r="AI9" s="169">
        <v>-42.048499999999997</v>
      </c>
      <c r="AJ9" s="163">
        <v>60.469070951856338</v>
      </c>
    </row>
    <row r="10" spans="1:36" x14ac:dyDescent="0.25">
      <c r="A10" s="165">
        <v>1974</v>
      </c>
      <c r="B10" s="166">
        <v>-42.2316</v>
      </c>
      <c r="C10" s="167">
        <v>46.751688428498355</v>
      </c>
      <c r="D10" s="157"/>
      <c r="E10" s="168">
        <v>-49.553699999999999</v>
      </c>
      <c r="F10" s="167">
        <v>35.042084774961175</v>
      </c>
      <c r="G10" s="157"/>
      <c r="H10" s="166">
        <v>-42.2316</v>
      </c>
      <c r="I10" s="167">
        <v>46.751688428498355</v>
      </c>
      <c r="J10" s="157"/>
      <c r="K10" s="168">
        <v>-49.553699999999999</v>
      </c>
      <c r="L10" s="167">
        <v>35.042084774961175</v>
      </c>
      <c r="M10" s="157"/>
      <c r="N10" s="157"/>
      <c r="O10" s="167"/>
      <c r="P10" s="157"/>
      <c r="Q10" s="157"/>
      <c r="R10" s="167"/>
      <c r="S10" s="157"/>
      <c r="T10" s="168">
        <v>-21.402999999999999</v>
      </c>
      <c r="U10" s="167">
        <v>71.718151414205281</v>
      </c>
      <c r="V10" s="157"/>
      <c r="W10" s="168">
        <v>-29.3262</v>
      </c>
      <c r="X10" s="167">
        <v>55.878805537902828</v>
      </c>
      <c r="Z10" s="166">
        <v>-21.402999999999999</v>
      </c>
      <c r="AA10" s="167">
        <v>71.718151414205281</v>
      </c>
      <c r="AB10" s="157"/>
      <c r="AC10" s="166">
        <v>-29.3262</v>
      </c>
      <c r="AD10" s="167">
        <v>55.878805537902828</v>
      </c>
      <c r="AF10" s="166">
        <v>-45.3249</v>
      </c>
      <c r="AG10" s="167">
        <v>39.092090831381157</v>
      </c>
      <c r="AH10" s="157"/>
      <c r="AI10" s="166">
        <v>-53.962699999999998</v>
      </c>
      <c r="AJ10" s="167">
        <v>27.838356130290101</v>
      </c>
    </row>
    <row r="11" spans="1:36" x14ac:dyDescent="0.25">
      <c r="A11" s="161">
        <v>1975</v>
      </c>
      <c r="B11" s="169">
        <v>36.3367</v>
      </c>
      <c r="C11" s="163">
        <v>63.739695946684087</v>
      </c>
      <c r="D11" s="164"/>
      <c r="E11" s="170">
        <v>22.204499999999999</v>
      </c>
      <c r="F11" s="163">
        <v>42.823013042613297</v>
      </c>
      <c r="G11" s="164"/>
      <c r="H11" s="169">
        <v>36.3367</v>
      </c>
      <c r="I11" s="163">
        <v>63.739695946684087</v>
      </c>
      <c r="J11" s="164"/>
      <c r="K11" s="170">
        <v>22.204499999999999</v>
      </c>
      <c r="L11" s="163">
        <v>42.823013042613297</v>
      </c>
      <c r="M11" s="164"/>
      <c r="N11" s="164"/>
      <c r="O11" s="163"/>
      <c r="P11" s="164"/>
      <c r="Q11" s="164"/>
      <c r="R11" s="163"/>
      <c r="S11" s="164"/>
      <c r="T11" s="170">
        <v>19.299499999999998</v>
      </c>
      <c r="U11" s="163">
        <v>85.559390255196917</v>
      </c>
      <c r="V11" s="164"/>
      <c r="W11" s="170">
        <v>8.3385999999999996</v>
      </c>
      <c r="X11" s="163">
        <v>60.538310467305713</v>
      </c>
      <c r="Y11" s="164"/>
      <c r="Z11" s="169">
        <v>19.299499999999998</v>
      </c>
      <c r="AA11" s="163">
        <v>85.559390255196917</v>
      </c>
      <c r="AB11" s="164"/>
      <c r="AC11" s="169">
        <v>8.3385999999999996</v>
      </c>
      <c r="AD11" s="163">
        <v>60.538310467305713</v>
      </c>
      <c r="AE11" s="164"/>
      <c r="AF11" s="169">
        <v>40.7851</v>
      </c>
      <c r="AG11" s="163">
        <v>55.035852816942707</v>
      </c>
      <c r="AH11" s="164"/>
      <c r="AI11" s="169">
        <v>24.507300000000001</v>
      </c>
      <c r="AJ11" s="163">
        <v>34.660779390010916</v>
      </c>
    </row>
    <row r="12" spans="1:36" x14ac:dyDescent="0.25">
      <c r="A12" s="165">
        <v>1976</v>
      </c>
      <c r="B12" s="166">
        <v>48.973700000000001</v>
      </c>
      <c r="C12" s="167">
        <v>94.955405356786514</v>
      </c>
      <c r="D12" s="157"/>
      <c r="E12" s="168">
        <v>36.533900000000003</v>
      </c>
      <c r="F12" s="167">
        <v>58.46792507656248</v>
      </c>
      <c r="G12" s="157"/>
      <c r="H12" s="166">
        <v>48.973700000000001</v>
      </c>
      <c r="I12" s="167">
        <v>94.955405356786514</v>
      </c>
      <c r="J12" s="157"/>
      <c r="K12" s="168">
        <v>36.533900000000003</v>
      </c>
      <c r="L12" s="167">
        <v>58.46792507656248</v>
      </c>
      <c r="M12" s="157"/>
      <c r="N12" s="157"/>
      <c r="O12" s="167"/>
      <c r="P12" s="157"/>
      <c r="Q12" s="157"/>
      <c r="R12" s="167"/>
      <c r="S12" s="157"/>
      <c r="T12" s="168">
        <v>47.588700000000003</v>
      </c>
      <c r="U12" s="167">
        <v>126.27595076617429</v>
      </c>
      <c r="V12" s="157"/>
      <c r="W12" s="168">
        <v>36.209899999999998</v>
      </c>
      <c r="X12" s="167">
        <v>82.45918037522506</v>
      </c>
      <c r="Z12" s="166">
        <v>47.588700000000003</v>
      </c>
      <c r="AA12" s="167">
        <v>126.27595076617429</v>
      </c>
      <c r="AB12" s="157"/>
      <c r="AC12" s="166">
        <v>36.209899999999998</v>
      </c>
      <c r="AD12" s="167">
        <v>82.45918037522506</v>
      </c>
      <c r="AF12" s="166">
        <v>51.713700000000003</v>
      </c>
      <c r="AG12" s="167">
        <v>83.496913388054665</v>
      </c>
      <c r="AH12" s="157"/>
      <c r="AI12" s="166">
        <v>38.410800000000002</v>
      </c>
      <c r="AJ12" s="167">
        <v>47.974277343746486</v>
      </c>
    </row>
    <row r="13" spans="1:36" x14ac:dyDescent="0.25">
      <c r="A13" s="161">
        <v>1977</v>
      </c>
      <c r="B13" s="169">
        <v>19.076499999999999</v>
      </c>
      <c r="C13" s="163">
        <v>113.0695592973583</v>
      </c>
      <c r="D13" s="164"/>
      <c r="E13" s="170">
        <v>10.1004</v>
      </c>
      <c r="F13" s="163">
        <v>64.373420873874593</v>
      </c>
      <c r="G13" s="164"/>
      <c r="H13" s="169">
        <v>19.076499999999999</v>
      </c>
      <c r="I13" s="163">
        <v>113.0695592973583</v>
      </c>
      <c r="J13" s="164"/>
      <c r="K13" s="170">
        <v>10.1004</v>
      </c>
      <c r="L13" s="163">
        <v>64.373420873874593</v>
      </c>
      <c r="M13" s="164"/>
      <c r="N13" s="164"/>
      <c r="O13" s="163"/>
      <c r="P13" s="164"/>
      <c r="Q13" s="164"/>
      <c r="R13" s="163"/>
      <c r="S13" s="164"/>
      <c r="T13" s="170">
        <v>22.424199999999999</v>
      </c>
      <c r="U13" s="163">
        <v>154.59236295982754</v>
      </c>
      <c r="V13" s="164"/>
      <c r="W13" s="170">
        <v>13.9716</v>
      </c>
      <c r="X13" s="163">
        <v>93.980031623111614</v>
      </c>
      <c r="Y13" s="164"/>
      <c r="Z13" s="169">
        <v>22.424199999999999</v>
      </c>
      <c r="AA13" s="163">
        <v>154.59236295982754</v>
      </c>
      <c r="AB13" s="164"/>
      <c r="AC13" s="169">
        <v>13.9716</v>
      </c>
      <c r="AD13" s="163">
        <v>93.980031623111614</v>
      </c>
      <c r="AE13" s="164"/>
      <c r="AF13" s="169">
        <v>17.824400000000001</v>
      </c>
      <c r="AG13" s="163">
        <v>98.379728550679005</v>
      </c>
      <c r="AH13" s="164"/>
      <c r="AI13" s="169">
        <v>8.1576000000000004</v>
      </c>
      <c r="AJ13" s="163">
        <v>51.887815832657701</v>
      </c>
    </row>
    <row r="14" spans="1:36" x14ac:dyDescent="0.25">
      <c r="A14" s="165">
        <v>1978</v>
      </c>
      <c r="B14" s="166">
        <v>-1.6405000000000001</v>
      </c>
      <c r="C14" s="167">
        <v>111.21462612911766</v>
      </c>
      <c r="D14" s="157"/>
      <c r="E14" s="168">
        <v>-9.4197000000000006</v>
      </c>
      <c r="F14" s="167">
        <v>58.309614619321898</v>
      </c>
      <c r="G14" s="157"/>
      <c r="H14" s="166">
        <v>-1.6405000000000001</v>
      </c>
      <c r="I14" s="167">
        <v>111.21462612911766</v>
      </c>
      <c r="J14" s="157"/>
      <c r="K14" s="168">
        <v>-9.4197000000000006</v>
      </c>
      <c r="L14" s="167">
        <v>58.309614619321898</v>
      </c>
      <c r="M14" s="157"/>
      <c r="N14" s="157"/>
      <c r="O14" s="167"/>
      <c r="P14" s="157"/>
      <c r="Q14" s="157"/>
      <c r="R14" s="167"/>
      <c r="S14" s="157"/>
      <c r="T14" s="168">
        <v>10.3355</v>
      </c>
      <c r="U14" s="167">
        <v>170.5702941454424</v>
      </c>
      <c r="V14" s="157"/>
      <c r="W14" s="168">
        <v>2.6591</v>
      </c>
      <c r="X14" s="167">
        <v>96.479099643155095</v>
      </c>
      <c r="Z14" s="166">
        <v>10.3355</v>
      </c>
      <c r="AA14" s="167">
        <v>170.5702941454424</v>
      </c>
      <c r="AB14" s="157"/>
      <c r="AC14" s="166">
        <v>2.6591</v>
      </c>
      <c r="AD14" s="167">
        <v>96.479099643155095</v>
      </c>
      <c r="AF14" s="166">
        <v>-9.9694000000000003</v>
      </c>
      <c r="AG14" s="167">
        <v>88.571861084334273</v>
      </c>
      <c r="AH14" s="157"/>
      <c r="AI14" s="166">
        <v>-17.855899999999998</v>
      </c>
      <c r="AJ14" s="167">
        <v>42.622776553409366</v>
      </c>
    </row>
    <row r="15" spans="1:36" x14ac:dyDescent="0.25">
      <c r="A15" s="161">
        <v>1979</v>
      </c>
      <c r="B15" s="169">
        <v>30.526</v>
      </c>
      <c r="C15" s="163">
        <v>145.16404698950655</v>
      </c>
      <c r="D15" s="164"/>
      <c r="E15" s="170">
        <v>19.347899999999999</v>
      </c>
      <c r="F15" s="163">
        <v>69.591304879384111</v>
      </c>
      <c r="G15" s="164"/>
      <c r="H15" s="169">
        <v>30.526</v>
      </c>
      <c r="I15" s="163">
        <v>145.16404698950655</v>
      </c>
      <c r="J15" s="164"/>
      <c r="K15" s="170">
        <v>19.347899999999999</v>
      </c>
      <c r="L15" s="163">
        <v>69.591304879384111</v>
      </c>
      <c r="M15" s="164"/>
      <c r="N15" s="164"/>
      <c r="O15" s="163"/>
      <c r="P15" s="164"/>
      <c r="Q15" s="164"/>
      <c r="R15" s="163"/>
      <c r="S15" s="164"/>
      <c r="T15" s="170">
        <v>35.857599999999998</v>
      </c>
      <c r="U15" s="163">
        <v>231.73263174701594</v>
      </c>
      <c r="V15" s="164"/>
      <c r="W15" s="170">
        <v>25.4862</v>
      </c>
      <c r="X15" s="163">
        <v>121.06797091935664</v>
      </c>
      <c r="Y15" s="164"/>
      <c r="Z15" s="169">
        <v>35.857599999999998</v>
      </c>
      <c r="AA15" s="163">
        <v>231.73263174701594</v>
      </c>
      <c r="AB15" s="164"/>
      <c r="AC15" s="169">
        <v>25.4862</v>
      </c>
      <c r="AD15" s="163">
        <v>121.06797091935664</v>
      </c>
      <c r="AE15" s="164"/>
      <c r="AF15" s="169">
        <v>16.562899999999999</v>
      </c>
      <c r="AG15" s="163">
        <v>103.24196887310804</v>
      </c>
      <c r="AH15" s="164"/>
      <c r="AI15" s="169">
        <v>4.2557999999999998</v>
      </c>
      <c r="AJ15" s="163">
        <v>44.436726879141595</v>
      </c>
    </row>
    <row r="16" spans="1:36" x14ac:dyDescent="0.25">
      <c r="A16" s="165">
        <v>1980</v>
      </c>
      <c r="B16" s="166">
        <v>28.019500000000001</v>
      </c>
      <c r="C16" s="167">
        <v>185.83822509983685</v>
      </c>
      <c r="D16" s="157"/>
      <c r="E16" s="168">
        <v>11.0717</v>
      </c>
      <c r="F16" s="167">
        <v>77.29624817447592</v>
      </c>
      <c r="G16" s="157"/>
      <c r="H16" s="166">
        <v>28.019500000000001</v>
      </c>
      <c r="I16" s="167">
        <v>185.83822509983685</v>
      </c>
      <c r="J16" s="157"/>
      <c r="K16" s="168">
        <v>11.0717</v>
      </c>
      <c r="L16" s="167">
        <v>77.29624817447592</v>
      </c>
      <c r="M16" s="157"/>
      <c r="N16" s="157"/>
      <c r="O16" s="167"/>
      <c r="P16" s="157"/>
      <c r="Q16" s="157"/>
      <c r="R16" s="167"/>
      <c r="S16" s="157"/>
      <c r="T16" s="168">
        <v>24.3691</v>
      </c>
      <c r="U16" s="167">
        <v>288.20385097743878</v>
      </c>
      <c r="V16" s="157"/>
      <c r="W16" s="168">
        <v>1.9456</v>
      </c>
      <c r="X16" s="167">
        <v>123.42342788296311</v>
      </c>
      <c r="Z16" s="166">
        <v>24.3691</v>
      </c>
      <c r="AA16" s="167">
        <v>288.20385097743878</v>
      </c>
      <c r="AB16" s="157"/>
      <c r="AC16" s="166">
        <v>1.9456</v>
      </c>
      <c r="AD16" s="167">
        <v>123.42342788296311</v>
      </c>
      <c r="AF16" s="166">
        <v>16.797799999999999</v>
      </c>
      <c r="AG16" s="167">
        <v>120.58436903462751</v>
      </c>
      <c r="AH16" s="157"/>
      <c r="AI16" s="166">
        <v>3.2907000000000002</v>
      </c>
      <c r="AJ16" s="167">
        <v>45.898997836592002</v>
      </c>
    </row>
    <row r="17" spans="1:36" x14ac:dyDescent="0.25">
      <c r="A17" s="161">
        <v>1981</v>
      </c>
      <c r="B17" s="169">
        <v>8.5755999999999997</v>
      </c>
      <c r="C17" s="163">
        <v>201.7750326787785</v>
      </c>
      <c r="D17" s="164"/>
      <c r="E17" s="170">
        <v>-1.0206999999999999</v>
      </c>
      <c r="F17" s="163">
        <v>76.507284537562057</v>
      </c>
      <c r="G17" s="164"/>
      <c r="H17" s="169">
        <v>8.5755999999999997</v>
      </c>
      <c r="I17" s="163">
        <v>201.7750326787785</v>
      </c>
      <c r="J17" s="164"/>
      <c r="K17" s="170">
        <v>-1.0206999999999999</v>
      </c>
      <c r="L17" s="163">
        <v>76.507284537562057</v>
      </c>
      <c r="M17" s="164"/>
      <c r="N17" s="164"/>
      <c r="O17" s="163"/>
      <c r="P17" s="164"/>
      <c r="Q17" s="164"/>
      <c r="R17" s="163"/>
      <c r="S17" s="164"/>
      <c r="T17" s="170">
        <v>6.0007999999999999</v>
      </c>
      <c r="U17" s="163">
        <v>305.49841493533182</v>
      </c>
      <c r="V17" s="164"/>
      <c r="W17" s="170">
        <v>-2.0295000000000001</v>
      </c>
      <c r="X17" s="163">
        <v>120.91853274717035</v>
      </c>
      <c r="Y17" s="164"/>
      <c r="Z17" s="169">
        <v>6.0007999999999999</v>
      </c>
      <c r="AA17" s="163">
        <v>305.49841493533182</v>
      </c>
      <c r="AB17" s="164"/>
      <c r="AC17" s="169">
        <v>-2.0295000000000001</v>
      </c>
      <c r="AD17" s="163">
        <v>120.91853274717035</v>
      </c>
      <c r="AE17" s="164"/>
      <c r="AF17" s="169">
        <v>7.0707000000000004</v>
      </c>
      <c r="AG17" s="163">
        <v>129.11057878220115</v>
      </c>
      <c r="AH17" s="164"/>
      <c r="AI17" s="169">
        <v>-5.5425000000000004</v>
      </c>
      <c r="AJ17" s="163">
        <v>43.355065902403602</v>
      </c>
    </row>
    <row r="18" spans="1:36" x14ac:dyDescent="0.25">
      <c r="A18" s="165">
        <v>1982</v>
      </c>
      <c r="B18" s="166">
        <v>31.643999999999998</v>
      </c>
      <c r="C18" s="167">
        <v>265.62465399309883</v>
      </c>
      <c r="D18" s="157"/>
      <c r="E18" s="168">
        <v>19.188600000000001</v>
      </c>
      <c r="F18" s="167">
        <v>91.187923789455184</v>
      </c>
      <c r="G18" s="157"/>
      <c r="H18" s="166">
        <v>31.643999999999998</v>
      </c>
      <c r="I18" s="167">
        <v>265.62465399309883</v>
      </c>
      <c r="J18" s="157"/>
      <c r="K18" s="168">
        <v>19.188600000000001</v>
      </c>
      <c r="L18" s="167">
        <v>91.187923789455184</v>
      </c>
      <c r="M18" s="157"/>
      <c r="N18" s="157"/>
      <c r="O18" s="167"/>
      <c r="P18" s="157"/>
      <c r="Q18" s="157"/>
      <c r="R18" s="167"/>
      <c r="S18" s="157"/>
      <c r="T18" s="168">
        <v>21.600899999999999</v>
      </c>
      <c r="U18" s="167">
        <v>371.48882686361833</v>
      </c>
      <c r="V18" s="157"/>
      <c r="W18" s="168">
        <v>11.486700000000001</v>
      </c>
      <c r="X18" s="167">
        <v>134.80812295066789</v>
      </c>
      <c r="Z18" s="166">
        <v>21.600899999999999</v>
      </c>
      <c r="AA18" s="167">
        <v>371.48882686361833</v>
      </c>
      <c r="AB18" s="157"/>
      <c r="AC18" s="166">
        <v>11.486700000000001</v>
      </c>
      <c r="AD18" s="167">
        <v>134.80812295066789</v>
      </c>
      <c r="AF18" s="166">
        <v>48.643300000000004</v>
      </c>
      <c r="AG18" s="167">
        <v>191.91417315475002</v>
      </c>
      <c r="AH18" s="157"/>
      <c r="AI18" s="166">
        <v>31.267600000000002</v>
      </c>
      <c r="AJ18" s="167">
        <v>56.911165559813128</v>
      </c>
    </row>
    <row r="19" spans="1:36" x14ac:dyDescent="0.25">
      <c r="A19" s="161">
        <v>1983</v>
      </c>
      <c r="B19" s="169">
        <v>25.468900000000001</v>
      </c>
      <c r="C19" s="163">
        <v>333.27624442456789</v>
      </c>
      <c r="D19" s="164"/>
      <c r="E19" s="170">
        <v>15.1091</v>
      </c>
      <c r="F19" s="163">
        <v>104.96555435957011</v>
      </c>
      <c r="G19" s="164"/>
      <c r="H19" s="169">
        <v>25.468900000000001</v>
      </c>
      <c r="I19" s="163">
        <v>333.27624442456789</v>
      </c>
      <c r="J19" s="164"/>
      <c r="K19" s="170">
        <v>15.1091</v>
      </c>
      <c r="L19" s="163">
        <v>104.96555435957011</v>
      </c>
      <c r="M19" s="164"/>
      <c r="N19" s="164"/>
      <c r="O19" s="163"/>
      <c r="P19" s="164"/>
      <c r="Q19" s="164"/>
      <c r="R19" s="163"/>
      <c r="S19" s="164"/>
      <c r="T19" s="170">
        <v>30.636199999999999</v>
      </c>
      <c r="U19" s="163">
        <v>485.29907169354641</v>
      </c>
      <c r="V19" s="164"/>
      <c r="W19" s="170">
        <v>21.006900000000002</v>
      </c>
      <c r="X19" s="163">
        <v>163.12716531731814</v>
      </c>
      <c r="Y19" s="164"/>
      <c r="Z19" s="169">
        <v>30.636199999999999</v>
      </c>
      <c r="AA19" s="163">
        <v>485.29907169354641</v>
      </c>
      <c r="AB19" s="164"/>
      <c r="AC19" s="169">
        <v>21.006900000000002</v>
      </c>
      <c r="AD19" s="163">
        <v>163.12716531731814</v>
      </c>
      <c r="AE19" s="164"/>
      <c r="AF19" s="169">
        <v>16.896599999999999</v>
      </c>
      <c r="AG19" s="163">
        <v>224.34106156681699</v>
      </c>
      <c r="AH19" s="164"/>
      <c r="AI19" s="169">
        <v>5.5613999999999999</v>
      </c>
      <c r="AJ19" s="163">
        <v>60.076240818035998</v>
      </c>
    </row>
    <row r="20" spans="1:36" x14ac:dyDescent="0.25">
      <c r="A20" s="165">
        <v>1984</v>
      </c>
      <c r="B20" s="166">
        <v>14.815300000000001</v>
      </c>
      <c r="C20" s="167">
        <v>382.65218505980096</v>
      </c>
      <c r="D20" s="157"/>
      <c r="E20" s="168">
        <v>3.5261</v>
      </c>
      <c r="F20" s="167">
        <v>108.66674905247403</v>
      </c>
      <c r="G20" s="157"/>
      <c r="H20" s="166">
        <v>14.815300000000001</v>
      </c>
      <c r="I20" s="167">
        <v>382.65218505980096</v>
      </c>
      <c r="J20" s="157"/>
      <c r="K20" s="168">
        <v>3.5261</v>
      </c>
      <c r="L20" s="167">
        <v>108.66674905247403</v>
      </c>
      <c r="M20" s="157"/>
      <c r="N20" s="157"/>
      <c r="O20" s="167"/>
      <c r="P20" s="157"/>
      <c r="Q20" s="157"/>
      <c r="R20" s="167"/>
      <c r="S20" s="157"/>
      <c r="T20" s="168">
        <v>20.927299999999999</v>
      </c>
      <c r="U20" s="167">
        <v>586.85894644856808</v>
      </c>
      <c r="V20" s="157"/>
      <c r="W20" s="168">
        <v>9.3004999999999995</v>
      </c>
      <c r="X20" s="167">
        <v>178.29883990636395</v>
      </c>
      <c r="Z20" s="166">
        <v>20.927299999999999</v>
      </c>
      <c r="AA20" s="167">
        <v>586.85894644856808</v>
      </c>
      <c r="AB20" s="157"/>
      <c r="AC20" s="166">
        <v>9.3004999999999995</v>
      </c>
      <c r="AD20" s="167">
        <v>178.29883990636395</v>
      </c>
      <c r="AF20" s="166">
        <v>7.2645</v>
      </c>
      <c r="AG20" s="167">
        <v>240.63831660578879</v>
      </c>
      <c r="AH20" s="157"/>
      <c r="AI20" s="166">
        <v>-4.5396000000000001</v>
      </c>
      <c r="AJ20" s="167">
        <v>57.349043890322378</v>
      </c>
    </row>
    <row r="21" spans="1:36" x14ac:dyDescent="0.25">
      <c r="A21" s="161">
        <v>1985</v>
      </c>
      <c r="B21" s="169">
        <v>5.9199000000000002</v>
      </c>
      <c r="C21" s="163">
        <v>405.30491224686665</v>
      </c>
      <c r="D21" s="164"/>
      <c r="E21" s="170">
        <v>-3.5188999999999999</v>
      </c>
      <c r="F21" s="163">
        <v>104.84292502654715</v>
      </c>
      <c r="G21" s="164"/>
      <c r="H21" s="169">
        <v>5.9199000000000002</v>
      </c>
      <c r="I21" s="163">
        <v>405.30491224686665</v>
      </c>
      <c r="J21" s="164"/>
      <c r="K21" s="170">
        <v>-3.5188999999999999</v>
      </c>
      <c r="L21" s="163">
        <v>104.84292502654715</v>
      </c>
      <c r="M21" s="164"/>
      <c r="N21" s="164"/>
      <c r="O21" s="163"/>
      <c r="P21" s="164"/>
      <c r="Q21" s="164"/>
      <c r="R21" s="163"/>
      <c r="S21" s="164"/>
      <c r="T21" s="170">
        <v>19.096399999999999</v>
      </c>
      <c r="U21" s="163">
        <v>698.92760396395829</v>
      </c>
      <c r="V21" s="164"/>
      <c r="W21" s="170">
        <v>9.6196999999999999</v>
      </c>
      <c r="X21" s="163">
        <v>195.45057463392203</v>
      </c>
      <c r="Y21" s="164"/>
      <c r="Z21" s="169">
        <v>19.096399999999999</v>
      </c>
      <c r="AA21" s="163">
        <v>698.92760396395829</v>
      </c>
      <c r="AB21" s="164"/>
      <c r="AC21" s="169">
        <v>9.6196999999999999</v>
      </c>
      <c r="AD21" s="163">
        <v>195.45057463392203</v>
      </c>
      <c r="AE21" s="164"/>
      <c r="AF21" s="169">
        <v>-5.2045000000000003</v>
      </c>
      <c r="AG21" s="163">
        <v>228.11439208597724</v>
      </c>
      <c r="AH21" s="164"/>
      <c r="AI21" s="169">
        <v>-15.3344</v>
      </c>
      <c r="AJ21" s="163">
        <v>48.554940636919127</v>
      </c>
    </row>
    <row r="22" spans="1:36" x14ac:dyDescent="0.25">
      <c r="A22" s="165">
        <v>1986</v>
      </c>
      <c r="B22" s="166">
        <v>19.175799999999999</v>
      </c>
      <c r="C22" s="167">
        <v>483.02557022352653</v>
      </c>
      <c r="D22" s="157"/>
      <c r="E22" s="168">
        <v>9.2439</v>
      </c>
      <c r="F22" s="167">
        <v>114.53448625423212</v>
      </c>
      <c r="G22" s="157"/>
      <c r="H22" s="166">
        <v>19.175799999999999</v>
      </c>
      <c r="I22" s="167">
        <v>483.02557022352653</v>
      </c>
      <c r="J22" s="157"/>
      <c r="K22" s="168">
        <v>9.2439</v>
      </c>
      <c r="L22" s="167">
        <v>114.53448625423212</v>
      </c>
      <c r="M22" s="157"/>
      <c r="N22" s="157"/>
      <c r="O22" s="167"/>
      <c r="P22" s="157"/>
      <c r="Q22" s="157"/>
      <c r="R22" s="167"/>
      <c r="S22" s="157"/>
      <c r="T22" s="168">
        <v>19.157699999999998</v>
      </c>
      <c r="U22" s="167">
        <v>832.82623757092267</v>
      </c>
      <c r="V22" s="157"/>
      <c r="W22" s="168">
        <v>10.5639</v>
      </c>
      <c r="X22" s="167">
        <v>216.09780639891255</v>
      </c>
      <c r="Z22" s="166">
        <v>19.157699999999998</v>
      </c>
      <c r="AA22" s="167">
        <v>832.82623757092267</v>
      </c>
      <c r="AB22" s="157"/>
      <c r="AC22" s="166">
        <v>10.5639</v>
      </c>
      <c r="AD22" s="167">
        <v>216.09780639891255</v>
      </c>
      <c r="AF22" s="166">
        <v>19.214400000000001</v>
      </c>
      <c r="AG22" s="167">
        <v>271.94522656320436</v>
      </c>
      <c r="AH22" s="157"/>
      <c r="AI22" s="166">
        <v>7.6375999999999999</v>
      </c>
      <c r="AJ22" s="167">
        <v>52.263380848098706</v>
      </c>
    </row>
    <row r="23" spans="1:36" x14ac:dyDescent="0.25">
      <c r="A23" s="161">
        <v>1987</v>
      </c>
      <c r="B23" s="169">
        <v>-10.6686</v>
      </c>
      <c r="C23" s="163">
        <v>431.49371232907822</v>
      </c>
      <c r="D23" s="164"/>
      <c r="E23" s="170">
        <v>-19.007200000000001</v>
      </c>
      <c r="F23" s="163">
        <v>92.764692229713418</v>
      </c>
      <c r="G23" s="164"/>
      <c r="H23" s="169">
        <v>-10.6686</v>
      </c>
      <c r="I23" s="163">
        <v>431.49371232907822</v>
      </c>
      <c r="J23" s="164"/>
      <c r="K23" s="170">
        <v>-19.007200000000001</v>
      </c>
      <c r="L23" s="163">
        <v>92.764692229713418</v>
      </c>
      <c r="M23" s="164"/>
      <c r="N23" s="164"/>
      <c r="O23" s="163"/>
      <c r="P23" s="164"/>
      <c r="Q23" s="164"/>
      <c r="R23" s="163"/>
      <c r="S23" s="164"/>
      <c r="T23" s="170">
        <v>-3.6398000000000001</v>
      </c>
      <c r="U23" s="163">
        <v>802.51273977032361</v>
      </c>
      <c r="V23" s="164"/>
      <c r="W23" s="170">
        <v>-10.307399999999999</v>
      </c>
      <c r="X23" s="163">
        <v>193.82363616725931</v>
      </c>
      <c r="Y23" s="164"/>
      <c r="Z23" s="169">
        <v>-3.6398000000000001</v>
      </c>
      <c r="AA23" s="163">
        <v>802.51273977032361</v>
      </c>
      <c r="AB23" s="164"/>
      <c r="AC23" s="169">
        <v>-10.307399999999999</v>
      </c>
      <c r="AD23" s="163">
        <v>193.82363616725931</v>
      </c>
      <c r="AE23" s="164"/>
      <c r="AF23" s="169">
        <v>-15.6669</v>
      </c>
      <c r="AG23" s="163">
        <v>229.33989058914045</v>
      </c>
      <c r="AH23" s="164"/>
      <c r="AI23" s="169">
        <v>-25.700700000000001</v>
      </c>
      <c r="AJ23" s="163">
        <v>38.831326046799603</v>
      </c>
    </row>
    <row r="24" spans="1:36" x14ac:dyDescent="0.25">
      <c r="A24" s="165">
        <v>1988</v>
      </c>
      <c r="B24" s="166">
        <v>11.355399999999999</v>
      </c>
      <c r="C24" s="167">
        <v>480.49160163289508</v>
      </c>
      <c r="D24" s="157"/>
      <c r="E24" s="168">
        <v>1.2414000000000001</v>
      </c>
      <c r="F24" s="167">
        <v>93.916271358002192</v>
      </c>
      <c r="G24" s="157"/>
      <c r="H24" s="166">
        <v>11.355399999999999</v>
      </c>
      <c r="I24" s="167">
        <v>480.49160163289508</v>
      </c>
      <c r="J24" s="157"/>
      <c r="K24" s="168">
        <v>1.2414000000000001</v>
      </c>
      <c r="L24" s="167">
        <v>93.916271358002192</v>
      </c>
      <c r="M24" s="157"/>
      <c r="N24" s="157"/>
      <c r="O24" s="167"/>
      <c r="P24" s="157"/>
      <c r="Q24" s="157"/>
      <c r="R24" s="167"/>
      <c r="S24" s="157"/>
      <c r="T24" s="168">
        <v>13.4854</v>
      </c>
      <c r="U24" s="167">
        <v>910.73502168131415</v>
      </c>
      <c r="V24" s="157"/>
      <c r="W24" s="168">
        <v>4.7695999999999996</v>
      </c>
      <c r="X24" s="167">
        <v>203.0683401621385</v>
      </c>
      <c r="Z24" s="166">
        <v>13.4854</v>
      </c>
      <c r="AA24" s="167">
        <v>910.73502168131415</v>
      </c>
      <c r="AB24" s="157"/>
      <c r="AC24" s="166">
        <v>4.7695999999999996</v>
      </c>
      <c r="AD24" s="167">
        <v>203.0683401621385</v>
      </c>
      <c r="AF24" s="166">
        <v>7.3032000000000004</v>
      </c>
      <c r="AG24" s="167">
        <v>246.08914198523814</v>
      </c>
      <c r="AH24" s="157"/>
      <c r="AI24" s="166">
        <v>-5.1178999999999997</v>
      </c>
      <c r="AJ24" s="167">
        <v>36.843966476933346</v>
      </c>
    </row>
    <row r="25" spans="1:36" x14ac:dyDescent="0.25">
      <c r="A25" s="161">
        <v>1989</v>
      </c>
      <c r="B25" s="169">
        <v>-1.8136000000000001</v>
      </c>
      <c r="C25" s="163">
        <v>471.77755758094816</v>
      </c>
      <c r="D25" s="164"/>
      <c r="E25" s="170">
        <v>-12.0642</v>
      </c>
      <c r="F25" s="163">
        <v>82.586041179151096</v>
      </c>
      <c r="G25" s="164"/>
      <c r="H25" s="169">
        <v>-1.8136000000000001</v>
      </c>
      <c r="I25" s="163">
        <v>471.77755758094816</v>
      </c>
      <c r="J25" s="164"/>
      <c r="K25" s="170">
        <v>-12.0642</v>
      </c>
      <c r="L25" s="163">
        <v>82.586041179151096</v>
      </c>
      <c r="M25" s="164"/>
      <c r="N25" s="164"/>
      <c r="O25" s="163"/>
      <c r="P25" s="164"/>
      <c r="Q25" s="164"/>
      <c r="R25" s="163"/>
      <c r="S25" s="164"/>
      <c r="T25" s="170">
        <v>8.8422000000000001</v>
      </c>
      <c r="U25" s="163">
        <v>991.26422033597089</v>
      </c>
      <c r="V25" s="164"/>
      <c r="W25" s="170">
        <v>0.57879999999999998</v>
      </c>
      <c r="X25" s="163">
        <v>204.24370271565198</v>
      </c>
      <c r="Y25" s="164"/>
      <c r="Z25" s="169">
        <v>8.8422000000000001</v>
      </c>
      <c r="AA25" s="163">
        <v>991.26422033597089</v>
      </c>
      <c r="AB25" s="164"/>
      <c r="AC25" s="169">
        <v>0.57879999999999998</v>
      </c>
      <c r="AD25" s="163">
        <v>204.24370271565198</v>
      </c>
      <c r="AE25" s="164"/>
      <c r="AF25" s="169">
        <v>-15.904299999999999</v>
      </c>
      <c r="AG25" s="163">
        <v>206.95045299485699</v>
      </c>
      <c r="AH25" s="164"/>
      <c r="AI25" s="169">
        <v>-26.1861</v>
      </c>
      <c r="AJ25" s="163">
        <v>27.195981490675081</v>
      </c>
    </row>
    <row r="26" spans="1:36" x14ac:dyDescent="0.25">
      <c r="A26" s="165">
        <v>1990</v>
      </c>
      <c r="B26" s="166">
        <v>-17.345099999999999</v>
      </c>
      <c r="C26" s="167">
        <v>389.94742423528589</v>
      </c>
      <c r="D26" s="157"/>
      <c r="E26" s="168">
        <v>-28.493600000000001</v>
      </c>
      <c r="F26" s="167">
        <v>59.05430377216237</v>
      </c>
      <c r="G26" s="157"/>
      <c r="H26" s="166">
        <v>-17.345099999999999</v>
      </c>
      <c r="I26" s="167">
        <v>389.94742423528589</v>
      </c>
      <c r="J26" s="157"/>
      <c r="K26" s="168">
        <v>-28.493600000000001</v>
      </c>
      <c r="L26" s="167">
        <v>59.05430377216237</v>
      </c>
      <c r="M26" s="157"/>
      <c r="N26" s="157"/>
      <c r="O26" s="167"/>
      <c r="P26" s="157"/>
      <c r="Q26" s="157"/>
      <c r="R26" s="167"/>
      <c r="S26" s="157"/>
      <c r="T26" s="168">
        <v>-15.351699999999999</v>
      </c>
      <c r="U26" s="167">
        <v>839.08799420288028</v>
      </c>
      <c r="V26" s="157"/>
      <c r="W26" s="168">
        <v>-26.454599999999999</v>
      </c>
      <c r="X26" s="167">
        <v>150.2119114613549</v>
      </c>
      <c r="Z26" s="166">
        <v>-15.351699999999999</v>
      </c>
      <c r="AA26" s="167">
        <v>839.08799420288028</v>
      </c>
      <c r="AB26" s="157"/>
      <c r="AC26" s="166">
        <v>-26.454599999999999</v>
      </c>
      <c r="AD26" s="167">
        <v>150.2119114613549</v>
      </c>
      <c r="AF26" s="166">
        <v>-18.367899999999999</v>
      </c>
      <c r="AG26" s="167">
        <v>168.93791460315313</v>
      </c>
      <c r="AH26" s="157"/>
      <c r="AI26" s="166">
        <v>-29.180099999999999</v>
      </c>
      <c r="AJ26" s="167">
        <v>19.260172960523452</v>
      </c>
    </row>
    <row r="27" spans="1:36" x14ac:dyDescent="0.25">
      <c r="A27" s="161">
        <v>1991</v>
      </c>
      <c r="B27" s="169">
        <v>35.679099999999998</v>
      </c>
      <c r="C27" s="163">
        <v>529.07705889641136</v>
      </c>
      <c r="D27" s="164"/>
      <c r="E27" s="170">
        <v>23.095700000000001</v>
      </c>
      <c r="F27" s="163">
        <v>72.693285745831204</v>
      </c>
      <c r="G27" s="164"/>
      <c r="H27" s="169">
        <v>35.679099999999998</v>
      </c>
      <c r="I27" s="163">
        <v>529.07705889641136</v>
      </c>
      <c r="J27" s="164"/>
      <c r="K27" s="170">
        <v>23.095700000000001</v>
      </c>
      <c r="L27" s="163">
        <v>72.693285745831204</v>
      </c>
      <c r="M27" s="164"/>
      <c r="N27" s="164"/>
      <c r="O27" s="163"/>
      <c r="P27" s="164"/>
      <c r="Q27" s="164"/>
      <c r="R27" s="163"/>
      <c r="S27" s="164"/>
      <c r="T27" s="170">
        <v>35.696199999999997</v>
      </c>
      <c r="U27" s="163">
        <v>1138.6104949160499</v>
      </c>
      <c r="V27" s="164"/>
      <c r="W27" s="170">
        <v>25.4727</v>
      </c>
      <c r="X27" s="163">
        <v>188.47491240043209</v>
      </c>
      <c r="Y27" s="164"/>
      <c r="Z27" s="169">
        <v>35.696199999999997</v>
      </c>
      <c r="AA27" s="163">
        <v>1138.6104949160499</v>
      </c>
      <c r="AB27" s="164"/>
      <c r="AC27" s="169">
        <v>25.4727</v>
      </c>
      <c r="AD27" s="163">
        <v>188.47491240043209</v>
      </c>
      <c r="AE27" s="164"/>
      <c r="AF27" s="169">
        <v>31.8339</v>
      </c>
      <c r="AG27" s="163">
        <v>222.7173610582426</v>
      </c>
      <c r="AH27" s="164"/>
      <c r="AI27" s="169">
        <v>13.9285</v>
      </c>
      <c r="AJ27" s="163">
        <v>21.942819399715479</v>
      </c>
    </row>
    <row r="28" spans="1:36" x14ac:dyDescent="0.25">
      <c r="A28" s="165">
        <v>1992</v>
      </c>
      <c r="B28" s="166">
        <v>12.1754</v>
      </c>
      <c r="C28" s="167">
        <v>593.49434805453166</v>
      </c>
      <c r="D28" s="157"/>
      <c r="E28" s="168">
        <v>2.8650000000000002</v>
      </c>
      <c r="F28" s="167">
        <v>74.775964906389035</v>
      </c>
      <c r="G28" s="157"/>
      <c r="H28" s="166">
        <v>12.1754</v>
      </c>
      <c r="I28" s="167">
        <v>593.49434805453166</v>
      </c>
      <c r="J28" s="157"/>
      <c r="K28" s="168">
        <v>2.8650000000000002</v>
      </c>
      <c r="L28" s="167">
        <v>74.775964906389035</v>
      </c>
      <c r="M28" s="157"/>
      <c r="N28" s="157"/>
      <c r="O28" s="167"/>
      <c r="P28" s="157"/>
      <c r="Q28" s="157"/>
      <c r="R28" s="167"/>
      <c r="S28" s="157"/>
      <c r="T28" s="168">
        <v>14.589600000000001</v>
      </c>
      <c r="U28" s="167">
        <v>1304.7293964664732</v>
      </c>
      <c r="V28" s="157"/>
      <c r="W28" s="168">
        <v>6.4024000000000001</v>
      </c>
      <c r="X28" s="167">
        <v>200.5418709760566</v>
      </c>
      <c r="Z28" s="166">
        <v>14.589600000000001</v>
      </c>
      <c r="AA28" s="167">
        <v>1304.7293964664732</v>
      </c>
      <c r="AB28" s="157"/>
      <c r="AC28" s="166">
        <v>6.4024000000000001</v>
      </c>
      <c r="AD28" s="167">
        <v>200.5418709760566</v>
      </c>
      <c r="AF28" s="166">
        <v>1.9184000000000001</v>
      </c>
      <c r="AG28" s="167">
        <v>226.98990561971377</v>
      </c>
      <c r="AH28" s="157"/>
      <c r="AI28" s="166">
        <v>-10.8018</v>
      </c>
      <c r="AJ28" s="167">
        <v>19.572599488856227</v>
      </c>
    </row>
    <row r="29" spans="1:36" x14ac:dyDescent="0.25">
      <c r="A29" s="161">
        <v>1993</v>
      </c>
      <c r="B29" s="169">
        <v>18.5472</v>
      </c>
      <c r="C29" s="163">
        <v>703.57068752288387</v>
      </c>
      <c r="D29" s="164"/>
      <c r="E29" s="170">
        <v>10.583600000000001</v>
      </c>
      <c r="F29" s="163">
        <v>82.68992968043807</v>
      </c>
      <c r="G29" s="164"/>
      <c r="H29" s="169">
        <v>18.5472</v>
      </c>
      <c r="I29" s="163">
        <v>703.57068752288387</v>
      </c>
      <c r="J29" s="164"/>
      <c r="K29" s="170">
        <v>10.583600000000001</v>
      </c>
      <c r="L29" s="163">
        <v>82.68992968043807</v>
      </c>
      <c r="M29" s="164"/>
      <c r="N29" s="164"/>
      <c r="O29" s="163"/>
      <c r="P29" s="164"/>
      <c r="Q29" s="164"/>
      <c r="R29" s="163"/>
      <c r="S29" s="164"/>
      <c r="T29" s="170">
        <v>19.654499999999999</v>
      </c>
      <c r="U29" s="163">
        <v>1561.167823784496</v>
      </c>
      <c r="V29" s="164"/>
      <c r="W29" s="170">
        <v>12.9513</v>
      </c>
      <c r="X29" s="163">
        <v>226.51459775186547</v>
      </c>
      <c r="Y29" s="164"/>
      <c r="Z29" s="169">
        <v>19.654499999999999</v>
      </c>
      <c r="AA29" s="163">
        <v>1561.167823784496</v>
      </c>
      <c r="AB29" s="164"/>
      <c r="AC29" s="169">
        <v>12.9513</v>
      </c>
      <c r="AD29" s="163">
        <v>226.51459775186547</v>
      </c>
      <c r="AE29" s="164"/>
      <c r="AF29" s="169">
        <v>14.5489</v>
      </c>
      <c r="AG29" s="163">
        <v>260.01443726288903</v>
      </c>
      <c r="AH29" s="164"/>
      <c r="AI29" s="169">
        <v>-0.4017</v>
      </c>
      <c r="AJ29" s="163">
        <v>19.493966644764587</v>
      </c>
    </row>
    <row r="30" spans="1:36" x14ac:dyDescent="0.25">
      <c r="A30" s="165">
        <v>1994</v>
      </c>
      <c r="B30" s="166">
        <v>0.80549999999999999</v>
      </c>
      <c r="C30" s="167">
        <v>709.23825106069069</v>
      </c>
      <c r="D30" s="157"/>
      <c r="E30" s="168">
        <v>-6.4135999999999997</v>
      </c>
      <c r="F30" s="167">
        <v>77.386514826716962</v>
      </c>
      <c r="G30" s="157"/>
      <c r="H30" s="166">
        <v>0.80549999999999999</v>
      </c>
      <c r="I30" s="167">
        <v>709.23825106069069</v>
      </c>
      <c r="J30" s="157"/>
      <c r="K30" s="168">
        <v>-6.4135999999999997</v>
      </c>
      <c r="L30" s="167">
        <v>77.386514826716962</v>
      </c>
      <c r="M30" s="157"/>
      <c r="N30" s="157"/>
      <c r="O30" s="167"/>
      <c r="P30" s="157"/>
      <c r="Q30" s="157"/>
      <c r="R30" s="167"/>
      <c r="S30" s="157"/>
      <c r="T30" s="168">
        <v>3.1707000000000001</v>
      </c>
      <c r="U30" s="167">
        <v>1610.6680133754373</v>
      </c>
      <c r="V30" s="157"/>
      <c r="W30" s="168">
        <v>-3.516</v>
      </c>
      <c r="X30" s="167">
        <v>218.55026535250968</v>
      </c>
      <c r="Z30" s="166">
        <v>3.1707000000000001</v>
      </c>
      <c r="AA30" s="167">
        <v>1610.6680133754373</v>
      </c>
      <c r="AB30" s="157"/>
      <c r="AC30" s="166">
        <v>-3.516</v>
      </c>
      <c r="AD30" s="167">
        <v>218.55026535250968</v>
      </c>
      <c r="AF30" s="166">
        <v>-24.302299999999999</v>
      </c>
      <c r="AG30" s="167">
        <v>196.82497246078631</v>
      </c>
      <c r="AH30" s="157"/>
      <c r="AI30" s="166">
        <v>-33.828899999999997</v>
      </c>
      <c r="AJ30" s="167">
        <v>12.899374398469686</v>
      </c>
    </row>
    <row r="31" spans="1:36" x14ac:dyDescent="0.25">
      <c r="A31" s="161">
        <v>1995</v>
      </c>
      <c r="B31" s="169">
        <v>18.309000000000001</v>
      </c>
      <c r="C31" s="163">
        <v>839.09265293219346</v>
      </c>
      <c r="D31" s="164"/>
      <c r="E31" s="170">
        <v>9.1228999999999996</v>
      </c>
      <c r="F31" s="163">
        <v>84.446435300720935</v>
      </c>
      <c r="G31" s="164"/>
      <c r="H31" s="169">
        <v>18.309000000000001</v>
      </c>
      <c r="I31" s="163">
        <v>839.09265293219346</v>
      </c>
      <c r="J31" s="164"/>
      <c r="K31" s="170">
        <v>9.1228999999999996</v>
      </c>
      <c r="L31" s="163">
        <v>84.446435300720935</v>
      </c>
      <c r="M31" s="164"/>
      <c r="N31" s="164"/>
      <c r="O31" s="163"/>
      <c r="P31" s="164"/>
      <c r="Q31" s="164"/>
      <c r="R31" s="163"/>
      <c r="S31" s="164"/>
      <c r="T31" s="170">
        <v>15.2669</v>
      </c>
      <c r="U31" s="163">
        <v>1856.56682064301</v>
      </c>
      <c r="V31" s="164"/>
      <c r="W31" s="170">
        <v>6.5578000000000003</v>
      </c>
      <c r="X31" s="163">
        <v>232.88239185495448</v>
      </c>
      <c r="Y31" s="164"/>
      <c r="Z31" s="169">
        <v>15.2669</v>
      </c>
      <c r="AA31" s="163">
        <v>1856.56682064301</v>
      </c>
      <c r="AB31" s="164"/>
      <c r="AC31" s="169">
        <v>6.5578000000000003</v>
      </c>
      <c r="AD31" s="163">
        <v>232.88239185495448</v>
      </c>
      <c r="AE31" s="164"/>
      <c r="AF31" s="169">
        <v>63.417700000000004</v>
      </c>
      <c r="AG31" s="163">
        <v>321.64686735482178</v>
      </c>
      <c r="AH31" s="164"/>
      <c r="AI31" s="169">
        <v>46.797899999999998</v>
      </c>
      <c r="AJ31" s="163">
        <v>18.936009109416659</v>
      </c>
    </row>
    <row r="32" spans="1:36" x14ac:dyDescent="0.25">
      <c r="A32" s="165">
        <v>1996</v>
      </c>
      <c r="B32" s="166">
        <v>35.753599999999999</v>
      </c>
      <c r="C32" s="167">
        <v>1139.0980758893968</v>
      </c>
      <c r="D32" s="157"/>
      <c r="E32" s="168">
        <v>26.522500000000001</v>
      </c>
      <c r="F32" s="167">
        <v>106.8437557597827</v>
      </c>
      <c r="G32" s="157"/>
      <c r="H32" s="166">
        <v>35.753599999999999</v>
      </c>
      <c r="I32" s="167">
        <v>1139.0980758893968</v>
      </c>
      <c r="J32" s="157"/>
      <c r="K32" s="168">
        <v>26.522500000000001</v>
      </c>
      <c r="L32" s="167">
        <v>106.8437557597827</v>
      </c>
      <c r="M32" s="157"/>
      <c r="N32" s="157"/>
      <c r="O32" s="167"/>
      <c r="P32" s="157"/>
      <c r="Q32" s="157"/>
      <c r="R32" s="167"/>
      <c r="S32" s="157"/>
      <c r="T32" s="168">
        <v>35.2667</v>
      </c>
      <c r="U32" s="167">
        <v>2511.3160586375202</v>
      </c>
      <c r="V32" s="157"/>
      <c r="W32" s="168">
        <v>26.347200000000001</v>
      </c>
      <c r="X32" s="167">
        <v>294.2404037015981</v>
      </c>
      <c r="Z32" s="166">
        <v>35.2667</v>
      </c>
      <c r="AA32" s="167">
        <v>2511.3160586375202</v>
      </c>
      <c r="AB32" s="157"/>
      <c r="AC32" s="166">
        <v>26.347200000000001</v>
      </c>
      <c r="AD32" s="167">
        <v>294.2404037015981</v>
      </c>
      <c r="AF32" s="166">
        <v>50.863799999999998</v>
      </c>
      <c r="AG32" s="167">
        <v>485.24862719350739</v>
      </c>
      <c r="AH32" s="157"/>
      <c r="AI32" s="166">
        <v>37.211399999999998</v>
      </c>
      <c r="AJ32" s="167">
        <v>25.982356986213038</v>
      </c>
    </row>
    <row r="33" spans="1:36" x14ac:dyDescent="0.25">
      <c r="A33" s="161">
        <v>1997</v>
      </c>
      <c r="B33" s="169">
        <v>18.860900000000001</v>
      </c>
      <c r="C33" s="163">
        <v>1353.9422577730591</v>
      </c>
      <c r="D33" s="164"/>
      <c r="E33" s="170">
        <v>11.8474</v>
      </c>
      <c r="F33" s="163">
        <v>119.50193380969692</v>
      </c>
      <c r="G33" s="164"/>
      <c r="H33" s="169">
        <v>18.860900000000001</v>
      </c>
      <c r="I33" s="163">
        <v>1353.9422577730591</v>
      </c>
      <c r="J33" s="164"/>
      <c r="K33" s="170">
        <v>11.8474</v>
      </c>
      <c r="L33" s="163">
        <v>119.50193380969692</v>
      </c>
      <c r="M33" s="164"/>
      <c r="N33" s="164"/>
      <c r="O33" s="163"/>
      <c r="P33" s="164"/>
      <c r="Q33" s="164"/>
      <c r="R33" s="163"/>
      <c r="S33" s="164"/>
      <c r="T33" s="170">
        <v>20.260200000000001</v>
      </c>
      <c r="U33" s="163">
        <v>3020.1134969925133</v>
      </c>
      <c r="V33" s="164"/>
      <c r="W33" s="170">
        <v>13.331300000000001</v>
      </c>
      <c r="X33" s="163">
        <v>333.46651130955894</v>
      </c>
      <c r="Y33" s="164"/>
      <c r="Z33" s="169">
        <v>20.260200000000001</v>
      </c>
      <c r="AA33" s="163">
        <v>3020.1134969925133</v>
      </c>
      <c r="AB33" s="164"/>
      <c r="AC33" s="169">
        <v>13.331300000000001</v>
      </c>
      <c r="AD33" s="163">
        <v>333.46651130955894</v>
      </c>
      <c r="AE33" s="164"/>
      <c r="AF33" s="169">
        <v>3.8231999999999999</v>
      </c>
      <c r="AG33" s="163">
        <v>503.80075033739865</v>
      </c>
      <c r="AH33" s="164"/>
      <c r="AI33" s="169">
        <v>-3.5745</v>
      </c>
      <c r="AJ33" s="163">
        <v>25.053613719891683</v>
      </c>
    </row>
    <row r="34" spans="1:36" x14ac:dyDescent="0.25">
      <c r="A34" s="165">
        <v>1998</v>
      </c>
      <c r="B34" s="166">
        <v>-18.822700000000001</v>
      </c>
      <c r="C34" s="167">
        <v>1099.0939179163986</v>
      </c>
      <c r="D34" s="157"/>
      <c r="E34" s="168">
        <v>-23.822199999999999</v>
      </c>
      <c r="F34" s="167">
        <v>91.033895679516647</v>
      </c>
      <c r="G34" s="157"/>
      <c r="H34" s="166">
        <v>-18.822700000000001</v>
      </c>
      <c r="I34" s="167">
        <v>1099.0939179163986</v>
      </c>
      <c r="J34" s="157"/>
      <c r="K34" s="168">
        <v>-23.822199999999999</v>
      </c>
      <c r="L34" s="167">
        <v>91.033895679516647</v>
      </c>
      <c r="M34" s="157"/>
      <c r="N34" s="157"/>
      <c r="O34" s="167"/>
      <c r="P34" s="157"/>
      <c r="Q34" s="157"/>
      <c r="R34" s="167"/>
      <c r="S34" s="157"/>
      <c r="T34" s="168">
        <v>-17.502199999999998</v>
      </c>
      <c r="U34" s="167">
        <v>2491.527328761279</v>
      </c>
      <c r="V34" s="157"/>
      <c r="W34" s="168">
        <v>-22.329899999999999</v>
      </c>
      <c r="X34" s="167">
        <v>259.00377144457059</v>
      </c>
      <c r="Z34" s="166">
        <v>-17.502199999999998</v>
      </c>
      <c r="AA34" s="167">
        <v>2491.527328761279</v>
      </c>
      <c r="AB34" s="157"/>
      <c r="AC34" s="166">
        <v>-22.329899999999999</v>
      </c>
      <c r="AD34" s="167">
        <v>259.00377144457059</v>
      </c>
      <c r="AF34" s="166">
        <v>-29.218499999999999</v>
      </c>
      <c r="AG34" s="167">
        <v>356.5978880801311</v>
      </c>
      <c r="AH34" s="157"/>
      <c r="AI34" s="166">
        <v>-34.287500000000001</v>
      </c>
      <c r="AJ34" s="167">
        <v>16.463359843422239</v>
      </c>
    </row>
    <row r="35" spans="1:36" x14ac:dyDescent="0.25">
      <c r="A35" s="161">
        <v>1999</v>
      </c>
      <c r="B35" s="169">
        <v>-6.4759000000000002</v>
      </c>
      <c r="C35" s="163">
        <v>1027.9172000000001</v>
      </c>
      <c r="D35" s="164"/>
      <c r="E35" s="170">
        <v>-14.0631</v>
      </c>
      <c r="F35" s="163">
        <v>78.231700000000004</v>
      </c>
      <c r="G35" s="164"/>
      <c r="H35" s="169">
        <v>-6.4759000000000002</v>
      </c>
      <c r="I35" s="163">
        <v>1027.9172000000001</v>
      </c>
      <c r="J35" s="164"/>
      <c r="K35" s="170">
        <v>-14.0631</v>
      </c>
      <c r="L35" s="163">
        <v>78.231700000000004</v>
      </c>
      <c r="M35" s="164"/>
      <c r="N35" s="164"/>
      <c r="O35" s="163">
        <v>100</v>
      </c>
      <c r="P35" s="164"/>
      <c r="Q35" s="164"/>
      <c r="R35" s="163">
        <v>100</v>
      </c>
      <c r="S35" s="164"/>
      <c r="T35" s="170">
        <v>-4.62</v>
      </c>
      <c r="U35" s="163">
        <v>2376.4191999999998</v>
      </c>
      <c r="V35" s="164"/>
      <c r="W35" s="170">
        <v>-12.214399999999999</v>
      </c>
      <c r="X35" s="163">
        <v>227.36799999999999</v>
      </c>
      <c r="Y35" s="164"/>
      <c r="Z35" s="169">
        <v>-4.62</v>
      </c>
      <c r="AA35" s="163">
        <v>2376.4191999999998</v>
      </c>
      <c r="AB35" s="164"/>
      <c r="AC35" s="169">
        <v>-12.214399999999999</v>
      </c>
      <c r="AD35" s="163">
        <v>227.36799999999999</v>
      </c>
      <c r="AE35" s="164"/>
      <c r="AF35" s="169">
        <v>-33.217500000000001</v>
      </c>
      <c r="AG35" s="163">
        <v>238.14510000000001</v>
      </c>
      <c r="AH35" s="164"/>
      <c r="AI35" s="169">
        <v>-40.119799999999998</v>
      </c>
      <c r="AJ35" s="163">
        <v>9.8582999999999998</v>
      </c>
    </row>
    <row r="36" spans="1:36" x14ac:dyDescent="0.25">
      <c r="A36" s="165">
        <v>2000</v>
      </c>
      <c r="B36" s="166">
        <v>25.8902</v>
      </c>
      <c r="C36" s="167">
        <v>1294.047145</v>
      </c>
      <c r="D36" s="157"/>
      <c r="E36" s="168">
        <v>15.907299999999999</v>
      </c>
      <c r="F36" s="167">
        <v>90.676220999999998</v>
      </c>
      <c r="G36" s="157"/>
      <c r="H36" s="166">
        <v>25.8902</v>
      </c>
      <c r="I36" s="167">
        <v>1294.047145</v>
      </c>
      <c r="J36" s="157"/>
      <c r="K36" s="168">
        <v>15.907299999999999</v>
      </c>
      <c r="L36" s="167">
        <v>90.676220999999998</v>
      </c>
      <c r="M36" s="157"/>
      <c r="N36" s="168">
        <v>28.659229000000018</v>
      </c>
      <c r="O36" s="167">
        <v>128.65922900000001</v>
      </c>
      <c r="P36" s="157"/>
      <c r="Q36" s="168">
        <v>19.981592000000003</v>
      </c>
      <c r="R36" s="167">
        <v>119.98159200000001</v>
      </c>
      <c r="S36" s="157"/>
      <c r="T36" s="168">
        <v>26.365400000000001</v>
      </c>
      <c r="U36" s="167">
        <v>3002.9709950000001</v>
      </c>
      <c r="V36" s="157"/>
      <c r="W36" s="168">
        <v>16.508299999999998</v>
      </c>
      <c r="X36" s="167">
        <v>264.902647</v>
      </c>
      <c r="Z36" s="166">
        <v>26.365400000000001</v>
      </c>
      <c r="AA36" s="167">
        <v>3002.9709950000001</v>
      </c>
      <c r="AB36" s="157"/>
      <c r="AC36" s="166">
        <v>16.508299999999998</v>
      </c>
      <c r="AD36" s="167">
        <v>264.902647</v>
      </c>
      <c r="AF36" s="166">
        <v>15.960599999999999</v>
      </c>
      <c r="AG36" s="167">
        <v>276.154383</v>
      </c>
      <c r="AH36" s="157"/>
      <c r="AI36" s="166">
        <v>3.3346</v>
      </c>
      <c r="AJ36" s="167">
        <v>10.187035</v>
      </c>
    </row>
    <row r="37" spans="1:36" x14ac:dyDescent="0.25">
      <c r="A37" s="161">
        <v>2001</v>
      </c>
      <c r="B37" s="169">
        <v>15.502021837079205</v>
      </c>
      <c r="C37" s="163">
        <v>1494.6506159999999</v>
      </c>
      <c r="D37" s="164"/>
      <c r="E37" s="170">
        <v>7.0477760646862508</v>
      </c>
      <c r="F37" s="163">
        <v>97.066878000000003</v>
      </c>
      <c r="G37" s="164"/>
      <c r="H37" s="169">
        <v>15.502021837079205</v>
      </c>
      <c r="I37" s="163">
        <v>1494.6506159999999</v>
      </c>
      <c r="J37" s="164"/>
      <c r="K37" s="170">
        <v>7.0477760646862508</v>
      </c>
      <c r="L37" s="163">
        <v>97.066878000000003</v>
      </c>
      <c r="M37" s="164"/>
      <c r="N37" s="170">
        <v>12.203761146431225</v>
      </c>
      <c r="O37" s="163">
        <v>144.36049399999999</v>
      </c>
      <c r="P37" s="164"/>
      <c r="Q37" s="170">
        <v>5.1293676783351838</v>
      </c>
      <c r="R37" s="163">
        <v>126.13588900000001</v>
      </c>
      <c r="S37" s="164"/>
      <c r="T37" s="170">
        <v>13.932908599405236</v>
      </c>
      <c r="U37" s="163">
        <v>3421.3721989999999</v>
      </c>
      <c r="V37" s="164"/>
      <c r="W37" s="170">
        <v>5.8488615253436738</v>
      </c>
      <c r="X37" s="163">
        <v>280.39643599999999</v>
      </c>
      <c r="Y37" s="164"/>
      <c r="Z37" s="169">
        <v>13.932908599405236</v>
      </c>
      <c r="AA37" s="163">
        <v>3421.3721989999999</v>
      </c>
      <c r="AB37" s="164"/>
      <c r="AC37" s="169">
        <v>5.8488615253436738</v>
      </c>
      <c r="AD37" s="163">
        <v>280.39643599999999</v>
      </c>
      <c r="AE37" s="164"/>
      <c r="AF37" s="169">
        <v>77.342955299029242</v>
      </c>
      <c r="AG37" s="163">
        <v>489.74034399999999</v>
      </c>
      <c r="AH37" s="164"/>
      <c r="AI37" s="169">
        <v>46.372001274168582</v>
      </c>
      <c r="AJ37" s="163">
        <v>14.910966999999999</v>
      </c>
    </row>
    <row r="38" spans="1:36" x14ac:dyDescent="0.25">
      <c r="A38" s="165">
        <v>2002</v>
      </c>
      <c r="B38" s="166">
        <v>5.2155705932549701</v>
      </c>
      <c r="C38" s="167">
        <v>1572.605174</v>
      </c>
      <c r="D38" s="157"/>
      <c r="E38" s="168">
        <v>-2.1462254096603406</v>
      </c>
      <c r="F38" s="167">
        <v>94.983604</v>
      </c>
      <c r="G38" s="157"/>
      <c r="H38" s="166">
        <v>5.2155705932549701</v>
      </c>
      <c r="I38" s="167">
        <v>1572.605174</v>
      </c>
      <c r="J38" s="157"/>
      <c r="K38" s="168">
        <v>-2.1462254096603406</v>
      </c>
      <c r="L38" s="167">
        <v>94.983604</v>
      </c>
      <c r="M38" s="157"/>
      <c r="N38" s="168">
        <v>1.8629064818800112</v>
      </c>
      <c r="O38" s="167">
        <v>147.04979499999999</v>
      </c>
      <c r="P38" s="157"/>
      <c r="Q38" s="168">
        <v>-4.2980487496306559</v>
      </c>
      <c r="R38" s="167">
        <v>120.714507</v>
      </c>
      <c r="S38" s="157"/>
      <c r="T38" s="168">
        <v>3.8207891569998598</v>
      </c>
      <c r="U38" s="167">
        <v>3552.0956169999999</v>
      </c>
      <c r="V38" s="157"/>
      <c r="W38" s="168">
        <v>-3.1166230657796223</v>
      </c>
      <c r="X38" s="167">
        <v>271.65753599999999</v>
      </c>
      <c r="Z38" s="166">
        <v>3.8207891569998598</v>
      </c>
      <c r="AA38" s="167">
        <v>3552.0956169999999</v>
      </c>
      <c r="AB38" s="157"/>
      <c r="AC38" s="166">
        <v>-3.1166230657796223</v>
      </c>
      <c r="AD38" s="167">
        <v>271.65753599999999</v>
      </c>
      <c r="AF38" s="166">
        <v>31.075480479508965</v>
      </c>
      <c r="AG38" s="167">
        <v>641.92950900000005</v>
      </c>
      <c r="AH38" s="157"/>
      <c r="AI38" s="166">
        <v>14.230109958663295</v>
      </c>
      <c r="AJ38" s="167">
        <v>17.032813999999998</v>
      </c>
    </row>
    <row r="39" spans="1:36" x14ac:dyDescent="0.25">
      <c r="A39" s="161">
        <v>2003</v>
      </c>
      <c r="B39" s="169">
        <v>38.466344636355608</v>
      </c>
      <c r="C39" s="163">
        <v>2177.5288999999998</v>
      </c>
      <c r="D39" s="164"/>
      <c r="E39" s="170">
        <v>29.3366579351948</v>
      </c>
      <c r="F39" s="163">
        <v>122.848619</v>
      </c>
      <c r="G39" s="164"/>
      <c r="H39" s="169">
        <v>38.466344636355608</v>
      </c>
      <c r="I39" s="163">
        <v>2177.5288999999998</v>
      </c>
      <c r="J39" s="164"/>
      <c r="K39" s="170">
        <v>29.3366579351948</v>
      </c>
      <c r="L39" s="163">
        <v>122.848619</v>
      </c>
      <c r="M39" s="164"/>
      <c r="N39" s="170">
        <v>36.304587163824344</v>
      </c>
      <c r="O39" s="163">
        <v>200.43561600000001</v>
      </c>
      <c r="P39" s="164"/>
      <c r="Q39" s="170">
        <v>28.336291842702899</v>
      </c>
      <c r="R39" s="163">
        <v>154.92052200000001</v>
      </c>
      <c r="S39" s="164"/>
      <c r="T39" s="170">
        <v>37.133707287812577</v>
      </c>
      <c r="U39" s="163">
        <v>4871.120406</v>
      </c>
      <c r="V39" s="164"/>
      <c r="W39" s="170">
        <v>28.47860476802677</v>
      </c>
      <c r="X39" s="163">
        <v>349.02181200000001</v>
      </c>
      <c r="Y39" s="164"/>
      <c r="Z39" s="169">
        <v>37.133707287812577</v>
      </c>
      <c r="AA39" s="163">
        <v>4871.120406</v>
      </c>
      <c r="AB39" s="164"/>
      <c r="AC39" s="169">
        <v>28.47860476802677</v>
      </c>
      <c r="AD39" s="163">
        <v>349.02181200000001</v>
      </c>
      <c r="AE39" s="164"/>
      <c r="AF39" s="169">
        <v>57.38974557718921</v>
      </c>
      <c r="AG39" s="163">
        <v>1010.331221</v>
      </c>
      <c r="AH39" s="164"/>
      <c r="AI39" s="169">
        <v>38.194317157458556</v>
      </c>
      <c r="AJ39" s="163">
        <v>23.538381000000001</v>
      </c>
    </row>
    <row r="40" spans="1:36" x14ac:dyDescent="0.25">
      <c r="A40" s="165">
        <v>2004</v>
      </c>
      <c r="B40" s="166">
        <v>30.409505793470771</v>
      </c>
      <c r="C40" s="167">
        <v>2839.7046770000002</v>
      </c>
      <c r="D40" s="157"/>
      <c r="E40" s="168">
        <v>22.869513087485348</v>
      </c>
      <c r="F40" s="167">
        <v>150.9435</v>
      </c>
      <c r="G40" s="157"/>
      <c r="H40" s="166">
        <v>30.409505793470771</v>
      </c>
      <c r="I40" s="167">
        <v>2839.7046770000002</v>
      </c>
      <c r="J40" s="157"/>
      <c r="K40" s="168">
        <v>22.869513087485348</v>
      </c>
      <c r="L40" s="167">
        <v>150.9435</v>
      </c>
      <c r="M40" s="157"/>
      <c r="N40" s="168">
        <v>34.997627866696092</v>
      </c>
      <c r="O40" s="167">
        <v>270.583327</v>
      </c>
      <c r="P40" s="157"/>
      <c r="Q40" s="168">
        <v>28.314413373845969</v>
      </c>
      <c r="R40" s="167">
        <v>198.785359</v>
      </c>
      <c r="S40" s="157"/>
      <c r="T40" s="168">
        <v>31.577496362137758</v>
      </c>
      <c r="U40" s="167">
        <v>6409.2982750000001</v>
      </c>
      <c r="V40" s="157"/>
      <c r="W40" s="168">
        <v>24.351425062225051</v>
      </c>
      <c r="X40" s="167">
        <v>434.013597</v>
      </c>
      <c r="Z40" s="166">
        <v>31.577496362137758</v>
      </c>
      <c r="AA40" s="167">
        <v>6409.2982750000001</v>
      </c>
      <c r="AB40" s="157"/>
      <c r="AC40" s="166">
        <v>24.351425062225051</v>
      </c>
      <c r="AD40" s="167">
        <v>434.013597</v>
      </c>
      <c r="AF40" s="166">
        <v>18.43303484333283</v>
      </c>
      <c r="AG40" s="167">
        <v>1196.5659270000001</v>
      </c>
      <c r="AH40" s="157"/>
      <c r="AI40" s="166">
        <v>7.9161986544444174</v>
      </c>
      <c r="AJ40" s="167">
        <v>25.401726</v>
      </c>
    </row>
    <row r="41" spans="1:36" x14ac:dyDescent="0.25">
      <c r="A41" s="161">
        <v>2005</v>
      </c>
      <c r="B41" s="169">
        <v>8.2881613678449373</v>
      </c>
      <c r="C41" s="163">
        <v>3075.063983</v>
      </c>
      <c r="D41" s="164"/>
      <c r="E41" s="170">
        <v>2.5092216624100994</v>
      </c>
      <c r="F41" s="163">
        <v>154.73100700000001</v>
      </c>
      <c r="G41" s="164"/>
      <c r="H41" s="169">
        <v>8.2881613678449373</v>
      </c>
      <c r="I41" s="163">
        <v>3075.063983</v>
      </c>
      <c r="J41" s="164"/>
      <c r="K41" s="170">
        <v>2.5092216624100994</v>
      </c>
      <c r="L41" s="163">
        <v>154.73100700000001</v>
      </c>
      <c r="M41" s="164"/>
      <c r="N41" s="170">
        <v>13.668372109268944</v>
      </c>
      <c r="O41" s="163">
        <v>307.56766299999998</v>
      </c>
      <c r="P41" s="164"/>
      <c r="Q41" s="170">
        <v>8.5150053732075968</v>
      </c>
      <c r="R41" s="163">
        <v>215.71194299999999</v>
      </c>
      <c r="S41" s="164"/>
      <c r="T41" s="170">
        <v>12.162834986798909</v>
      </c>
      <c r="U41" s="163">
        <v>7188.8506479999996</v>
      </c>
      <c r="V41" s="164"/>
      <c r="W41" s="170">
        <v>6.674534669014065</v>
      </c>
      <c r="X41" s="163">
        <v>462.98198500000001</v>
      </c>
      <c r="Y41" s="164"/>
      <c r="Z41" s="169">
        <v>12.162834986798909</v>
      </c>
      <c r="AA41" s="163">
        <v>7188.8506479999996</v>
      </c>
      <c r="AB41" s="164"/>
      <c r="AC41" s="169">
        <v>6.674534669014065</v>
      </c>
      <c r="AD41" s="163">
        <v>462.98198500000001</v>
      </c>
      <c r="AE41" s="164"/>
      <c r="AF41" s="169">
        <v>-23.187621403830939</v>
      </c>
      <c r="AG41" s="163">
        <v>919.11075000000005</v>
      </c>
      <c r="AH41" s="164"/>
      <c r="AI41" s="169">
        <v>-30.875555464223183</v>
      </c>
      <c r="AJ41" s="163">
        <v>17.558802</v>
      </c>
    </row>
    <row r="42" spans="1:36" x14ac:dyDescent="0.25">
      <c r="A42" s="165">
        <v>2006</v>
      </c>
      <c r="B42" s="166">
        <v>34.35135082846179</v>
      </c>
      <c r="C42" s="167">
        <v>4131.3900000000003</v>
      </c>
      <c r="D42" s="157"/>
      <c r="E42" s="168">
        <v>28.306539102404994</v>
      </c>
      <c r="F42" s="167">
        <v>198.53</v>
      </c>
      <c r="G42" s="157"/>
      <c r="H42" s="166">
        <v>34.019325216752748</v>
      </c>
      <c r="I42" s="167">
        <v>4121.18</v>
      </c>
      <c r="J42" s="157"/>
      <c r="K42" s="168">
        <v>27.976934836338273</v>
      </c>
      <c r="L42" s="167">
        <v>198.02</v>
      </c>
      <c r="M42" s="157"/>
      <c r="N42" s="168">
        <v>35.638446490390649</v>
      </c>
      <c r="O42" s="167">
        <v>417.18</v>
      </c>
      <c r="P42" s="157"/>
      <c r="Q42" s="168">
        <v>30.280222824751046</v>
      </c>
      <c r="R42" s="167">
        <v>281.02999999999997</v>
      </c>
      <c r="S42" s="157"/>
      <c r="T42" s="168">
        <v>35.060672079774172</v>
      </c>
      <c r="U42" s="167">
        <v>9709.31</v>
      </c>
      <c r="V42" s="157"/>
      <c r="W42" s="168">
        <v>29.506118904388899</v>
      </c>
      <c r="X42" s="167">
        <v>599.59</v>
      </c>
      <c r="Z42" s="166">
        <v>35.060672079774172</v>
      </c>
      <c r="AA42" s="167">
        <v>9709.31</v>
      </c>
      <c r="AB42" s="157"/>
      <c r="AC42" s="166">
        <v>29.506118904388899</v>
      </c>
      <c r="AD42" s="167">
        <v>599.59</v>
      </c>
      <c r="AF42" s="166">
        <v>19.32403140753167</v>
      </c>
      <c r="AG42" s="167">
        <v>1096.72</v>
      </c>
      <c r="AH42" s="157"/>
      <c r="AI42" s="166">
        <v>8.43564384403901</v>
      </c>
      <c r="AJ42" s="167">
        <v>19.04</v>
      </c>
    </row>
    <row r="43" spans="1:36" x14ac:dyDescent="0.25">
      <c r="A43" s="161">
        <v>2007</v>
      </c>
      <c r="B43" s="169">
        <v>-17.831286806619573</v>
      </c>
      <c r="C43" s="163">
        <v>3394.71</v>
      </c>
      <c r="D43" s="164"/>
      <c r="E43" s="170">
        <v>-21.387195889789957</v>
      </c>
      <c r="F43" s="163">
        <v>156.07</v>
      </c>
      <c r="G43" s="164"/>
      <c r="H43" s="169">
        <v>-17.831786041861797</v>
      </c>
      <c r="I43" s="163">
        <v>3386.3</v>
      </c>
      <c r="J43" s="164"/>
      <c r="K43" s="170">
        <v>-21.422078577921432</v>
      </c>
      <c r="L43" s="163">
        <v>155.6</v>
      </c>
      <c r="M43" s="164"/>
      <c r="N43" s="170">
        <v>-16.343065343496811</v>
      </c>
      <c r="O43" s="163">
        <v>349</v>
      </c>
      <c r="P43" s="164"/>
      <c r="Q43" s="170">
        <v>-19.570864320535165</v>
      </c>
      <c r="R43" s="163">
        <v>226.03</v>
      </c>
      <c r="S43" s="164"/>
      <c r="T43" s="170">
        <v>-15.691743285568172</v>
      </c>
      <c r="U43" s="163">
        <v>8185.75</v>
      </c>
      <c r="V43" s="164"/>
      <c r="W43" s="170">
        <v>-19.051351757033974</v>
      </c>
      <c r="X43" s="163">
        <v>485.36</v>
      </c>
      <c r="Y43" s="164"/>
      <c r="Z43" s="169">
        <v>-15.691743285568172</v>
      </c>
      <c r="AA43" s="163">
        <v>8185.75</v>
      </c>
      <c r="AB43" s="164"/>
      <c r="AC43" s="169">
        <v>-19.051351757033974</v>
      </c>
      <c r="AD43" s="163">
        <v>485.36</v>
      </c>
      <c r="AE43" s="164"/>
      <c r="AF43" s="169">
        <v>-42.349004303742063</v>
      </c>
      <c r="AG43" s="163">
        <v>632.27</v>
      </c>
      <c r="AH43" s="164"/>
      <c r="AI43" s="169">
        <v>-47.689075630252098</v>
      </c>
      <c r="AJ43" s="163">
        <v>9.9600000000000009</v>
      </c>
    </row>
    <row r="44" spans="1:36" x14ac:dyDescent="0.25">
      <c r="A44" s="165">
        <v>2008</v>
      </c>
      <c r="B44" s="166">
        <v>-37.335737073269883</v>
      </c>
      <c r="C44" s="167">
        <v>2127.27</v>
      </c>
      <c r="D44" s="157"/>
      <c r="E44" s="168">
        <v>-41.039277247388995</v>
      </c>
      <c r="F44" s="167">
        <v>92.02</v>
      </c>
      <c r="G44" s="157"/>
      <c r="H44" s="166">
        <v>-37.839825177922812</v>
      </c>
      <c r="I44" s="167">
        <v>2104.9299999999998</v>
      </c>
      <c r="J44" s="157"/>
      <c r="K44" s="168">
        <v>-41.555269922879177</v>
      </c>
      <c r="L44" s="167">
        <v>90.94</v>
      </c>
      <c r="M44" s="157"/>
      <c r="N44" s="168">
        <v>-37.306590257879655</v>
      </c>
      <c r="O44" s="167">
        <v>218.8</v>
      </c>
      <c r="P44" s="157"/>
      <c r="Q44" s="168">
        <v>-40.782197053488481</v>
      </c>
      <c r="R44" s="167">
        <v>133.85</v>
      </c>
      <c r="S44" s="157"/>
      <c r="T44" s="168">
        <v>-37.727636441376774</v>
      </c>
      <c r="U44" s="167">
        <v>5097.46</v>
      </c>
      <c r="V44" s="157"/>
      <c r="W44" s="168">
        <v>-41.117933080599968</v>
      </c>
      <c r="X44" s="167">
        <v>285.79000000000002</v>
      </c>
      <c r="Z44" s="166">
        <v>-37.727636441376774</v>
      </c>
      <c r="AA44" s="167">
        <v>5097.46</v>
      </c>
      <c r="AB44" s="157"/>
      <c r="AC44" s="166">
        <v>-41.117933080599968</v>
      </c>
      <c r="AD44" s="167">
        <v>285.79000000000002</v>
      </c>
      <c r="AF44" s="166">
        <v>-31.309408955035035</v>
      </c>
      <c r="AG44" s="167">
        <v>434.31</v>
      </c>
      <c r="AH44" s="157"/>
      <c r="AI44" s="166">
        <v>-40.461847389558237</v>
      </c>
      <c r="AJ44" s="167">
        <v>5.93</v>
      </c>
    </row>
    <row r="45" spans="1:36" x14ac:dyDescent="0.25">
      <c r="A45" s="161">
        <v>2009</v>
      </c>
      <c r="B45" s="169">
        <v>27.447385616306352</v>
      </c>
      <c r="C45" s="163">
        <v>2711.15</v>
      </c>
      <c r="D45" s="164"/>
      <c r="E45" s="170">
        <v>19.897848293849172</v>
      </c>
      <c r="F45" s="163">
        <v>110.33</v>
      </c>
      <c r="G45" s="164"/>
      <c r="H45" s="169">
        <v>27.800924496301537</v>
      </c>
      <c r="I45" s="163">
        <v>2690.12</v>
      </c>
      <c r="J45" s="164"/>
      <c r="K45" s="170">
        <v>20.145150648779421</v>
      </c>
      <c r="L45" s="163">
        <v>109.26</v>
      </c>
      <c r="M45" s="164"/>
      <c r="N45" s="170">
        <v>27.618829981718473</v>
      </c>
      <c r="O45" s="163">
        <v>279.23</v>
      </c>
      <c r="P45" s="164"/>
      <c r="Q45" s="170">
        <v>20.358610384759057</v>
      </c>
      <c r="R45" s="163">
        <v>161.1</v>
      </c>
      <c r="S45" s="164"/>
      <c r="T45" s="170">
        <v>27.990214734397135</v>
      </c>
      <c r="U45" s="163">
        <v>6524.25</v>
      </c>
      <c r="V45" s="164"/>
      <c r="W45" s="170">
        <v>21.277861366737817</v>
      </c>
      <c r="X45" s="163">
        <v>346.6</v>
      </c>
      <c r="Y45" s="164"/>
      <c r="Z45" s="169">
        <v>27.990214734397135</v>
      </c>
      <c r="AA45" s="163">
        <v>6524.25</v>
      </c>
      <c r="AB45" s="164"/>
      <c r="AC45" s="169">
        <v>21.277861366737817</v>
      </c>
      <c r="AD45" s="163">
        <v>346.6</v>
      </c>
      <c r="AE45" s="164"/>
      <c r="AF45" s="169">
        <v>24.629872671594022</v>
      </c>
      <c r="AG45" s="163">
        <v>541.28</v>
      </c>
      <c r="AH45" s="164"/>
      <c r="AI45" s="169">
        <v>8.2630691399662837</v>
      </c>
      <c r="AJ45" s="163">
        <v>6.42</v>
      </c>
    </row>
    <row r="46" spans="1:36" x14ac:dyDescent="0.25">
      <c r="A46" s="165">
        <v>2010</v>
      </c>
      <c r="B46" s="166">
        <v>27.58017815318221</v>
      </c>
      <c r="C46" s="167">
        <v>3458.89</v>
      </c>
      <c r="D46" s="157"/>
      <c r="E46" s="168">
        <v>21.807305356657292</v>
      </c>
      <c r="F46" s="167">
        <v>134.38999999999999</v>
      </c>
      <c r="G46" s="157"/>
      <c r="H46" s="166">
        <v>27.563826149019377</v>
      </c>
      <c r="I46" s="167">
        <v>3431.62</v>
      </c>
      <c r="J46" s="157"/>
      <c r="K46" s="168">
        <v>21.755445725791688</v>
      </c>
      <c r="L46" s="167">
        <v>133.03</v>
      </c>
      <c r="M46" s="157"/>
      <c r="N46" s="168">
        <v>26.716327042223242</v>
      </c>
      <c r="O46" s="167">
        <v>353.83</v>
      </c>
      <c r="P46" s="157"/>
      <c r="Q46" s="168">
        <v>21.129733085040336</v>
      </c>
      <c r="R46" s="167">
        <v>195.14</v>
      </c>
      <c r="S46" s="157"/>
      <c r="T46" s="168">
        <v>27.946967084339192</v>
      </c>
      <c r="U46" s="167">
        <v>8347.58</v>
      </c>
      <c r="V46" s="157"/>
      <c r="W46" s="168">
        <v>23.066935949221001</v>
      </c>
      <c r="X46" s="167">
        <v>426.55</v>
      </c>
      <c r="Z46" s="166">
        <v>27.960455224738467</v>
      </c>
      <c r="AA46" s="167">
        <v>8348.4599999999991</v>
      </c>
      <c r="AB46" s="157"/>
      <c r="AC46" s="166">
        <v>23.061165608770896</v>
      </c>
      <c r="AD46" s="167">
        <v>426.53</v>
      </c>
      <c r="AF46" s="166">
        <v>22.596438072716541</v>
      </c>
      <c r="AG46" s="167">
        <v>663.59</v>
      </c>
      <c r="AH46" s="157"/>
      <c r="AI46" s="166">
        <v>7.0093457943925186</v>
      </c>
      <c r="AJ46" s="167">
        <v>6.87</v>
      </c>
    </row>
    <row r="47" spans="1:36" x14ac:dyDescent="0.25">
      <c r="A47" s="161">
        <v>2011</v>
      </c>
      <c r="B47" s="169">
        <v>7.2774791913012615</v>
      </c>
      <c r="C47" s="163">
        <v>3710.61</v>
      </c>
      <c r="D47" s="164"/>
      <c r="E47" s="170">
        <v>2.3662474886524398</v>
      </c>
      <c r="F47" s="163">
        <v>137.57</v>
      </c>
      <c r="G47" s="164"/>
      <c r="H47" s="169">
        <v>7.3047132258233782</v>
      </c>
      <c r="I47" s="163">
        <v>3682.29</v>
      </c>
      <c r="J47" s="164"/>
      <c r="K47" s="170">
        <v>2.3378185371720539</v>
      </c>
      <c r="L47" s="163">
        <v>136.13999999999999</v>
      </c>
      <c r="M47" s="164"/>
      <c r="N47" s="170">
        <v>9.4452138032388397</v>
      </c>
      <c r="O47" s="163">
        <v>387.25</v>
      </c>
      <c r="P47" s="164"/>
      <c r="Q47" s="170">
        <v>4.6889412729322677</v>
      </c>
      <c r="R47" s="163">
        <v>204.29</v>
      </c>
      <c r="S47" s="164"/>
      <c r="T47" s="170">
        <v>8.283718155441445</v>
      </c>
      <c r="U47" s="163">
        <v>9039.07</v>
      </c>
      <c r="V47" s="164"/>
      <c r="W47" s="170">
        <v>4.3160239127886468</v>
      </c>
      <c r="X47" s="163">
        <v>444.96</v>
      </c>
      <c r="Y47" s="164"/>
      <c r="Z47" s="169">
        <v>8.2931462808709675</v>
      </c>
      <c r="AA47" s="163">
        <v>9040.81</v>
      </c>
      <c r="AB47" s="164"/>
      <c r="AC47" s="169">
        <v>4.3185707922068772</v>
      </c>
      <c r="AD47" s="163">
        <v>444.95</v>
      </c>
      <c r="AE47" s="164"/>
      <c r="AF47" s="169">
        <v>-2.4156482165192505</v>
      </c>
      <c r="AG47" s="163">
        <v>647.55999999999995</v>
      </c>
      <c r="AH47" s="164"/>
      <c r="AI47" s="169">
        <v>-15.138282387190682</v>
      </c>
      <c r="AJ47" s="163">
        <v>5.83</v>
      </c>
    </row>
    <row r="48" spans="1:36" x14ac:dyDescent="0.25">
      <c r="A48" s="165">
        <v>2012</v>
      </c>
      <c r="B48" s="166">
        <v>20.144666240860666</v>
      </c>
      <c r="C48" s="167">
        <v>4458.1000000000004</v>
      </c>
      <c r="D48" s="157"/>
      <c r="E48" s="168">
        <v>14.981463981972819</v>
      </c>
      <c r="F48" s="167">
        <v>158.18</v>
      </c>
      <c r="G48" s="157"/>
      <c r="H48" s="166">
        <v>19.727397896417731</v>
      </c>
      <c r="I48" s="167">
        <v>4408.71</v>
      </c>
      <c r="J48" s="157"/>
      <c r="K48" s="168">
        <v>14.536506537388005</v>
      </c>
      <c r="L48" s="167">
        <v>155.93</v>
      </c>
      <c r="M48" s="157"/>
      <c r="N48" s="168">
        <v>18.047772756617174</v>
      </c>
      <c r="O48" s="167">
        <v>457.14</v>
      </c>
      <c r="P48" s="157"/>
      <c r="Q48" s="168">
        <v>13.36825101571295</v>
      </c>
      <c r="R48" s="167">
        <v>231.6</v>
      </c>
      <c r="S48" s="157"/>
      <c r="T48" s="168">
        <v>19.700809928455044</v>
      </c>
      <c r="U48" s="167">
        <v>10819.84</v>
      </c>
      <c r="V48" s="157"/>
      <c r="W48" s="168">
        <v>15.612639338367519</v>
      </c>
      <c r="X48" s="167">
        <v>514.43000000000006</v>
      </c>
      <c r="Z48" s="166">
        <v>18.059775617450203</v>
      </c>
      <c r="AA48" s="167">
        <v>10673.56</v>
      </c>
      <c r="AB48" s="157"/>
      <c r="AC48" s="166">
        <v>13.855489380829322</v>
      </c>
      <c r="AD48" s="167">
        <v>506.6</v>
      </c>
      <c r="AF48" s="166">
        <v>19.88696028167276</v>
      </c>
      <c r="AG48" s="167">
        <v>776.34</v>
      </c>
      <c r="AH48" s="157"/>
      <c r="AI48" s="166">
        <v>5.8319039451114829</v>
      </c>
      <c r="AJ48" s="167">
        <v>6.17</v>
      </c>
    </row>
    <row r="49" spans="1:36" x14ac:dyDescent="0.25">
      <c r="A49" s="161">
        <v>2013</v>
      </c>
      <c r="B49" s="169">
        <v>3.2086090486978636</v>
      </c>
      <c r="C49" s="163">
        <v>4601.143</v>
      </c>
      <c r="D49" s="164"/>
      <c r="E49" s="170">
        <v>-1.1543810848400504</v>
      </c>
      <c r="F49" s="163">
        <v>156.35400000000001</v>
      </c>
      <c r="G49" s="164"/>
      <c r="H49" s="169">
        <v>2.3405259134758216</v>
      </c>
      <c r="I49" s="163">
        <v>4511.8969999999999</v>
      </c>
      <c r="J49" s="164"/>
      <c r="K49" s="170">
        <v>-2.0311678317193715</v>
      </c>
      <c r="L49" s="163">
        <v>152.7628</v>
      </c>
      <c r="M49" s="164"/>
      <c r="N49" s="170">
        <v>-0.53235332720830142</v>
      </c>
      <c r="O49" s="163">
        <v>454.70639999999997</v>
      </c>
      <c r="P49" s="164"/>
      <c r="Q49" s="170">
        <v>-4.4444300518134643</v>
      </c>
      <c r="R49" s="163">
        <v>221.30670000000001</v>
      </c>
      <c r="S49" s="164"/>
      <c r="T49" s="170">
        <v>2.8557353898024385</v>
      </c>
      <c r="U49" s="163">
        <v>11128.825999999999</v>
      </c>
      <c r="V49" s="164"/>
      <c r="W49" s="170">
        <v>-0.79610442625819289</v>
      </c>
      <c r="X49" s="163">
        <v>510.33460000000002</v>
      </c>
      <c r="Y49" s="164"/>
      <c r="Z49" s="169">
        <v>2.467264905055111</v>
      </c>
      <c r="AA49" s="163">
        <v>10936.905000000001</v>
      </c>
      <c r="AB49" s="164"/>
      <c r="AC49" s="169">
        <v>-1.331642321358073</v>
      </c>
      <c r="AD49" s="163">
        <v>499.85390000000001</v>
      </c>
      <c r="AE49" s="164"/>
      <c r="AF49" s="169">
        <v>-1.960043280006174</v>
      </c>
      <c r="AG49" s="163">
        <v>761.12340000000006</v>
      </c>
      <c r="AH49" s="164"/>
      <c r="AI49" s="169">
        <v>-12.423824959481355</v>
      </c>
      <c r="AJ49" s="163">
        <v>5.4034500000000003</v>
      </c>
    </row>
    <row r="50" spans="1:36" x14ac:dyDescent="0.25">
      <c r="A50" s="165">
        <v>2014</v>
      </c>
      <c r="B50" s="166">
        <v>27.147377247783865</v>
      </c>
      <c r="C50" s="167">
        <v>5850.2326479200001</v>
      </c>
      <c r="D50" s="157"/>
      <c r="E50" s="168">
        <v>21.932057548895443</v>
      </c>
      <c r="F50" s="167">
        <v>190.64564926</v>
      </c>
      <c r="G50" s="157"/>
      <c r="H50" s="166">
        <v>27.228781901714516</v>
      </c>
      <c r="I50" s="167">
        <v>5740.4315937600004</v>
      </c>
      <c r="J50" s="157"/>
      <c r="K50" s="168">
        <v>21.995515655643928</v>
      </c>
      <c r="L50" s="167">
        <v>186.36376559000001</v>
      </c>
      <c r="M50" s="157"/>
      <c r="N50" s="168">
        <v>28.725907724193011</v>
      </c>
      <c r="O50" s="167">
        <v>585.32494087999999</v>
      </c>
      <c r="P50" s="157"/>
      <c r="Q50" s="168">
        <v>23.864005034641966</v>
      </c>
      <c r="R50" s="167">
        <v>274.11934202999998</v>
      </c>
      <c r="S50" s="157"/>
      <c r="T50" s="168">
        <v>28.02758629544573</v>
      </c>
      <c r="U50" s="167">
        <v>14247.96731082</v>
      </c>
      <c r="V50" s="157"/>
      <c r="W50" s="168">
        <v>23.440347577844033</v>
      </c>
      <c r="X50" s="167">
        <v>629.95880405000003</v>
      </c>
      <c r="Z50" s="166">
        <v>30.139043477290883</v>
      </c>
      <c r="AA50" s="167">
        <v>14233.183553020001</v>
      </c>
      <c r="AB50" s="157"/>
      <c r="AC50" s="166">
        <v>25.245750720360505</v>
      </c>
      <c r="AD50" s="167">
        <v>626.04576956000005</v>
      </c>
      <c r="AF50" s="166">
        <v>17.882506194133562</v>
      </c>
      <c r="AG50" s="167">
        <v>897.23133915000005</v>
      </c>
      <c r="AH50" s="157"/>
      <c r="AI50" s="166">
        <v>6.30309006283023</v>
      </c>
      <c r="AJ50" s="167">
        <v>5.7440343199999999</v>
      </c>
    </row>
    <row r="51" spans="1:36" x14ac:dyDescent="0.25">
      <c r="A51" s="161">
        <v>2015</v>
      </c>
      <c r="B51" s="169">
        <v>2.2896605314939755</v>
      </c>
      <c r="C51" s="163">
        <v>5984.1831158599998</v>
      </c>
      <c r="D51" s="164"/>
      <c r="E51" s="170">
        <v>-1.9501181823088465</v>
      </c>
      <c r="F51" s="163">
        <v>186.92783378999999</v>
      </c>
      <c r="G51" s="164"/>
      <c r="H51" s="169">
        <v>2.0505801906594678</v>
      </c>
      <c r="I51" s="163">
        <v>5858.1437468800004</v>
      </c>
      <c r="J51" s="164"/>
      <c r="K51" s="170">
        <v>-2.1959775641170132</v>
      </c>
      <c r="L51" s="163">
        <v>182.27125910999999</v>
      </c>
      <c r="M51" s="164"/>
      <c r="N51" s="170">
        <v>4.3997283083960781</v>
      </c>
      <c r="O51" s="163">
        <v>611.07764799999995</v>
      </c>
      <c r="P51" s="164"/>
      <c r="Q51" s="170">
        <v>0.41904342885601409</v>
      </c>
      <c r="R51" s="163">
        <v>275.26802112000001</v>
      </c>
      <c r="S51" s="164"/>
      <c r="T51" s="170">
        <v>2.8252345466451834</v>
      </c>
      <c r="U51" s="163">
        <v>14650.505805479999</v>
      </c>
      <c r="V51" s="164"/>
      <c r="W51" s="170">
        <v>-0.98411730737680836</v>
      </c>
      <c r="X51" s="163">
        <v>623.75927043000002</v>
      </c>
      <c r="Y51" s="164"/>
      <c r="Z51" s="169">
        <v>3.1962117938363344</v>
      </c>
      <c r="AA51" s="163">
        <v>14688.10624438</v>
      </c>
      <c r="AB51" s="164"/>
      <c r="AC51" s="169">
        <v>-0.68485678179941445</v>
      </c>
      <c r="AD51" s="163">
        <v>621.75825265000003</v>
      </c>
      <c r="AE51" s="164"/>
      <c r="AF51" s="169">
        <v>-8.8760939732050463</v>
      </c>
      <c r="AG51" s="163">
        <v>817.59224232999998</v>
      </c>
      <c r="AH51" s="164"/>
      <c r="AI51" s="169">
        <v>-18.481542429224206</v>
      </c>
      <c r="AJ51" s="163">
        <v>4.6824481799999997</v>
      </c>
    </row>
    <row r="52" spans="1:36" x14ac:dyDescent="0.25">
      <c r="A52" s="165">
        <v>2016</v>
      </c>
      <c r="B52" s="166">
        <v>9.2828001622769172</v>
      </c>
      <c r="C52" s="167">
        <v>6539.6828758499996</v>
      </c>
      <c r="D52" s="157"/>
      <c r="E52" s="168">
        <v>4.9657305559042797</v>
      </c>
      <c r="F52" s="167">
        <v>196.21016635000001</v>
      </c>
      <c r="G52" s="157"/>
      <c r="H52" s="166">
        <v>9.3749009739219282</v>
      </c>
      <c r="I52" s="167">
        <v>6407.3389220600002</v>
      </c>
      <c r="J52" s="157"/>
      <c r="K52" s="168">
        <v>5.0490131000006322</v>
      </c>
      <c r="L52" s="167">
        <v>191.47415885999999</v>
      </c>
      <c r="M52" s="157"/>
      <c r="N52" s="168">
        <v>5.5181797420284617</v>
      </c>
      <c r="O52" s="167">
        <v>644.79801097999996</v>
      </c>
      <c r="P52" s="157"/>
      <c r="Q52" s="168">
        <v>1.9093058062523038</v>
      </c>
      <c r="R52" s="167">
        <v>280.52372943</v>
      </c>
      <c r="S52" s="157"/>
      <c r="T52" s="168">
        <v>8.629228779849484</v>
      </c>
      <c r="U52" s="167">
        <v>15914.73146884</v>
      </c>
      <c r="V52" s="157"/>
      <c r="W52" s="168">
        <v>4.7653996083310668</v>
      </c>
      <c r="X52" s="167">
        <v>653.48389225999995</v>
      </c>
      <c r="Z52" s="166">
        <v>8.5187186800800276</v>
      </c>
      <c r="AA52" s="167">
        <v>15939.344694769999</v>
      </c>
      <c r="AB52" s="157"/>
      <c r="AC52" s="166">
        <v>4.6291995703034328</v>
      </c>
      <c r="AD52" s="167">
        <v>650.54068300999995</v>
      </c>
      <c r="AF52" s="166">
        <v>22.849695587570906</v>
      </c>
      <c r="AG52" s="167">
        <v>1004.40958085</v>
      </c>
      <c r="AH52" s="157"/>
      <c r="AI52" s="166">
        <v>9.9985040304279451</v>
      </c>
      <c r="AJ52" s="167">
        <v>5.1506229499999998</v>
      </c>
    </row>
    <row r="53" spans="1:36" x14ac:dyDescent="0.25">
      <c r="A53" s="161">
        <v>2017</v>
      </c>
      <c r="B53" s="169">
        <v>9.2672861307701915</v>
      </c>
      <c r="C53" s="163">
        <v>7145.7340000000004</v>
      </c>
      <c r="D53" s="164"/>
      <c r="E53" s="170">
        <v>4.7685774004747383</v>
      </c>
      <c r="F53" s="163">
        <v>205.56659999999999</v>
      </c>
      <c r="G53" s="164"/>
      <c r="H53" s="169">
        <v>9.2939999769599204</v>
      </c>
      <c r="I53" s="163">
        <v>7002.8370000000004</v>
      </c>
      <c r="J53" s="164"/>
      <c r="K53" s="170">
        <v>4.7556501588592592</v>
      </c>
      <c r="L53" s="163">
        <v>200.58</v>
      </c>
      <c r="M53" s="164"/>
      <c r="N53" s="170">
        <v>9.2323158580348785</v>
      </c>
      <c r="O53" s="163">
        <v>704.32780000000002</v>
      </c>
      <c r="P53" s="164"/>
      <c r="Q53" s="170">
        <v>5.0092627096298692</v>
      </c>
      <c r="R53" s="163">
        <v>294.57589999999999</v>
      </c>
      <c r="S53" s="164"/>
      <c r="T53" s="170">
        <v>8.6739040106506913</v>
      </c>
      <c r="U53" s="163">
        <v>17295.16</v>
      </c>
      <c r="V53" s="164"/>
      <c r="W53" s="170">
        <v>4.523616892493898</v>
      </c>
      <c r="X53" s="163">
        <v>683.04499999999996</v>
      </c>
      <c r="Y53" s="164"/>
      <c r="Z53" s="169">
        <v>5.2259695814428353</v>
      </c>
      <c r="AA53" s="163">
        <v>16772.330000000002</v>
      </c>
      <c r="AB53" s="164"/>
      <c r="AC53" s="169">
        <v>1.0373551057215602</v>
      </c>
      <c r="AD53" s="163">
        <v>657.28910000000008</v>
      </c>
      <c r="AE53" s="164"/>
      <c r="AF53" s="169">
        <v>19.788781682249134</v>
      </c>
      <c r="AG53" s="163">
        <v>1203.17</v>
      </c>
      <c r="AH53" s="164"/>
      <c r="AI53" s="169">
        <v>8.7255862904893853</v>
      </c>
      <c r="AJ53" s="163">
        <v>5.6000449999999997</v>
      </c>
    </row>
    <row r="54" spans="1:36" x14ac:dyDescent="0.25">
      <c r="A54" s="165">
        <v>2018</v>
      </c>
      <c r="B54" s="166">
        <v>-4.1005659999999997</v>
      </c>
      <c r="C54" s="167">
        <v>6852.7179999999998</v>
      </c>
      <c r="D54" s="157"/>
      <c r="E54" s="168">
        <v>-8.3384269999999994</v>
      </c>
      <c r="F54" s="167">
        <v>188.4256</v>
      </c>
      <c r="G54" s="157"/>
      <c r="H54" s="166">
        <v>-3.9350869999999998</v>
      </c>
      <c r="I54" s="167">
        <v>6727.27</v>
      </c>
      <c r="J54" s="157"/>
      <c r="K54" s="168">
        <v>-8.2084089999999996</v>
      </c>
      <c r="L54" s="167">
        <v>184.11580000000001</v>
      </c>
      <c r="M54" s="157"/>
      <c r="N54" s="168">
        <v>-2.1234120000000001</v>
      </c>
      <c r="O54" s="167">
        <v>689.37189999999998</v>
      </c>
      <c r="P54" s="157"/>
      <c r="Q54" s="168">
        <v>-6.0190939999999999</v>
      </c>
      <c r="R54" s="167">
        <v>276.8451</v>
      </c>
      <c r="S54" s="157"/>
      <c r="T54" s="168">
        <v>-4.0445479999999998</v>
      </c>
      <c r="U54" s="167">
        <v>16595.650000000001</v>
      </c>
      <c r="V54" s="157"/>
      <c r="W54" s="168">
        <v>-7.9482809999999997</v>
      </c>
      <c r="X54" s="167">
        <v>628.75470000000007</v>
      </c>
      <c r="Z54" s="166">
        <v>-4.6226469999999997</v>
      </c>
      <c r="AA54" s="167">
        <v>15997</v>
      </c>
      <c r="AB54" s="157"/>
      <c r="AC54" s="166">
        <v>-8.7188379999999999</v>
      </c>
      <c r="AD54" s="167">
        <v>599.98110000000008</v>
      </c>
      <c r="AF54" s="166">
        <v>-2.5231479999999999</v>
      </c>
      <c r="AG54" s="167">
        <v>1172.8119999999999</v>
      </c>
      <c r="AH54" s="157"/>
      <c r="AI54" s="166">
        <v>-12.301500000000001</v>
      </c>
      <c r="AJ54" s="167">
        <v>4.9111560000000001</v>
      </c>
    </row>
    <row r="55" spans="1:36" x14ac:dyDescent="0.25">
      <c r="A55" s="161">
        <v>2019</v>
      </c>
      <c r="B55" s="169">
        <v>28.07</v>
      </c>
      <c r="C55" s="163">
        <v>8776.18</v>
      </c>
      <c r="D55" s="164"/>
      <c r="E55" s="170">
        <v>22.95</v>
      </c>
      <c r="F55" s="163">
        <v>231.68</v>
      </c>
      <c r="G55" s="164"/>
      <c r="H55" s="169">
        <v>28.21</v>
      </c>
      <c r="I55" s="163">
        <v>8624.8799999999992</v>
      </c>
      <c r="J55" s="164"/>
      <c r="K55" s="170">
        <v>23.03</v>
      </c>
      <c r="L55" s="163">
        <v>226.52</v>
      </c>
      <c r="M55" s="164"/>
      <c r="N55" s="170">
        <v>29.22</v>
      </c>
      <c r="O55" s="163">
        <v>890.83</v>
      </c>
      <c r="P55" s="164"/>
      <c r="Q55" s="170">
        <v>24.59</v>
      </c>
      <c r="R55" s="163">
        <v>344.91</v>
      </c>
      <c r="S55" s="164"/>
      <c r="T55" s="170">
        <v>28.66</v>
      </c>
      <c r="U55" s="163">
        <v>21352.44</v>
      </c>
      <c r="V55" s="164"/>
      <c r="W55" s="170">
        <v>23.95</v>
      </c>
      <c r="X55" s="163">
        <v>779.34</v>
      </c>
      <c r="Y55" s="164"/>
      <c r="Z55" s="169">
        <v>26</v>
      </c>
      <c r="AA55" s="163">
        <v>20156.03</v>
      </c>
      <c r="AB55" s="164"/>
      <c r="AC55" s="169">
        <v>21.07</v>
      </c>
      <c r="AD55" s="163">
        <v>726.38</v>
      </c>
      <c r="AE55" s="164"/>
      <c r="AF55" s="169">
        <v>21.33</v>
      </c>
      <c r="AG55" s="163">
        <v>1422.98</v>
      </c>
      <c r="AH55" s="164"/>
      <c r="AI55" s="169">
        <v>9.6199999999999992</v>
      </c>
      <c r="AJ55" s="163">
        <v>5.38</v>
      </c>
    </row>
    <row r="56" spans="1:36" x14ac:dyDescent="0.25">
      <c r="A56" s="165">
        <v>2020</v>
      </c>
      <c r="B56" s="166">
        <v>-5.860557</v>
      </c>
      <c r="C56" s="167">
        <v>8261.8469999999998</v>
      </c>
      <c r="D56" s="157"/>
      <c r="E56" s="168">
        <v>-9.380980000000001</v>
      </c>
      <c r="F56" s="167">
        <v>209.94280000000001</v>
      </c>
      <c r="G56" s="157"/>
      <c r="H56" s="166">
        <v>-5.9756479999999996</v>
      </c>
      <c r="I56" s="167">
        <v>8109.4859999999999</v>
      </c>
      <c r="J56" s="157"/>
      <c r="K56" s="168">
        <v>-9.5086750000000002</v>
      </c>
      <c r="L56" s="167">
        <v>204.97880000000001</v>
      </c>
      <c r="M56" s="157"/>
      <c r="N56" s="168">
        <v>-2.7654369999999999</v>
      </c>
      <c r="O56" s="167">
        <v>866.19620000000009</v>
      </c>
      <c r="P56" s="157"/>
      <c r="Q56" s="168">
        <v>-6.1582059999999998</v>
      </c>
      <c r="R56" s="167">
        <v>323.6696</v>
      </c>
      <c r="S56" s="157"/>
      <c r="T56" s="168">
        <v>-5.1215609999999998</v>
      </c>
      <c r="U56" s="167">
        <v>20258.86</v>
      </c>
      <c r="V56" s="157"/>
      <c r="W56" s="168">
        <v>-8.4015039999999992</v>
      </c>
      <c r="X56" s="167">
        <v>713.86</v>
      </c>
      <c r="Z56" s="166">
        <v>-8.0006609999999991</v>
      </c>
      <c r="AA56" s="167">
        <v>18543.41</v>
      </c>
      <c r="AB56" s="157"/>
      <c r="AC56" s="166">
        <v>-11.520204</v>
      </c>
      <c r="AD56" s="167">
        <v>642.70299999999997</v>
      </c>
      <c r="AF56" s="166">
        <v>-18.767510000000001</v>
      </c>
      <c r="AG56" s="167">
        <v>1155.925</v>
      </c>
      <c r="AH56" s="157"/>
      <c r="AI56" s="166">
        <v>-26.767749999999999</v>
      </c>
      <c r="AJ56" s="167">
        <v>3.9425439999999998</v>
      </c>
    </row>
    <row r="57" spans="1:36" x14ac:dyDescent="0.25">
      <c r="A57" s="161">
        <v>2021</v>
      </c>
      <c r="B57" s="169">
        <v>39.877740000000003</v>
      </c>
      <c r="C57" s="163">
        <v>11556.484</v>
      </c>
      <c r="D57" s="164"/>
      <c r="E57" s="170">
        <v>35.567300000000003</v>
      </c>
      <c r="F57" s="163">
        <v>284.61380000000003</v>
      </c>
      <c r="G57" s="164"/>
      <c r="H57" s="169">
        <v>40.019370000000002</v>
      </c>
      <c r="I57" s="163">
        <v>11354.851000000001</v>
      </c>
      <c r="J57" s="164"/>
      <c r="K57" s="170">
        <v>35.697470000000003</v>
      </c>
      <c r="L57" s="163">
        <v>278.15100000000001</v>
      </c>
      <c r="M57" s="164"/>
      <c r="N57" s="170">
        <v>42.291559999999997</v>
      </c>
      <c r="O57" s="163">
        <v>1232.5239999999999</v>
      </c>
      <c r="P57" s="164"/>
      <c r="Q57" s="170">
        <v>38.119349999999997</v>
      </c>
      <c r="R57" s="163">
        <v>447.05029999999999</v>
      </c>
      <c r="S57" s="164"/>
      <c r="T57" s="170">
        <v>41.298370000000013</v>
      </c>
      <c r="U57" s="163">
        <v>28625.439999999999</v>
      </c>
      <c r="V57" s="164"/>
      <c r="W57" s="170">
        <v>37.293410000000002</v>
      </c>
      <c r="X57" s="163">
        <v>980.0825000000001</v>
      </c>
      <c r="Y57" s="164"/>
      <c r="Z57" s="169">
        <v>43.236080000000001</v>
      </c>
      <c r="AA57" s="163">
        <v>26560.86</v>
      </c>
      <c r="AB57" s="164"/>
      <c r="AC57" s="169">
        <v>38.97522</v>
      </c>
      <c r="AD57" s="163">
        <v>893.1979</v>
      </c>
      <c r="AE57" s="164"/>
      <c r="AF57" s="169">
        <v>15.635474</v>
      </c>
      <c r="AG57" s="163">
        <v>1336.6590000000001</v>
      </c>
      <c r="AH57" s="164"/>
      <c r="AI57" s="169">
        <v>6.3983339999999993</v>
      </c>
      <c r="AJ57" s="163">
        <v>4.1947999999999999</v>
      </c>
    </row>
    <row r="58" spans="1:36" x14ac:dyDescent="0.25">
      <c r="A58" s="165">
        <v>2022</v>
      </c>
      <c r="B58" s="171">
        <v>-25.104369999999999</v>
      </c>
      <c r="C58" s="172">
        <v>8655.3000000000011</v>
      </c>
      <c r="D58" s="173"/>
      <c r="E58" s="171">
        <v>-27.870100000000001</v>
      </c>
      <c r="F58" s="172">
        <v>205.29169999999999</v>
      </c>
      <c r="G58" s="173"/>
      <c r="H58" s="171">
        <v>-25.022780000000001</v>
      </c>
      <c r="I58" s="172">
        <v>8513.5509999999995</v>
      </c>
      <c r="J58" s="173"/>
      <c r="K58" s="171">
        <v>-27.78097</v>
      </c>
      <c r="L58" s="172">
        <v>200.87799999999999</v>
      </c>
      <c r="M58" s="173"/>
      <c r="N58" s="171">
        <v>-24.992999999999999</v>
      </c>
      <c r="O58" s="172">
        <v>924.47950000000003</v>
      </c>
      <c r="P58" s="173"/>
      <c r="Q58" s="171">
        <v>-27.54786</v>
      </c>
      <c r="R58" s="172">
        <v>323.89749999999998</v>
      </c>
      <c r="S58" s="173"/>
      <c r="T58" s="171">
        <v>-24.948450000000001</v>
      </c>
      <c r="U58" s="172">
        <v>21483.84</v>
      </c>
      <c r="V58" s="173"/>
      <c r="W58" s="171">
        <v>-27.462330000000001</v>
      </c>
      <c r="X58" s="172">
        <v>710.92910000000006</v>
      </c>
      <c r="Y58" s="173"/>
      <c r="Z58" s="171">
        <v>-24.365210000000001</v>
      </c>
      <c r="AA58" s="172">
        <v>20089.25</v>
      </c>
      <c r="AB58" s="173"/>
      <c r="AC58" s="171">
        <v>-27.022580000000001</v>
      </c>
      <c r="AD58" s="172">
        <v>651.83280000000002</v>
      </c>
      <c r="AE58" s="173"/>
      <c r="AF58" s="171">
        <v>-26.61026</v>
      </c>
      <c r="AG58" s="172">
        <v>980.97050000000002</v>
      </c>
      <c r="AH58" s="173"/>
      <c r="AI58" s="171">
        <v>-34.759749999999997</v>
      </c>
      <c r="AJ58" s="172">
        <v>2.7366999999999999</v>
      </c>
    </row>
    <row r="59" spans="1:36" x14ac:dyDescent="0.25">
      <c r="A59" s="165">
        <v>2023</v>
      </c>
      <c r="B59" s="171">
        <v>11.482842</v>
      </c>
      <c r="C59" s="172">
        <v>9649.1759999999995</v>
      </c>
      <c r="D59" s="173"/>
      <c r="E59" s="171">
        <v>6.5018200000000004</v>
      </c>
      <c r="F59" s="172">
        <v>218.63939999999999</v>
      </c>
      <c r="G59" s="173"/>
      <c r="H59" s="171">
        <v>11.521089</v>
      </c>
      <c r="I59" s="172">
        <v>9494.4050000000007</v>
      </c>
      <c r="J59" s="173"/>
      <c r="K59" s="171">
        <v>6.5370480000000004</v>
      </c>
      <c r="L59" s="172">
        <v>214.0095</v>
      </c>
      <c r="M59" s="173"/>
      <c r="N59" s="171">
        <v>11.281599999999999</v>
      </c>
      <c r="O59" s="172">
        <v>1028.7760000000001</v>
      </c>
      <c r="P59" s="173"/>
      <c r="Q59" s="171">
        <v>6.6867570000000001</v>
      </c>
      <c r="R59" s="172">
        <v>345.5557</v>
      </c>
      <c r="S59" s="173"/>
      <c r="T59" s="171">
        <v>11.356244999999999</v>
      </c>
      <c r="U59" s="172">
        <v>23923.599999999999</v>
      </c>
      <c r="V59" s="173"/>
      <c r="W59" s="171">
        <v>6.7506819999999994</v>
      </c>
      <c r="X59" s="172">
        <v>758.92160000000001</v>
      </c>
      <c r="Y59" s="173"/>
      <c r="Z59" s="171">
        <v>13.731171</v>
      </c>
      <c r="AA59" s="172">
        <v>22847.74</v>
      </c>
      <c r="AB59" s="173"/>
      <c r="AC59" s="171">
        <v>8.9565319999999993</v>
      </c>
      <c r="AD59" s="172">
        <v>710.21440000000007</v>
      </c>
      <c r="AE59" s="173"/>
      <c r="AF59" s="171">
        <v>15.347847</v>
      </c>
      <c r="AG59" s="172">
        <v>1131.528</v>
      </c>
      <c r="AH59" s="173"/>
      <c r="AI59" s="171">
        <v>1.9075770000000001</v>
      </c>
      <c r="AJ59" s="172">
        <v>2.7889029999999999</v>
      </c>
    </row>
    <row r="60" spans="1:36" ht="15.75" thickBot="1" x14ac:dyDescent="0.3">
      <c r="A60" s="161">
        <v>2024</v>
      </c>
      <c r="B60" s="169">
        <v>4.3326639999999994</v>
      </c>
      <c r="C60" s="163">
        <v>10067.242</v>
      </c>
      <c r="D60" s="164"/>
      <c r="E60" s="170">
        <v>3.2040569999999997E-2</v>
      </c>
      <c r="F60" s="163">
        <v>218.70939999999999</v>
      </c>
      <c r="G60" s="164"/>
      <c r="H60" s="169">
        <v>4.7455629999999998</v>
      </c>
      <c r="I60" s="163">
        <v>9944.9680000000008</v>
      </c>
      <c r="J60" s="164"/>
      <c r="K60" s="170">
        <v>0.43164000000000002</v>
      </c>
      <c r="L60" s="163">
        <v>214.9332</v>
      </c>
      <c r="M60" s="164"/>
      <c r="N60" s="170">
        <v>4.5458129999999999</v>
      </c>
      <c r="O60" s="163">
        <v>1075.5419999999999</v>
      </c>
      <c r="P60" s="164"/>
      <c r="Q60" s="170">
        <v>0.55696769999999995</v>
      </c>
      <c r="R60" s="163">
        <v>347.48039999999997</v>
      </c>
      <c r="S60" s="164"/>
      <c r="T60" s="170">
        <v>4.9222739999999998</v>
      </c>
      <c r="U60" s="163">
        <v>25101.18</v>
      </c>
      <c r="V60" s="164"/>
      <c r="W60" s="170">
        <v>0.92352729999999994</v>
      </c>
      <c r="X60" s="163">
        <v>765.93050000000005</v>
      </c>
      <c r="Y60" s="164"/>
      <c r="Z60" s="169">
        <v>8.7340100000000014</v>
      </c>
      <c r="AA60" s="163">
        <v>24843.26</v>
      </c>
      <c r="AB60" s="164"/>
      <c r="AC60" s="169">
        <v>4.5545780000000002</v>
      </c>
      <c r="AD60" s="163">
        <v>742.56170000000009</v>
      </c>
      <c r="AE60" s="164"/>
      <c r="AF60" s="169">
        <v>0.35827290000000001</v>
      </c>
      <c r="AG60" s="163">
        <v>1135.5820000000001</v>
      </c>
      <c r="AH60" s="164"/>
      <c r="AI60" s="169">
        <v>-11.050625</v>
      </c>
      <c r="AJ60" s="163">
        <v>2.480712</v>
      </c>
    </row>
    <row r="61" spans="1:36" s="177" customFormat="1" ht="15.75" thickBot="1" x14ac:dyDescent="0.3">
      <c r="A61" s="174" t="s">
        <v>679</v>
      </c>
      <c r="B61" s="175"/>
      <c r="C61" s="175"/>
      <c r="D61" s="175"/>
      <c r="E61" s="175"/>
      <c r="F61" s="175"/>
      <c r="G61" s="175"/>
      <c r="H61" s="175"/>
      <c r="I61" s="175"/>
      <c r="J61" s="175"/>
      <c r="K61" s="175"/>
      <c r="L61" s="175"/>
      <c r="M61" s="175"/>
      <c r="N61" s="175"/>
      <c r="O61" s="175"/>
      <c r="P61" s="175"/>
      <c r="Q61" s="175"/>
      <c r="R61" s="175"/>
      <c r="S61" s="175"/>
      <c r="T61" s="175">
        <f>AVERAGE(T8:T60)</f>
        <v>12.588506748509621</v>
      </c>
      <c r="U61" s="175"/>
      <c r="V61" s="175"/>
      <c r="W61" s="175"/>
      <c r="X61" s="176"/>
      <c r="Y61" s="176"/>
      <c r="Z61" s="175"/>
      <c r="AA61" s="175"/>
      <c r="AB61" s="175"/>
      <c r="AC61" s="175"/>
      <c r="AD61" s="175"/>
      <c r="AE61" s="176"/>
      <c r="AF61" s="175"/>
      <c r="AG61" s="175"/>
      <c r="AH61" s="175"/>
      <c r="AJ61" s="175"/>
    </row>
    <row r="62" spans="1:36" x14ac:dyDescent="0.25">
      <c r="T62" s="152"/>
      <c r="U62" s="152"/>
      <c r="W62" s="152"/>
    </row>
    <row r="63" spans="1:36" x14ac:dyDescent="0.25">
      <c r="T63" s="152"/>
      <c r="U63" s="152"/>
      <c r="W63" s="152"/>
    </row>
    <row r="64" spans="1:36" x14ac:dyDescent="0.25">
      <c r="T64" s="152"/>
      <c r="U64" s="152"/>
      <c r="W64" s="152"/>
    </row>
    <row r="65" spans="20:23" x14ac:dyDescent="0.25">
      <c r="T65" s="152"/>
      <c r="U65" s="152"/>
      <c r="W65" s="152"/>
    </row>
    <row r="66" spans="20:23" x14ac:dyDescent="0.25">
      <c r="T66" s="152"/>
      <c r="U66" s="152"/>
      <c r="W66" s="152"/>
    </row>
    <row r="67" spans="20:23" x14ac:dyDescent="0.25">
      <c r="T67" s="152"/>
      <c r="U67" s="152"/>
      <c r="W67" s="152"/>
    </row>
    <row r="68" spans="20:23" x14ac:dyDescent="0.25">
      <c r="T68" s="152"/>
      <c r="U68" s="152"/>
      <c r="W68" s="152"/>
    </row>
    <row r="69" spans="20:23" x14ac:dyDescent="0.25">
      <c r="T69" s="152"/>
      <c r="U69" s="152"/>
      <c r="W69" s="152"/>
    </row>
    <row r="70" spans="20:23" x14ac:dyDescent="0.25">
      <c r="T70" s="152"/>
      <c r="U70" s="152"/>
      <c r="W70" s="152"/>
    </row>
    <row r="71" spans="20:23" x14ac:dyDescent="0.25">
      <c r="T71" s="152"/>
      <c r="U71" s="152"/>
      <c r="W71" s="152"/>
    </row>
    <row r="72" spans="20:23" x14ac:dyDescent="0.25">
      <c r="T72" s="152"/>
      <c r="U72" s="152"/>
      <c r="W72" s="152"/>
    </row>
    <row r="73" spans="20:23" x14ac:dyDescent="0.25">
      <c r="T73" s="152"/>
      <c r="U73" s="152"/>
      <c r="W73" s="152"/>
    </row>
    <row r="74" spans="20:23" x14ac:dyDescent="0.25">
      <c r="T74" s="152"/>
      <c r="U74" s="152"/>
      <c r="W74" s="152"/>
    </row>
    <row r="75" spans="20:23" x14ac:dyDescent="0.25">
      <c r="T75" s="152"/>
      <c r="U75" s="152"/>
      <c r="W75" s="152"/>
    </row>
    <row r="76" spans="20:23" x14ac:dyDescent="0.25">
      <c r="T76" s="152"/>
      <c r="U76" s="152"/>
      <c r="W76" s="152"/>
    </row>
    <row r="77" spans="20:23" x14ac:dyDescent="0.25">
      <c r="T77" s="152"/>
      <c r="U77" s="152"/>
      <c r="W77" s="152"/>
    </row>
    <row r="78" spans="20:23" x14ac:dyDescent="0.25">
      <c r="T78" s="152"/>
      <c r="U78" s="152"/>
      <c r="W78" s="152"/>
    </row>
    <row r="79" spans="20:23" x14ac:dyDescent="0.25">
      <c r="T79" s="152"/>
      <c r="U79" s="152"/>
      <c r="W79" s="152"/>
    </row>
    <row r="80" spans="20:23" x14ac:dyDescent="0.25">
      <c r="T80" s="152"/>
      <c r="U80" s="152"/>
      <c r="W80" s="152"/>
    </row>
    <row r="81" spans="20:23" x14ac:dyDescent="0.25">
      <c r="T81" s="152"/>
      <c r="U81" s="152"/>
      <c r="W81" s="152"/>
    </row>
    <row r="82" spans="20:23" x14ac:dyDescent="0.25">
      <c r="T82" s="152"/>
      <c r="U82" s="152"/>
      <c r="W82" s="152"/>
    </row>
  </sheetData>
  <mergeCells count="6">
    <mergeCell ref="AF4:AJ4"/>
    <mergeCell ref="B4:F4"/>
    <mergeCell ref="H4:L4"/>
    <mergeCell ref="N4:R4"/>
    <mergeCell ref="T4:X4"/>
    <mergeCell ref="Z4:AD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Recommendation</vt:lpstr>
      <vt:lpstr>NAV Spreadsheet</vt:lpstr>
      <vt:lpstr>Implied Growth Rate</vt:lpstr>
      <vt:lpstr>EVA</vt:lpstr>
      <vt:lpstr>SP Global Market Data</vt:lpstr>
      <vt:lpstr>Annual Revenue Data</vt:lpstr>
      <vt:lpstr>NAREIT Property Sector Returns</vt:lpstr>
      <vt:lpstr>NAREIT Index Returns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Shilling, James</dc:creator>
  <cp:lastModifiedBy>Ibalio, Matthew</cp:lastModifiedBy>
  <dcterms:created xsi:type="dcterms:W3CDTF">2023-05-24T14:04:14Z</dcterms:created>
  <dcterms:modified xsi:type="dcterms:W3CDTF">2025-06-10T03:23:59Z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{0124C6F0-4FC6-47AF-BBF3-FD1C01DF8C65}</vt:lpwstr>
  </property>
</Properties>
</file>