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08"/>
  <workbookPr/>
  <mc:AlternateContent xmlns:mc="http://schemas.openxmlformats.org/markup-compatibility/2006">
    <mc:Choice Requires="x15">
      <x15ac:absPath xmlns:x15ac="http://schemas.microsoft.com/office/spreadsheetml/2010/11/ac" url="/Users/matt/github/IEATools/data-raw/"/>
    </mc:Choice>
  </mc:AlternateContent>
  <xr:revisionPtr revIDLastSave="0" documentId="13_ncr:1_{9F1A131F-ED58-4E41-82E2-D98E201E9314}" xr6:coauthVersionLast="45" xr6:coauthVersionMax="45" xr10:uidLastSave="{00000000-0000-0000-0000-000000000000}"/>
  <bookViews>
    <workbookView xWindow="0" yWindow="460" windowWidth="51200" windowHeight="28340" tabRatio="500" xr2:uid="{00000000-000D-0000-FFFF-FFFF00000000}"/>
  </bookViews>
  <sheets>
    <sheet name="Readme" sheetId="25" r:id="rId1"/>
    <sheet name="Non-spec. ind. elec. alloc. OLD" sheetId="9" r:id="rId2"/>
    <sheet name="Non-spec Ind Elec Alloc" sheetId="26" r:id="rId3"/>
    <sheet name="FixedGHAIndustryElectricity" sheetId="11" r:id="rId4"/>
  </sheets>
  <definedNames>
    <definedName name="COP_max">#REF!</definedName>
    <definedName name="deltaE_food">#REF!</definedName>
    <definedName name="Ep_tot_cap_2000">#REF!</definedName>
    <definedName name="eta_charcoal">#REF!</definedName>
    <definedName name="eta_firewood">#REF!</definedName>
    <definedName name="eta_kerosene">#REF!</definedName>
    <definedName name="eta_LPG">#REF!</definedName>
    <definedName name="N_ml">#REF!</definedName>
    <definedName name="phi_Coal">#REF!</definedName>
    <definedName name="phi_Coke">#REF!</definedName>
    <definedName name="phi_Combustible_renewables">#REF!</definedName>
    <definedName name="phi_Electricity">#REF!</definedName>
    <definedName name="phi_Feed">#REF!</definedName>
    <definedName name="phi_Food">#REF!</definedName>
    <definedName name="phi_Geothermal">#REF!</definedName>
    <definedName name="phi_HTH.600.C">#REF!</definedName>
    <definedName name="phi_Hydro">#REF!</definedName>
    <definedName name="phi_LTH.20.C">#REF!</definedName>
    <definedName name="phi_LTH.neg20.C">#REF!</definedName>
    <definedName name="phi_MTH.100.C">#REF!</definedName>
    <definedName name="phi_MTH.200.C">#REF!</definedName>
    <definedName name="phi_Natural_gas">#REF!</definedName>
    <definedName name="phi_Nuclear">#REF!</definedName>
    <definedName name="phi_Oil_and_oil_products">#REF!</definedName>
    <definedName name="phi_Other_sources">#REF!</definedName>
    <definedName name="phi_Peat">#REF!</definedName>
    <definedName name="phi_Phytomass">#REF!</definedName>
    <definedName name="phi_Solar_photovoltaics">#REF!</definedName>
    <definedName name="phi_Solar_thermal">#REF!</definedName>
    <definedName name="phi_Tidal_wave_and_ocean">#REF!</definedName>
    <definedName name="phi_Wind">#REF!</definedName>
    <definedName name="S_food">#REF!</definedName>
    <definedName name="S_food_2000">#REF!</definedName>
    <definedName name="S_food_S_food_2000">#REF!</definedName>
    <definedName name="T_0">#REF!</definedName>
    <definedName name="T_0_ref">#REF!</definedName>
    <definedName name="T_ref">#REF!</definedName>
    <definedName name="w">#REF!</definedName>
    <definedName name="Year_Food">#REF!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K59" i="26" l="1"/>
  <c r="L59" i="26"/>
  <c r="J59" i="26"/>
  <c r="F59" i="26"/>
  <c r="G59" i="26"/>
  <c r="H59" i="26"/>
  <c r="I59" i="26"/>
  <c r="E59" i="26"/>
  <c r="F51" i="26"/>
  <c r="G51" i="26"/>
  <c r="H51" i="26"/>
  <c r="I51" i="26"/>
  <c r="J51" i="26"/>
  <c r="K51" i="26"/>
  <c r="L51" i="26"/>
  <c r="E51" i="26"/>
  <c r="F44" i="26"/>
  <c r="G44" i="26"/>
  <c r="H44" i="26"/>
  <c r="I44" i="26"/>
  <c r="J44" i="26"/>
  <c r="K44" i="26"/>
  <c r="L44" i="26"/>
  <c r="E44" i="26"/>
  <c r="F37" i="26"/>
  <c r="G37" i="26"/>
  <c r="H37" i="26"/>
  <c r="I37" i="26"/>
  <c r="E37" i="26"/>
  <c r="K37" i="26"/>
  <c r="L37" i="26"/>
  <c r="J37" i="26"/>
  <c r="CD150" i="26" l="1"/>
  <c r="CD149" i="26"/>
  <c r="CD156" i="26"/>
  <c r="CD155" i="26"/>
  <c r="CD154" i="26"/>
  <c r="CD153" i="26"/>
  <c r="CD152" i="26"/>
  <c r="BA52" i="26" s="1" a="1"/>
  <c r="BB52" i="26" s="1"/>
  <c r="CD148" i="26"/>
  <c r="CD147" i="26"/>
  <c r="CD146" i="26"/>
  <c r="CD142" i="26"/>
  <c r="CD141" i="26"/>
  <c r="CD128" i="26"/>
  <c r="CD112" i="26"/>
  <c r="CD113" i="26"/>
  <c r="CD114" i="26"/>
  <c r="CD115" i="26"/>
  <c r="CD116" i="26"/>
  <c r="CD117" i="26"/>
  <c r="CD118" i="26"/>
  <c r="CD119" i="26"/>
  <c r="CG111" i="26"/>
  <c r="CG110" i="26"/>
  <c r="CG109" i="26"/>
  <c r="CD110" i="26"/>
  <c r="CD111" i="26"/>
  <c r="CD109" i="26"/>
  <c r="CD127" i="26"/>
  <c r="CD126" i="26"/>
  <c r="CD125" i="26"/>
  <c r="CD124" i="26"/>
  <c r="CD123" i="26"/>
  <c r="CD122" i="26"/>
  <c r="CD121" i="26"/>
  <c r="CD120" i="26"/>
  <c r="H146" i="26"/>
  <c r="I146" i="26"/>
  <c r="G146" i="26"/>
  <c r="H143" i="26"/>
  <c r="I143" i="26"/>
  <c r="G143" i="26"/>
  <c r="H142" i="26"/>
  <c r="I142" i="26"/>
  <c r="G142" i="26"/>
  <c r="BN170" i="26"/>
  <c r="BN169" i="26"/>
  <c r="BN168" i="26"/>
  <c r="BN167" i="26"/>
  <c r="BN166" i="26"/>
  <c r="BN165" i="26"/>
  <c r="BN164" i="26"/>
  <c r="BN163" i="26"/>
  <c r="BN162" i="26"/>
  <c r="BN117" i="26"/>
  <c r="BN116" i="26"/>
  <c r="BN115" i="26"/>
  <c r="BN114" i="26"/>
  <c r="BN113" i="26"/>
  <c r="BN112" i="26"/>
  <c r="BN111" i="26"/>
  <c r="BN110" i="26"/>
  <c r="BN109" i="26"/>
  <c r="BN171" i="26"/>
  <c r="BN118" i="26"/>
  <c r="M52" i="26" l="1" a="1"/>
  <c r="M52" i="26" s="1"/>
  <c r="AU52" i="26" a="1"/>
  <c r="AU52" i="26" s="1"/>
  <c r="AY52" i="26"/>
  <c r="BA52" i="26"/>
  <c r="BD52" i="26"/>
  <c r="AP52" i="26" a="1"/>
  <c r="BC52" i="26"/>
  <c r="BN180" i="26"/>
  <c r="BN179" i="26"/>
  <c r="BN178" i="26"/>
  <c r="BN177" i="26"/>
  <c r="BN176" i="26"/>
  <c r="BN175" i="26"/>
  <c r="BN174" i="26"/>
  <c r="BN173" i="26"/>
  <c r="BN172" i="26"/>
  <c r="BN127" i="26"/>
  <c r="BN126" i="26"/>
  <c r="BN125" i="26"/>
  <c r="BN124" i="26"/>
  <c r="BN123" i="26"/>
  <c r="BN122" i="26"/>
  <c r="BN121" i="26"/>
  <c r="BN120" i="26"/>
  <c r="BN119" i="26"/>
  <c r="BN182" i="26"/>
  <c r="BN181" i="26"/>
  <c r="BN129" i="26"/>
  <c r="BN128" i="26"/>
  <c r="BN141" i="26"/>
  <c r="BN194" i="26"/>
  <c r="BN142" i="26"/>
  <c r="BN195" i="26"/>
  <c r="BN146" i="26"/>
  <c r="BN199" i="26"/>
  <c r="BN147" i="26"/>
  <c r="BN200" i="26"/>
  <c r="BN152" i="26"/>
  <c r="BN205" i="26"/>
  <c r="BN156" i="26"/>
  <c r="BN209" i="26"/>
  <c r="BN208" i="26"/>
  <c r="BN155" i="26"/>
  <c r="BN207" i="26"/>
  <c r="BN154" i="26"/>
  <c r="BN206" i="26"/>
  <c r="BN204" i="26"/>
  <c r="BN203" i="26"/>
  <c r="BN202" i="26"/>
  <c r="BN201" i="26"/>
  <c r="BN153" i="26"/>
  <c r="BN151" i="26"/>
  <c r="I147" i="26" s="1"/>
  <c r="I149" i="26" s="1"/>
  <c r="BN150" i="26"/>
  <c r="H147" i="26" s="1"/>
  <c r="H149" i="26" s="1"/>
  <c r="BN149" i="26"/>
  <c r="G147" i="26" s="1"/>
  <c r="G149" i="26" s="1"/>
  <c r="BN148" i="26"/>
  <c r="AR25" i="9"/>
  <c r="T22" i="9"/>
  <c r="AU27" i="26"/>
  <c r="AP45" i="26" l="1" a="1"/>
  <c r="AW52" i="26"/>
  <c r="AV52" i="26"/>
  <c r="AA52" i="26"/>
  <c r="R52" i="26"/>
  <c r="M38" i="26" a="1"/>
  <c r="X38" i="26" s="1"/>
  <c r="P52" i="26"/>
  <c r="M45" i="26" a="1"/>
  <c r="W45" i="26" s="1"/>
  <c r="AX52" i="26"/>
  <c r="Y52" i="26"/>
  <c r="Q52" i="26"/>
  <c r="AC52" i="26"/>
  <c r="AD53" i="26" s="1"/>
  <c r="AE53" i="26" s="1"/>
  <c r="AF53" i="26" s="1"/>
  <c r="AG53" i="26" s="1"/>
  <c r="AH53" i="26" s="1"/>
  <c r="AI53" i="26" s="1"/>
  <c r="AJ53" i="26" s="1"/>
  <c r="AK53" i="26" s="1"/>
  <c r="AL53" i="26" s="1"/>
  <c r="AM53" i="26" s="1"/>
  <c r="AN53" i="26" s="1"/>
  <c r="AO53" i="26" s="1"/>
  <c r="O52" i="26"/>
  <c r="W52" i="26"/>
  <c r="T52" i="26"/>
  <c r="U52" i="26"/>
  <c r="S52" i="26"/>
  <c r="V52" i="26"/>
  <c r="X52" i="26"/>
  <c r="N52" i="26"/>
  <c r="AB52" i="26"/>
  <c r="AP38" i="26" a="1"/>
  <c r="AP38" i="26" s="1"/>
  <c r="Z52" i="26"/>
  <c r="AU45" i="26" a="1"/>
  <c r="AU38" i="26" a="1"/>
  <c r="AP52" i="26"/>
  <c r="AQ52" i="26"/>
  <c r="AR53" i="26" s="1"/>
  <c r="AS53" i="26" s="1"/>
  <c r="AT53" i="26" s="1"/>
  <c r="AQ45" i="26"/>
  <c r="AP45" i="26"/>
  <c r="K27" i="26"/>
  <c r="L27" i="26"/>
  <c r="M27" i="26"/>
  <c r="N27" i="26"/>
  <c r="O27" i="26"/>
  <c r="P27" i="26"/>
  <c r="Q27" i="26"/>
  <c r="R27" i="26"/>
  <c r="S27" i="26"/>
  <c r="T27" i="26"/>
  <c r="U27" i="26"/>
  <c r="V27" i="26"/>
  <c r="W27" i="26"/>
  <c r="X27" i="26"/>
  <c r="Y27" i="26"/>
  <c r="Z27" i="26"/>
  <c r="AA27" i="26"/>
  <c r="AB27" i="26"/>
  <c r="AC27" i="26"/>
  <c r="AD27" i="26"/>
  <c r="AE27" i="26"/>
  <c r="AF27" i="26"/>
  <c r="AG27" i="26"/>
  <c r="AH27" i="26"/>
  <c r="AI27" i="26"/>
  <c r="AJ27" i="26"/>
  <c r="AK27" i="26"/>
  <c r="AL27" i="26"/>
  <c r="AM27" i="26"/>
  <c r="AN27" i="26"/>
  <c r="AO27" i="26"/>
  <c r="AP27" i="26"/>
  <c r="AQ27" i="26"/>
  <c r="AR27" i="26"/>
  <c r="AS27" i="26"/>
  <c r="AT27" i="26"/>
  <c r="AV27" i="26"/>
  <c r="AW27" i="26"/>
  <c r="AX27" i="26"/>
  <c r="AY27" i="26"/>
  <c r="AZ27" i="26"/>
  <c r="BA27" i="26"/>
  <c r="BB27" i="26"/>
  <c r="BC27" i="26"/>
  <c r="BD27" i="26"/>
  <c r="J27" i="26"/>
  <c r="AA45" i="26" l="1"/>
  <c r="M45" i="26"/>
  <c r="V45" i="26"/>
  <c r="R45" i="26"/>
  <c r="AP60" i="26"/>
  <c r="AP62" i="26" s="1"/>
  <c r="S45" i="26"/>
  <c r="T45" i="26"/>
  <c r="P38" i="26"/>
  <c r="AA38" i="26"/>
  <c r="AA60" i="26" s="1"/>
  <c r="AA62" i="26" s="1"/>
  <c r="S38" i="26"/>
  <c r="Q38" i="26"/>
  <c r="N38" i="26"/>
  <c r="M38" i="26"/>
  <c r="M60" i="26" s="1"/>
  <c r="M62" i="26" s="1"/>
  <c r="AC45" i="26"/>
  <c r="AB38" i="26"/>
  <c r="O38" i="26"/>
  <c r="Y45" i="26"/>
  <c r="P45" i="26"/>
  <c r="Q45" i="26"/>
  <c r="V38" i="26"/>
  <c r="V60" i="26" s="1"/>
  <c r="V62" i="26" s="1"/>
  <c r="AD38" i="26"/>
  <c r="T38" i="26"/>
  <c r="W38" i="26"/>
  <c r="W60" i="26" s="1"/>
  <c r="W62" i="26" s="1"/>
  <c r="AD45" i="26"/>
  <c r="U45" i="26"/>
  <c r="AQ38" i="26"/>
  <c r="Y38" i="26"/>
  <c r="Z38" i="26"/>
  <c r="Z60" i="26" s="1"/>
  <c r="Z62" i="26" s="1"/>
  <c r="N45" i="26"/>
  <c r="AB45" i="26"/>
  <c r="U38" i="26"/>
  <c r="R38" i="26"/>
  <c r="R60" i="26" s="1"/>
  <c r="R62" i="26" s="1"/>
  <c r="Z45" i="26"/>
  <c r="X45" i="26"/>
  <c r="X60" i="26" s="1"/>
  <c r="X62" i="26" s="1"/>
  <c r="AC38" i="26"/>
  <c r="O45" i="26"/>
  <c r="AU38" i="26"/>
  <c r="BA38" i="26"/>
  <c r="BC38" i="26"/>
  <c r="BD38" i="26"/>
  <c r="AV38" i="26"/>
  <c r="BB38" i="26"/>
  <c r="AX38" i="26"/>
  <c r="AZ38" i="26"/>
  <c r="AZ60" i="26" s="1"/>
  <c r="AZ62" i="26" s="1"/>
  <c r="AY38" i="26"/>
  <c r="AY60" i="26" s="1"/>
  <c r="AY62" i="26" s="1"/>
  <c r="AW38" i="26"/>
  <c r="AU45" i="26"/>
  <c r="BA45" i="26"/>
  <c r="AV45" i="26"/>
  <c r="AZ45" i="26"/>
  <c r="AY45" i="26"/>
  <c r="AX45" i="26"/>
  <c r="BB45" i="26"/>
  <c r="AW45" i="26"/>
  <c r="BD45" i="26"/>
  <c r="BC45" i="26"/>
  <c r="F28" i="9"/>
  <c r="F52" i="9" s="1"/>
  <c r="G2" i="11" s="1"/>
  <c r="F37" i="9"/>
  <c r="F53" i="9"/>
  <c r="F42" i="9"/>
  <c r="F54" i="9"/>
  <c r="F47" i="9"/>
  <c r="F55" i="9" s="1"/>
  <c r="G28" i="9"/>
  <c r="G37" i="9"/>
  <c r="G53" i="9" s="1"/>
  <c r="G42" i="9"/>
  <c r="G54" i="9"/>
  <c r="G47" i="9"/>
  <c r="G55" i="9"/>
  <c r="BI85" i="9"/>
  <c r="AR28" i="9" s="1"/>
  <c r="AO28" i="9" s="1"/>
  <c r="H37" i="9"/>
  <c r="H53" i="9" s="1"/>
  <c r="I3" i="11" s="1"/>
  <c r="H54" i="9"/>
  <c r="I37" i="9"/>
  <c r="I53" i="9" s="1"/>
  <c r="J3" i="11" s="1"/>
  <c r="I54" i="9"/>
  <c r="J37" i="9"/>
  <c r="J53" i="9"/>
  <c r="K3" i="11" s="1"/>
  <c r="J54" i="9"/>
  <c r="K37" i="9"/>
  <c r="K53" i="9" s="1"/>
  <c r="L3" i="11" s="1"/>
  <c r="K54" i="9"/>
  <c r="L37" i="9"/>
  <c r="L53" i="9" s="1"/>
  <c r="M3" i="11" s="1"/>
  <c r="L54" i="9"/>
  <c r="M37" i="9"/>
  <c r="M53" i="9"/>
  <c r="M54" i="9"/>
  <c r="N4" i="11" s="1"/>
  <c r="N37" i="9"/>
  <c r="N53" i="9"/>
  <c r="N54" i="9"/>
  <c r="O37" i="9"/>
  <c r="O53" i="9"/>
  <c r="P3" i="11" s="1"/>
  <c r="O54" i="9"/>
  <c r="P37" i="9"/>
  <c r="P53" i="9"/>
  <c r="P54" i="9"/>
  <c r="Q52" i="9"/>
  <c r="R2" i="11" s="1"/>
  <c r="Q37" i="9"/>
  <c r="Q54" i="9"/>
  <c r="R52" i="9"/>
  <c r="S2" i="11" s="1"/>
  <c r="R53" i="9"/>
  <c r="R54" i="9"/>
  <c r="R47" i="9"/>
  <c r="R55" i="9" s="1"/>
  <c r="S5" i="11" s="1"/>
  <c r="S52" i="9"/>
  <c r="T2" i="11" s="1"/>
  <c r="S37" i="9"/>
  <c r="S54" i="9"/>
  <c r="T37" i="9"/>
  <c r="T53" i="9" s="1"/>
  <c r="U3" i="11" s="1"/>
  <c r="T54" i="9"/>
  <c r="U37" i="9"/>
  <c r="U53" i="9" s="1"/>
  <c r="V3" i="11" s="1"/>
  <c r="U54" i="9"/>
  <c r="V37" i="9"/>
  <c r="V53" i="9" s="1"/>
  <c r="W3" i="11" s="1"/>
  <c r="V54" i="9"/>
  <c r="W37" i="9"/>
  <c r="W53" i="9" s="1"/>
  <c r="X3" i="11" s="1"/>
  <c r="W54" i="9"/>
  <c r="X37" i="9"/>
  <c r="X53" i="9" s="1"/>
  <c r="Y3" i="11" s="1"/>
  <c r="X54" i="9"/>
  <c r="Y37" i="9"/>
  <c r="Y53" i="9" s="1"/>
  <c r="Z3" i="11" s="1"/>
  <c r="Y54" i="9"/>
  <c r="Z37" i="9"/>
  <c r="Z53" i="9" s="1"/>
  <c r="AA3" i="11" s="1"/>
  <c r="Z54" i="9"/>
  <c r="AA4" i="11" s="1"/>
  <c r="AA37" i="9"/>
  <c r="AA53" i="9" s="1"/>
  <c r="AB3" i="11" s="1"/>
  <c r="AA54" i="9"/>
  <c r="AB37" i="9"/>
  <c r="AB53" i="9" s="1"/>
  <c r="AC3" i="11" s="1"/>
  <c r="AB54" i="9"/>
  <c r="AC37" i="9"/>
  <c r="AC53" i="9"/>
  <c r="AD3" i="11" s="1"/>
  <c r="AC54" i="9"/>
  <c r="AD37" i="9"/>
  <c r="AD53" i="9" s="1"/>
  <c r="AE3" i="11" s="1"/>
  <c r="AD54" i="9"/>
  <c r="AE37" i="9"/>
  <c r="AE53" i="9" s="1"/>
  <c r="AF3" i="11" s="1"/>
  <c r="AE54" i="9"/>
  <c r="AF37" i="9"/>
  <c r="AF53" i="9" s="1"/>
  <c r="AG3" i="11" s="1"/>
  <c r="AF54" i="9"/>
  <c r="AG37" i="9"/>
  <c r="AG53" i="9" s="1"/>
  <c r="AH3" i="11" s="1"/>
  <c r="AG54" i="9"/>
  <c r="AH37" i="9"/>
  <c r="AH53" i="9" s="1"/>
  <c r="AI3" i="11" s="1"/>
  <c r="AH54" i="9"/>
  <c r="AI4" i="11" s="1"/>
  <c r="AI37" i="9"/>
  <c r="AI53" i="9"/>
  <c r="AI54" i="9"/>
  <c r="AJ37" i="9"/>
  <c r="AJ53" i="9"/>
  <c r="AJ54" i="9"/>
  <c r="AK53" i="9"/>
  <c r="AK54" i="9"/>
  <c r="AL4" i="11" s="1"/>
  <c r="AL53" i="9"/>
  <c r="AL54" i="9"/>
  <c r="AM53" i="9"/>
  <c r="AM54" i="9"/>
  <c r="AN53" i="9"/>
  <c r="AN54" i="9"/>
  <c r="AO4" i="11" s="1"/>
  <c r="AO53" i="9"/>
  <c r="AO54" i="9"/>
  <c r="AP53" i="9"/>
  <c r="AQ3" i="11" s="1"/>
  <c r="AP54" i="9"/>
  <c r="AQ4" i="11" s="1"/>
  <c r="AQ53" i="9"/>
  <c r="AQ54" i="9"/>
  <c r="AR53" i="9"/>
  <c r="AR54" i="9"/>
  <c r="BI86" i="9"/>
  <c r="AS25" i="9" s="1"/>
  <c r="AS28" i="9" s="1"/>
  <c r="AS52" i="9" s="1"/>
  <c r="AT2" i="11" s="1"/>
  <c r="BI74" i="9"/>
  <c r="AS33" i="9" s="1"/>
  <c r="AS54" i="9"/>
  <c r="AT4" i="11" s="1"/>
  <c r="BI87" i="9"/>
  <c r="AT25" i="9" s="1"/>
  <c r="AT28" i="9" s="1"/>
  <c r="AT29" i="9" s="1"/>
  <c r="BI75" i="9"/>
  <c r="AT33" i="9" s="1"/>
  <c r="AT37" i="9" s="1"/>
  <c r="AT53" i="9" s="1"/>
  <c r="AT54" i="9"/>
  <c r="BI88" i="9"/>
  <c r="AU25" i="9" s="1"/>
  <c r="AU28" i="9" s="1"/>
  <c r="AU52" i="9" s="1"/>
  <c r="BI76" i="9"/>
  <c r="AU33" i="9" s="1"/>
  <c r="AU54" i="9"/>
  <c r="AV4" i="11" s="1"/>
  <c r="E28" i="9"/>
  <c r="E52" i="9" s="1"/>
  <c r="E37" i="9"/>
  <c r="E53" i="9" s="1"/>
  <c r="E42" i="9"/>
  <c r="E54" i="9" s="1"/>
  <c r="E47" i="9"/>
  <c r="E55" i="9" s="1"/>
  <c r="G1" i="11"/>
  <c r="H1" i="11"/>
  <c r="I1" i="11"/>
  <c r="J1" i="11"/>
  <c r="K1" i="11"/>
  <c r="L1" i="11"/>
  <c r="M1" i="11"/>
  <c r="N1" i="11"/>
  <c r="O1" i="11"/>
  <c r="P1" i="11"/>
  <c r="Q1" i="11"/>
  <c r="R1" i="11"/>
  <c r="S1" i="11"/>
  <c r="T1" i="11"/>
  <c r="U1" i="11"/>
  <c r="V1" i="11"/>
  <c r="W1" i="11"/>
  <c r="X1" i="11"/>
  <c r="Y1" i="11"/>
  <c r="Z1" i="11"/>
  <c r="AA1" i="11"/>
  <c r="AB1" i="11"/>
  <c r="AC1" i="11"/>
  <c r="AD1" i="11"/>
  <c r="AE1" i="11"/>
  <c r="AF1" i="11"/>
  <c r="AG1" i="11"/>
  <c r="AH1" i="11"/>
  <c r="AI1" i="11"/>
  <c r="AJ1" i="11"/>
  <c r="AK1" i="11"/>
  <c r="AL1" i="11"/>
  <c r="AM1" i="11"/>
  <c r="AN1" i="11"/>
  <c r="AO1" i="11"/>
  <c r="AP1" i="11"/>
  <c r="AQ1" i="11"/>
  <c r="AR1" i="11"/>
  <c r="AS1" i="11"/>
  <c r="AT1" i="11"/>
  <c r="AU1" i="11"/>
  <c r="AV1" i="11"/>
  <c r="F1" i="11"/>
  <c r="G21" i="9"/>
  <c r="L16" i="9"/>
  <c r="K16" i="9"/>
  <c r="M16" i="9"/>
  <c r="N16" i="9"/>
  <c r="N17" i="9" s="1"/>
  <c r="N18" i="9" s="1"/>
  <c r="O16" i="9"/>
  <c r="P16" i="9"/>
  <c r="S16" i="9"/>
  <c r="R16" i="9"/>
  <c r="T16" i="9"/>
  <c r="U16" i="9"/>
  <c r="U17" i="9" s="1"/>
  <c r="U18" i="9" s="1"/>
  <c r="V16" i="9"/>
  <c r="W16" i="9"/>
  <c r="X16" i="9"/>
  <c r="Y16" i="9"/>
  <c r="Y17" i="9" s="1"/>
  <c r="Y18" i="9" s="1"/>
  <c r="Z16" i="9"/>
  <c r="AA16" i="9"/>
  <c r="AB16" i="9"/>
  <c r="AC16" i="9"/>
  <c r="AC17" i="9" s="1"/>
  <c r="AC18" i="9" s="1"/>
  <c r="AD16" i="9"/>
  <c r="AE16" i="9"/>
  <c r="AF16" i="9"/>
  <c r="AG16" i="9"/>
  <c r="AG17" i="9" s="1"/>
  <c r="AG18" i="9" s="1"/>
  <c r="AH16" i="9"/>
  <c r="AI16" i="9"/>
  <c r="AJ16" i="9"/>
  <c r="AJ17" i="9" s="1"/>
  <c r="AJ18" i="9" s="1"/>
  <c r="AK16" i="9"/>
  <c r="AK17" i="9"/>
  <c r="AK18" i="9"/>
  <c r="AL16" i="9"/>
  <c r="AM16" i="9"/>
  <c r="AN16" i="9"/>
  <c r="AO16" i="9"/>
  <c r="AP16" i="9"/>
  <c r="AP17" i="9"/>
  <c r="AP18" i="9"/>
  <c r="AQ16" i="9"/>
  <c r="AQ17" i="9" s="1"/>
  <c r="AQ18" i="9" s="1"/>
  <c r="AR16" i="9"/>
  <c r="AS16" i="9"/>
  <c r="AS17" i="9" s="1"/>
  <c r="AS18" i="9" s="1"/>
  <c r="AT16" i="9"/>
  <c r="AU16" i="9"/>
  <c r="Q15" i="9"/>
  <c r="Q16" i="9" s="1"/>
  <c r="Q17" i="9" s="1"/>
  <c r="Q18" i="9" s="1"/>
  <c r="AU3" i="11"/>
  <c r="AU4" i="11"/>
  <c r="AS3" i="11"/>
  <c r="AS4" i="11"/>
  <c r="AR3" i="11"/>
  <c r="AR4" i="11"/>
  <c r="AP3" i="11"/>
  <c r="AP4" i="11"/>
  <c r="AO3" i="11"/>
  <c r="AN3" i="11"/>
  <c r="AN4" i="11"/>
  <c r="AM3" i="11"/>
  <c r="AM4" i="11"/>
  <c r="AL3" i="11"/>
  <c r="AK3" i="11"/>
  <c r="AK4" i="11"/>
  <c r="AJ3" i="11"/>
  <c r="AJ4" i="11"/>
  <c r="AH4" i="11"/>
  <c r="AG4" i="11"/>
  <c r="AF4" i="11"/>
  <c r="AE4" i="11"/>
  <c r="AD4" i="11"/>
  <c r="AC4" i="11"/>
  <c r="AB4" i="11"/>
  <c r="Z4" i="11"/>
  <c r="Y4" i="11"/>
  <c r="X4" i="11"/>
  <c r="W4" i="11"/>
  <c r="V4" i="11"/>
  <c r="U4" i="11"/>
  <c r="T4" i="11"/>
  <c r="S3" i="11"/>
  <c r="S4" i="11"/>
  <c r="R4" i="11"/>
  <c r="Q3" i="11"/>
  <c r="Q4" i="11"/>
  <c r="P4" i="11"/>
  <c r="O3" i="11"/>
  <c r="O4" i="11"/>
  <c r="N3" i="11"/>
  <c r="M4" i="11"/>
  <c r="L4" i="11"/>
  <c r="K4" i="11"/>
  <c r="J4" i="11"/>
  <c r="I4" i="11"/>
  <c r="E21" i="9"/>
  <c r="F21" i="9"/>
  <c r="D2" i="11"/>
  <c r="E2" i="11"/>
  <c r="F2" i="11"/>
  <c r="D3" i="11"/>
  <c r="E3" i="11"/>
  <c r="E32" i="9"/>
  <c r="F3" i="11"/>
  <c r="F32" i="9"/>
  <c r="G3" i="11"/>
  <c r="G32" i="9"/>
  <c r="G34" i="9" s="1"/>
  <c r="H3" i="11"/>
  <c r="D4" i="11"/>
  <c r="E4" i="11"/>
  <c r="F4" i="11"/>
  <c r="G4" i="11"/>
  <c r="H4" i="11"/>
  <c r="D5" i="11"/>
  <c r="E5" i="11"/>
  <c r="F5" i="11"/>
  <c r="G5" i="11"/>
  <c r="H5" i="11"/>
  <c r="A2" i="11"/>
  <c r="A3" i="11"/>
  <c r="A4" i="11"/>
  <c r="A5" i="11"/>
  <c r="I43" i="9"/>
  <c r="J43" i="9"/>
  <c r="K43" i="9"/>
  <c r="L43" i="9"/>
  <c r="M43" i="9"/>
  <c r="N43" i="9"/>
  <c r="O43" i="9"/>
  <c r="H43" i="9"/>
  <c r="F48" i="9"/>
  <c r="G48" i="9"/>
  <c r="R48" i="9"/>
  <c r="E48" i="9"/>
  <c r="Q29" i="9"/>
  <c r="R29" i="9"/>
  <c r="S29" i="9"/>
  <c r="AS29" i="9"/>
  <c r="AU29" i="9"/>
  <c r="BI90" i="9"/>
  <c r="H32" i="9"/>
  <c r="I32" i="9"/>
  <c r="J32" i="9"/>
  <c r="K32" i="9"/>
  <c r="L32" i="9"/>
  <c r="M32" i="9"/>
  <c r="N32" i="9"/>
  <c r="C106" i="9" s="1"/>
  <c r="O32" i="9"/>
  <c r="D106" i="9" s="1"/>
  <c r="P32" i="9"/>
  <c r="E106" i="9" s="1"/>
  <c r="Q32" i="9"/>
  <c r="R32" i="9"/>
  <c r="S32" i="9"/>
  <c r="T32" i="9"/>
  <c r="U32" i="9"/>
  <c r="V32" i="9"/>
  <c r="W32" i="9"/>
  <c r="X32" i="9"/>
  <c r="Y32" i="9"/>
  <c r="Z32" i="9"/>
  <c r="AA32" i="9"/>
  <c r="AB32" i="9"/>
  <c r="AC32" i="9"/>
  <c r="AD32" i="9"/>
  <c r="AE32" i="9"/>
  <c r="AF32" i="9"/>
  <c r="AG32" i="9"/>
  <c r="AH32" i="9"/>
  <c r="AI32" i="9"/>
  <c r="AJ32" i="9"/>
  <c r="AK32" i="9"/>
  <c r="AL32" i="9"/>
  <c r="AM32" i="9"/>
  <c r="AN32" i="9"/>
  <c r="AO32" i="9"/>
  <c r="AP32" i="9"/>
  <c r="AQ32" i="9"/>
  <c r="AR32" i="9"/>
  <c r="AS32" i="9"/>
  <c r="AT32" i="9"/>
  <c r="AU32" i="9"/>
  <c r="I38" i="9"/>
  <c r="J38" i="9"/>
  <c r="K38" i="9"/>
  <c r="L38" i="9"/>
  <c r="M38" i="9"/>
  <c r="N38" i="9"/>
  <c r="O38" i="9"/>
  <c r="P38" i="9"/>
  <c r="Q38" i="9"/>
  <c r="R38" i="9"/>
  <c r="S38" i="9"/>
  <c r="T38" i="9"/>
  <c r="U38" i="9"/>
  <c r="V38" i="9"/>
  <c r="W38" i="9"/>
  <c r="X38" i="9"/>
  <c r="Y38" i="9"/>
  <c r="Z38" i="9"/>
  <c r="AA38" i="9"/>
  <c r="AB38" i="9"/>
  <c r="AC38" i="9"/>
  <c r="AD38" i="9"/>
  <c r="AE38" i="9"/>
  <c r="AF38" i="9"/>
  <c r="AG38" i="9"/>
  <c r="AH38" i="9"/>
  <c r="AI38" i="9"/>
  <c r="AJ38" i="9"/>
  <c r="AK38" i="9"/>
  <c r="AL38" i="9"/>
  <c r="AM38" i="9"/>
  <c r="AN38" i="9"/>
  <c r="AO38" i="9"/>
  <c r="AP38" i="9"/>
  <c r="AQ38" i="9"/>
  <c r="AR38" i="9"/>
  <c r="AT38" i="9"/>
  <c r="H38" i="9"/>
  <c r="D110" i="9"/>
  <c r="D109" i="9"/>
  <c r="E109" i="9"/>
  <c r="C109" i="9"/>
  <c r="D105" i="9"/>
  <c r="E105" i="9"/>
  <c r="C105" i="9"/>
  <c r="BI78" i="9"/>
  <c r="BI73" i="9"/>
  <c r="F34" i="9"/>
  <c r="E34" i="9"/>
  <c r="F5" i="9"/>
  <c r="G5" i="9"/>
  <c r="H5" i="9"/>
  <c r="I5" i="9"/>
  <c r="J5" i="9"/>
  <c r="K5" i="9"/>
  <c r="L5" i="9"/>
  <c r="M5" i="9"/>
  <c r="N5" i="9"/>
  <c r="O5" i="9"/>
  <c r="P5" i="9"/>
  <c r="Q5" i="9"/>
  <c r="R5" i="9"/>
  <c r="S5" i="9"/>
  <c r="T5" i="9"/>
  <c r="U5" i="9"/>
  <c r="V5" i="9"/>
  <c r="W5" i="9"/>
  <c r="X5" i="9"/>
  <c r="Y5" i="9"/>
  <c r="Z5" i="9"/>
  <c r="AA5" i="9"/>
  <c r="AB5" i="9"/>
  <c r="AC5" i="9"/>
  <c r="AD5" i="9"/>
  <c r="AE5" i="9"/>
  <c r="AF5" i="9"/>
  <c r="AG5" i="9"/>
  <c r="AH5" i="9"/>
  <c r="AI5" i="9"/>
  <c r="AJ5" i="9"/>
  <c r="AK5" i="9"/>
  <c r="AL5" i="9"/>
  <c r="AM5" i="9"/>
  <c r="AN5" i="9"/>
  <c r="AO5" i="9"/>
  <c r="AP5" i="9"/>
  <c r="AQ5" i="9"/>
  <c r="AR5" i="9"/>
  <c r="AS5" i="9"/>
  <c r="AT5" i="9"/>
  <c r="AU5" i="9"/>
  <c r="E5" i="9"/>
  <c r="BC60" i="26" l="1"/>
  <c r="BC62" i="26" s="1"/>
  <c r="T60" i="26"/>
  <c r="T62" i="26" s="1"/>
  <c r="AU60" i="26"/>
  <c r="AU62" i="26" s="1"/>
  <c r="AW60" i="26"/>
  <c r="AW62" i="26" s="1"/>
  <c r="S60" i="26"/>
  <c r="S62" i="26" s="1"/>
  <c r="BA60" i="26"/>
  <c r="BA62" i="26" s="1"/>
  <c r="N60" i="26"/>
  <c r="N62" i="26" s="1"/>
  <c r="AX60" i="26"/>
  <c r="AX62" i="26" s="1"/>
  <c r="AC60" i="26"/>
  <c r="AC62" i="26" s="1"/>
  <c r="Y60" i="26"/>
  <c r="Y62" i="26" s="1"/>
  <c r="Q60" i="26"/>
  <c r="Q62" i="26" s="1"/>
  <c r="BB60" i="26"/>
  <c r="BB62" i="26" s="1"/>
  <c r="AR39" i="26"/>
  <c r="AQ60" i="26"/>
  <c r="AQ62" i="26" s="1"/>
  <c r="AE39" i="26"/>
  <c r="AD60" i="26"/>
  <c r="AD62" i="26" s="1"/>
  <c r="BD60" i="26"/>
  <c r="BD62" i="26" s="1"/>
  <c r="O60" i="26"/>
  <c r="O62" i="26" s="1"/>
  <c r="P60" i="26"/>
  <c r="P62" i="26" s="1"/>
  <c r="AV60" i="26"/>
  <c r="AV62" i="26" s="1"/>
  <c r="U60" i="26"/>
  <c r="U62" i="26" s="1"/>
  <c r="AB60" i="26"/>
  <c r="AB62" i="26" s="1"/>
  <c r="AS37" i="9"/>
  <c r="AS38" i="9" s="1"/>
  <c r="C110" i="9"/>
  <c r="C112" i="9" s="1"/>
  <c r="AU37" i="9"/>
  <c r="AU38" i="9" s="1"/>
  <c r="E110" i="9"/>
  <c r="E112" i="9" s="1"/>
  <c r="S17" i="9"/>
  <c r="S18" i="9" s="1"/>
  <c r="X17" i="9"/>
  <c r="X18" i="9" s="1"/>
  <c r="AO17" i="9"/>
  <c r="AO18" i="9" s="1"/>
  <c r="AA17" i="9"/>
  <c r="AA18" i="9" s="1"/>
  <c r="Z17" i="9"/>
  <c r="Z18" i="9" s="1"/>
  <c r="M17" i="9"/>
  <c r="M18" i="9" s="1"/>
  <c r="AF17" i="9"/>
  <c r="AF18" i="9" s="1"/>
  <c r="L17" i="9"/>
  <c r="L18" i="9" s="1"/>
  <c r="AO47" i="9"/>
  <c r="AO52" i="9"/>
  <c r="AO29" i="9"/>
  <c r="AH17" i="9"/>
  <c r="AH18" i="9" s="1"/>
  <c r="AI17" i="9"/>
  <c r="AI18" i="9" s="1"/>
  <c r="AM28" i="9"/>
  <c r="AM29" i="9" s="1"/>
  <c r="AR47" i="9"/>
  <c r="S53" i="9"/>
  <c r="T3" i="11" s="1"/>
  <c r="S47" i="9"/>
  <c r="AQ28" i="9"/>
  <c r="I28" i="9"/>
  <c r="AR29" i="9"/>
  <c r="G52" i="9"/>
  <c r="H2" i="11" s="1"/>
  <c r="N28" i="9"/>
  <c r="K28" i="9"/>
  <c r="P28" i="9"/>
  <c r="H28" i="9"/>
  <c r="M28" i="9"/>
  <c r="AP28" i="9"/>
  <c r="J28" i="9"/>
  <c r="AN28" i="9"/>
  <c r="AN29" i="9" s="1"/>
  <c r="O28" i="9"/>
  <c r="L28" i="9"/>
  <c r="D112" i="9"/>
  <c r="AN17" i="9"/>
  <c r="AN18" i="9" s="1"/>
  <c r="T17" i="9"/>
  <c r="T18" i="9" s="1"/>
  <c r="AR17" i="9"/>
  <c r="AR18" i="9" s="1"/>
  <c r="AB17" i="9"/>
  <c r="AB18" i="9" s="1"/>
  <c r="AU53" i="9"/>
  <c r="AV3" i="11" s="1"/>
  <c r="AU47" i="9"/>
  <c r="AS53" i="9"/>
  <c r="AS47" i="9"/>
  <c r="E57" i="9"/>
  <c r="E59" i="9" s="1"/>
  <c r="AT52" i="9"/>
  <c r="AT47" i="9"/>
  <c r="AD17" i="9"/>
  <c r="AD18" i="9" s="1"/>
  <c r="AE17" i="9"/>
  <c r="AE18" i="9" s="1"/>
  <c r="O17" i="9"/>
  <c r="O18" i="9" s="1"/>
  <c r="P17" i="9"/>
  <c r="P18" i="9" s="1"/>
  <c r="AV2" i="11"/>
  <c r="AT17" i="9"/>
  <c r="AT18" i="9" s="1"/>
  <c r="AU17" i="9"/>
  <c r="AU18" i="9" s="1"/>
  <c r="AL17" i="9"/>
  <c r="AL18" i="9" s="1"/>
  <c r="AM17" i="9"/>
  <c r="AM18" i="9" s="1"/>
  <c r="AN52" i="9"/>
  <c r="AN47" i="9"/>
  <c r="F57" i="9"/>
  <c r="F59" i="9" s="1"/>
  <c r="AM52" i="9"/>
  <c r="AM47" i="9"/>
  <c r="R17" i="9"/>
  <c r="R18" i="9" s="1"/>
  <c r="Q53" i="9"/>
  <c r="R3" i="11" s="1"/>
  <c r="Q47" i="9"/>
  <c r="G57" i="9"/>
  <c r="G59" i="9" s="1"/>
  <c r="V17" i="9"/>
  <c r="V18" i="9" s="1"/>
  <c r="W17" i="9"/>
  <c r="W18" i="9" s="1"/>
  <c r="O52" i="9"/>
  <c r="AR52" i="9"/>
  <c r="AK28" i="9"/>
  <c r="AJ28" i="9"/>
  <c r="AI28" i="9"/>
  <c r="AH28" i="9"/>
  <c r="AG28" i="9"/>
  <c r="AF28" i="9"/>
  <c r="AE28" i="9"/>
  <c r="AD28" i="9"/>
  <c r="AC28" i="9"/>
  <c r="AB28" i="9"/>
  <c r="AA28" i="9"/>
  <c r="Z28" i="9"/>
  <c r="Y28" i="9"/>
  <c r="X28" i="9"/>
  <c r="W28" i="9"/>
  <c r="V28" i="9"/>
  <c r="U28" i="9"/>
  <c r="T28" i="9"/>
  <c r="R57" i="9"/>
  <c r="R59" i="9" s="1"/>
  <c r="AL28" i="9"/>
  <c r="AS39" i="26" l="1"/>
  <c r="AR60" i="26"/>
  <c r="AR62" i="26" s="1"/>
  <c r="AF39" i="26"/>
  <c r="AE60" i="26"/>
  <c r="AE62" i="26" s="1"/>
  <c r="K18" i="9"/>
  <c r="L47" i="9"/>
  <c r="L52" i="9"/>
  <c r="L29" i="9"/>
  <c r="O47" i="9"/>
  <c r="O29" i="9"/>
  <c r="N47" i="9"/>
  <c r="N52" i="9"/>
  <c r="N29" i="9"/>
  <c r="I47" i="9"/>
  <c r="I52" i="9"/>
  <c r="I29" i="9"/>
  <c r="AR55" i="9"/>
  <c r="AS5" i="11" s="1"/>
  <c r="AR48" i="9"/>
  <c r="J47" i="9"/>
  <c r="J52" i="9"/>
  <c r="J29" i="9"/>
  <c r="AQ47" i="9"/>
  <c r="AQ52" i="9"/>
  <c r="AQ29" i="9"/>
  <c r="AP47" i="9"/>
  <c r="AP52" i="9"/>
  <c r="AP29" i="9"/>
  <c r="M47" i="9"/>
  <c r="M52" i="9"/>
  <c r="M29" i="9"/>
  <c r="S55" i="9"/>
  <c r="S48" i="9"/>
  <c r="K47" i="9"/>
  <c r="K52" i="9"/>
  <c r="K29" i="9"/>
  <c r="H47" i="9"/>
  <c r="H52" i="9"/>
  <c r="H29" i="9"/>
  <c r="AO57" i="9"/>
  <c r="AO59" i="9" s="1"/>
  <c r="AP2" i="11"/>
  <c r="P47" i="9"/>
  <c r="P52" i="9"/>
  <c r="P29" i="9"/>
  <c r="AO55" i="9"/>
  <c r="AP5" i="11" s="1"/>
  <c r="AO48" i="9"/>
  <c r="I18" i="9"/>
  <c r="J18" i="9"/>
  <c r="H18" i="9"/>
  <c r="H21" i="9" s="1"/>
  <c r="AN55" i="9"/>
  <c r="AO5" i="11" s="1"/>
  <c r="AN48" i="9"/>
  <c r="U52" i="9"/>
  <c r="U47" i="9"/>
  <c r="U29" i="9"/>
  <c r="V52" i="9"/>
  <c r="V47" i="9"/>
  <c r="V29" i="9"/>
  <c r="AD52" i="9"/>
  <c r="AD47" i="9"/>
  <c r="AD29" i="9"/>
  <c r="Q55" i="9"/>
  <c r="Q48" i="9"/>
  <c r="AO2" i="11"/>
  <c r="AN57" i="9"/>
  <c r="AN59" i="9" s="1"/>
  <c r="AT55" i="9"/>
  <c r="AU5" i="11" s="1"/>
  <c r="AT48" i="9"/>
  <c r="AK52" i="9"/>
  <c r="AK47" i="9"/>
  <c r="AK29" i="9"/>
  <c r="W52" i="9"/>
  <c r="W47" i="9"/>
  <c r="W29" i="9"/>
  <c r="AE52" i="9"/>
  <c r="AE47" i="9"/>
  <c r="AE29" i="9"/>
  <c r="AU2" i="11"/>
  <c r="AS55" i="9"/>
  <c r="AT5" i="11" s="1"/>
  <c r="AS48" i="9"/>
  <c r="AR57" i="9"/>
  <c r="AR59" i="9" s="1"/>
  <c r="AS2" i="11"/>
  <c r="AT3" i="11"/>
  <c r="AC52" i="9"/>
  <c r="AC47" i="9"/>
  <c r="AC29" i="9"/>
  <c r="AG52" i="9"/>
  <c r="AG47" i="9"/>
  <c r="AG29" i="9"/>
  <c r="P2" i="11"/>
  <c r="AU55" i="9"/>
  <c r="AU48" i="9"/>
  <c r="AF52" i="9"/>
  <c r="AF47" i="9"/>
  <c r="AF29" i="9"/>
  <c r="Y52" i="9"/>
  <c r="Y47" i="9"/>
  <c r="Y29" i="9"/>
  <c r="AL52" i="9"/>
  <c r="AL47" i="9"/>
  <c r="AL29" i="9"/>
  <c r="Z52" i="9"/>
  <c r="Z47" i="9"/>
  <c r="Z29" i="9"/>
  <c r="AH52" i="9"/>
  <c r="AH47" i="9"/>
  <c r="AH29" i="9"/>
  <c r="AI52" i="9"/>
  <c r="AI47" i="9"/>
  <c r="AI29" i="9"/>
  <c r="AM55" i="9"/>
  <c r="AN5" i="11" s="1"/>
  <c r="AM48" i="9"/>
  <c r="X52" i="9"/>
  <c r="X47" i="9"/>
  <c r="X29" i="9"/>
  <c r="AA52" i="9"/>
  <c r="AA47" i="9"/>
  <c r="AA29" i="9"/>
  <c r="T52" i="9"/>
  <c r="T47" i="9"/>
  <c r="T29" i="9"/>
  <c r="AB52" i="9"/>
  <c r="AB47" i="9"/>
  <c r="AB29" i="9"/>
  <c r="AJ52" i="9"/>
  <c r="AJ47" i="9"/>
  <c r="AJ29" i="9"/>
  <c r="AN2" i="11"/>
  <c r="AG39" i="26" l="1"/>
  <c r="AF60" i="26"/>
  <c r="AF62" i="26" s="1"/>
  <c r="AT39" i="26"/>
  <c r="AT60" i="26" s="1"/>
  <c r="AT62" i="26" s="1"/>
  <c r="AS60" i="26"/>
  <c r="AS62" i="26" s="1"/>
  <c r="AR2" i="11"/>
  <c r="N55" i="9"/>
  <c r="O5" i="11" s="1"/>
  <c r="N48" i="9"/>
  <c r="N57" i="9"/>
  <c r="N59" i="9" s="1"/>
  <c r="O2" i="11"/>
  <c r="K55" i="9"/>
  <c r="L5" i="11" s="1"/>
  <c r="K48" i="9"/>
  <c r="AQ55" i="9"/>
  <c r="AR5" i="11" s="1"/>
  <c r="AQ48" i="9"/>
  <c r="T5" i="11"/>
  <c r="S57" i="9"/>
  <c r="S59" i="9" s="1"/>
  <c r="N2" i="11"/>
  <c r="O55" i="9"/>
  <c r="O48" i="9"/>
  <c r="L2" i="11"/>
  <c r="M55" i="9"/>
  <c r="N5" i="11" s="1"/>
  <c r="M48" i="9"/>
  <c r="AQ2" i="11"/>
  <c r="Q2" i="11"/>
  <c r="AP55" i="9"/>
  <c r="AQ5" i="11" s="1"/>
  <c r="AP48" i="9"/>
  <c r="I57" i="9"/>
  <c r="I59" i="9" s="1"/>
  <c r="J2" i="11"/>
  <c r="L57" i="9"/>
  <c r="L59" i="9" s="1"/>
  <c r="M2" i="11"/>
  <c r="P55" i="9"/>
  <c r="Q5" i="11" s="1"/>
  <c r="P48" i="9"/>
  <c r="I2" i="11"/>
  <c r="K2" i="11"/>
  <c r="I55" i="9"/>
  <c r="J5" i="11" s="1"/>
  <c r="I48" i="9"/>
  <c r="L55" i="9"/>
  <c r="M5" i="11" s="1"/>
  <c r="L48" i="9"/>
  <c r="H55" i="9"/>
  <c r="I5" i="11" s="1"/>
  <c r="H48" i="9"/>
  <c r="J55" i="9"/>
  <c r="K5" i="11" s="1"/>
  <c r="J48" i="9"/>
  <c r="AM2" i="11"/>
  <c r="T55" i="9"/>
  <c r="U5" i="11" s="1"/>
  <c r="T48" i="9"/>
  <c r="AJ55" i="9"/>
  <c r="AK5" i="11" s="1"/>
  <c r="AJ48" i="9"/>
  <c r="AV5" i="11"/>
  <c r="AU57" i="9"/>
  <c r="AU59" i="9" s="1"/>
  <c r="AB2" i="11"/>
  <c r="X2" i="11"/>
  <c r="AE2" i="11"/>
  <c r="AH55" i="9"/>
  <c r="AI5" i="11" s="1"/>
  <c r="AH48" i="9"/>
  <c r="AC55" i="9"/>
  <c r="AD5" i="11" s="1"/>
  <c r="AC48" i="9"/>
  <c r="AH57" i="9"/>
  <c r="AH59" i="9" s="1"/>
  <c r="AI2" i="11"/>
  <c r="AK55" i="9"/>
  <c r="AL5" i="11" s="1"/>
  <c r="AK48" i="9"/>
  <c r="V55" i="9"/>
  <c r="W5" i="11" s="1"/>
  <c r="V48" i="9"/>
  <c r="AA55" i="9"/>
  <c r="AB5" i="11" s="1"/>
  <c r="AA48" i="9"/>
  <c r="Y57" i="9"/>
  <c r="Y59" i="9" s="1"/>
  <c r="Z2" i="11"/>
  <c r="I21" i="9"/>
  <c r="H22" i="9"/>
  <c r="Z55" i="9"/>
  <c r="AA5" i="11" s="1"/>
  <c r="Z48" i="9"/>
  <c r="Z57" i="9"/>
  <c r="Z59" i="9" s="1"/>
  <c r="AA2" i="11"/>
  <c r="X55" i="9"/>
  <c r="Y5" i="11" s="1"/>
  <c r="X48" i="9"/>
  <c r="AJ2" i="11"/>
  <c r="AG55" i="9"/>
  <c r="AH5" i="11" s="1"/>
  <c r="AG48" i="9"/>
  <c r="AS57" i="9"/>
  <c r="AS59" i="9" s="1"/>
  <c r="U57" i="9"/>
  <c r="U59" i="9" s="1"/>
  <c r="V2" i="11"/>
  <c r="T57" i="9"/>
  <c r="T59" i="9" s="1"/>
  <c r="U2" i="11"/>
  <c r="Y55" i="9"/>
  <c r="Z5" i="11" s="1"/>
  <c r="Y48" i="9"/>
  <c r="AC57" i="9"/>
  <c r="AC59" i="9" s="1"/>
  <c r="AD2" i="11"/>
  <c r="AT57" i="9"/>
  <c r="AT59" i="9" s="1"/>
  <c r="AK2" i="11"/>
  <c r="AL2" i="11"/>
  <c r="V57" i="9"/>
  <c r="V59" i="9" s="1"/>
  <c r="W2" i="11"/>
  <c r="AE55" i="9"/>
  <c r="AF5" i="11" s="1"/>
  <c r="AE48" i="9"/>
  <c r="AB55" i="9"/>
  <c r="AC5" i="11" s="1"/>
  <c r="AB48" i="9"/>
  <c r="AI55" i="9"/>
  <c r="AJ5" i="11" s="1"/>
  <c r="AI48" i="9"/>
  <c r="AF55" i="9"/>
  <c r="AG5" i="11" s="1"/>
  <c r="AF48" i="9"/>
  <c r="AF2" i="11"/>
  <c r="R5" i="11"/>
  <c r="Q57" i="9"/>
  <c r="Q59" i="9" s="1"/>
  <c r="U55" i="9"/>
  <c r="V5" i="11" s="1"/>
  <c r="U48" i="9"/>
  <c r="AC2" i="11"/>
  <c r="AF57" i="9"/>
  <c r="AF59" i="9" s="1"/>
  <c r="AG2" i="11"/>
  <c r="AM57" i="9"/>
  <c r="AM59" i="9" s="1"/>
  <c r="Y2" i="11"/>
  <c r="AL55" i="9"/>
  <c r="AM5" i="11" s="1"/>
  <c r="AL48" i="9"/>
  <c r="AH2" i="11"/>
  <c r="W55" i="9"/>
  <c r="X5" i="11" s="1"/>
  <c r="W48" i="9"/>
  <c r="AD55" i="9"/>
  <c r="AE5" i="11" s="1"/>
  <c r="AD48" i="9"/>
  <c r="AH39" i="26" l="1"/>
  <c r="AG60" i="26"/>
  <c r="AG62" i="26" s="1"/>
  <c r="M57" i="9"/>
  <c r="M59" i="9" s="1"/>
  <c r="J57" i="9"/>
  <c r="J59" i="9" s="1"/>
  <c r="AP57" i="9"/>
  <c r="AP59" i="9" s="1"/>
  <c r="AQ57" i="9"/>
  <c r="AQ59" i="9" s="1"/>
  <c r="AI57" i="9"/>
  <c r="AI59" i="9" s="1"/>
  <c r="P5" i="11"/>
  <c r="O57" i="9"/>
  <c r="O59" i="9" s="1"/>
  <c r="AD57" i="9"/>
  <c r="AD59" i="9" s="1"/>
  <c r="W57" i="9"/>
  <c r="W59" i="9" s="1"/>
  <c r="H57" i="9"/>
  <c r="H59" i="9" s="1"/>
  <c r="P57" i="9"/>
  <c r="P59" i="9" s="1"/>
  <c r="AJ57" i="9"/>
  <c r="AJ59" i="9" s="1"/>
  <c r="AB57" i="9"/>
  <c r="AB59" i="9" s="1"/>
  <c r="K57" i="9"/>
  <c r="K59" i="9" s="1"/>
  <c r="I22" i="9"/>
  <c r="J21" i="9"/>
  <c r="AK57" i="9"/>
  <c r="AK59" i="9" s="1"/>
  <c r="X57" i="9"/>
  <c r="X59" i="9" s="1"/>
  <c r="AA57" i="9"/>
  <c r="AA59" i="9" s="1"/>
  <c r="AG57" i="9"/>
  <c r="AG59" i="9" s="1"/>
  <c r="AE57" i="9"/>
  <c r="AE59" i="9" s="1"/>
  <c r="AL57" i="9"/>
  <c r="AL59" i="9" s="1"/>
  <c r="AI39" i="26" l="1"/>
  <c r="AH60" i="26"/>
  <c r="AH62" i="26" s="1"/>
  <c r="J22" i="9"/>
  <c r="K21" i="9"/>
  <c r="AJ39" i="26" l="1"/>
  <c r="AI60" i="26"/>
  <c r="AI62" i="26" s="1"/>
  <c r="L21" i="9"/>
  <c r="K22" i="9"/>
  <c r="AK39" i="26" l="1"/>
  <c r="AJ60" i="26"/>
  <c r="AJ62" i="26" s="1"/>
  <c r="L22" i="9"/>
  <c r="M21" i="9"/>
  <c r="AL39" i="26" l="1"/>
  <c r="AK60" i="26"/>
  <c r="AK62" i="26" s="1"/>
  <c r="M22" i="9"/>
  <c r="N21" i="9"/>
  <c r="AM39" i="26" l="1"/>
  <c r="AL60" i="26"/>
  <c r="AL62" i="26" s="1"/>
  <c r="N22" i="9"/>
  <c r="O21" i="9"/>
  <c r="AN39" i="26" l="1"/>
  <c r="AM60" i="26"/>
  <c r="AM62" i="26" s="1"/>
  <c r="P21" i="9"/>
  <c r="O22" i="9"/>
  <c r="AO39" i="26" l="1"/>
  <c r="AO60" i="26" s="1"/>
  <c r="AO62" i="26" s="1"/>
  <c r="AN60" i="26"/>
  <c r="AN62" i="26" s="1"/>
  <c r="P22" i="9"/>
  <c r="Q21" i="9"/>
  <c r="R21" i="9" l="1"/>
  <c r="Q22" i="9"/>
  <c r="R22" i="9" l="1"/>
  <c r="S21" i="9"/>
  <c r="S22" i="9" l="1"/>
  <c r="T21" i="9"/>
  <c r="U21" i="9" l="1"/>
  <c r="U22" i="9" l="1"/>
  <c r="V21" i="9"/>
  <c r="V22" i="9" l="1"/>
  <c r="W21" i="9"/>
  <c r="W22" i="9" l="1"/>
  <c r="X21" i="9"/>
  <c r="Y21" i="9" l="1"/>
  <c r="X22" i="9"/>
  <c r="Y22" i="9" l="1"/>
  <c r="Z21" i="9"/>
  <c r="Z22" i="9" l="1"/>
  <c r="AA21" i="9"/>
  <c r="AA22" i="9" l="1"/>
  <c r="AB21" i="9"/>
  <c r="AC21" i="9" l="1"/>
  <c r="AB22" i="9"/>
  <c r="AC22" i="9" l="1"/>
  <c r="AD21" i="9"/>
  <c r="AD22" i="9" l="1"/>
  <c r="AE21" i="9"/>
  <c r="AE22" i="9" l="1"/>
  <c r="AF21" i="9"/>
  <c r="AG21" i="9" l="1"/>
  <c r="AF22" i="9"/>
  <c r="AG22" i="9" l="1"/>
  <c r="AH21" i="9"/>
  <c r="AH22" i="9" l="1"/>
  <c r="AI21" i="9"/>
  <c r="AI22" i="9" l="1"/>
  <c r="AJ21" i="9"/>
  <c r="AK21" i="9" l="1"/>
  <c r="AJ22" i="9"/>
  <c r="AK22" i="9" l="1"/>
  <c r="AL21" i="9"/>
  <c r="AL22" i="9" l="1"/>
  <c r="AM21" i="9"/>
  <c r="AM22" i="9" l="1"/>
  <c r="AN21" i="9"/>
  <c r="AO21" i="9" l="1"/>
  <c r="AN22" i="9"/>
  <c r="AO22" i="9" l="1"/>
  <c r="AP21" i="9"/>
  <c r="AP22" i="9" l="1"/>
  <c r="AQ21" i="9"/>
  <c r="AQ22" i="9" l="1"/>
  <c r="AR21" i="9"/>
  <c r="AS21" i="9" l="1"/>
  <c r="AR22" i="9"/>
  <c r="AS22" i="9" l="1"/>
  <c r="AT21" i="9"/>
  <c r="AT22" i="9" l="1"/>
  <c r="AU21" i="9"/>
  <c r="AU22"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D6" authorId="0" shapeId="0" xr:uid="{00000000-0006-0000-0800-000001000000}">
      <text>
        <r>
          <rPr>
            <b/>
            <sz val="10"/>
            <color rgb="FF000000"/>
            <rFont val="Calibri"/>
            <family val="2"/>
          </rPr>
          <t>MKH:</t>
        </r>
        <r>
          <rPr>
            <sz val="10"/>
            <color rgb="FF000000"/>
            <rFont val="Calibri"/>
            <family val="2"/>
          </rPr>
          <t xml:space="preserve">
</t>
        </r>
        <r>
          <rPr>
            <sz val="10"/>
            <color rgb="FF000000"/>
            <rFont val="Calibri"/>
            <family val="2"/>
          </rPr>
          <t>Agriculture/forestry is under "Other".</t>
        </r>
      </text>
    </comment>
    <comment ref="D13" authorId="0" shapeId="0" xr:uid="{00000000-0006-0000-0800-000002000000}">
      <text>
        <r>
          <rPr>
            <b/>
            <sz val="10"/>
            <color rgb="FF000000"/>
            <rFont val="Calibri"/>
            <family val="2"/>
          </rPr>
          <t>MKH:</t>
        </r>
        <r>
          <rPr>
            <sz val="10"/>
            <color rgb="FF000000"/>
            <rFont val="Calibri"/>
            <family val="2"/>
          </rPr>
          <t xml:space="preserve">
</t>
        </r>
        <r>
          <rPr>
            <sz val="10"/>
            <color rgb="FF000000"/>
            <rFont val="Calibri"/>
            <family val="2"/>
          </rPr>
          <t>Agriculture/forestry is under "Other".</t>
        </r>
      </text>
    </comment>
    <comment ref="Q15" authorId="0" shapeId="0" xr:uid="{00000000-0006-0000-0800-000003000000}">
      <text>
        <r>
          <rPr>
            <b/>
            <sz val="10"/>
            <color indexed="81"/>
            <rFont val="Calibri"/>
            <family val="2"/>
          </rPr>
          <t>MKH:</t>
        </r>
        <r>
          <rPr>
            <sz val="10"/>
            <color indexed="81"/>
            <rFont val="Calibri"/>
            <family val="2"/>
          </rPr>
          <t xml:space="preserve">
This data point is missing from World MRIO information. So, assume it is the average of the years before and after.
http://www.worldmrio.com/ComputationsM/Phase199/Loop082/XLSResults/IO_GHA_AllYears.zip</t>
        </r>
      </text>
    </comment>
    <comment ref="H18" authorId="0" shapeId="0" xr:uid="{00000000-0006-0000-0800-000004000000}">
      <text>
        <r>
          <rPr>
            <b/>
            <sz val="10"/>
            <color rgb="FF000000"/>
            <rFont val="Calibri"/>
            <family val="2"/>
          </rPr>
          <t>MKH:</t>
        </r>
        <r>
          <rPr>
            <sz val="10"/>
            <color rgb="FF000000"/>
            <rFont val="Calibri"/>
            <family val="2"/>
          </rPr>
          <t xml:space="preserve">
</t>
        </r>
        <r>
          <rPr>
            <sz val="10"/>
            <color rgb="FF000000"/>
            <rFont val="Calibri"/>
            <family val="2"/>
          </rPr>
          <t>No World MRIO data are available for 74-76. Assume average growth rate of sector for these years.</t>
        </r>
      </text>
    </comment>
    <comment ref="D21" authorId="0" shapeId="0" xr:uid="{00000000-0006-0000-0800-000005000000}">
      <text>
        <r>
          <rPr>
            <b/>
            <sz val="10"/>
            <color rgb="FF000000"/>
            <rFont val="Calibri"/>
            <family val="2"/>
          </rPr>
          <t>MKH:</t>
        </r>
        <r>
          <rPr>
            <sz val="10"/>
            <color rgb="FF000000"/>
            <rFont val="Calibri"/>
            <family val="2"/>
          </rPr>
          <t xml:space="preserve">
</t>
        </r>
        <r>
          <rPr>
            <sz val="10"/>
            <color rgb="FF000000"/>
            <rFont val="Calibri"/>
            <family val="2"/>
          </rPr>
          <t>I would like to adjust Agriculture/forestry, but there is not enough Non-specified (other) to draw from. (There are many years in which Non-specified (other) is 0 or 1 ktoe. We can't move 3 ktoe from Non-specified (other) when Non-specified (other) is 1 ktoe.) So we can't make this correction.</t>
        </r>
      </text>
    </comment>
    <comment ref="D22" authorId="0" shapeId="0" xr:uid="{00000000-0006-0000-0800-000006000000}">
      <text>
        <r>
          <rPr>
            <b/>
            <sz val="10"/>
            <color indexed="81"/>
            <rFont val="Calibri"/>
            <family val="2"/>
          </rPr>
          <t>MKH:</t>
        </r>
        <r>
          <rPr>
            <sz val="10"/>
            <color indexed="81"/>
            <rFont val="Calibri"/>
            <family val="2"/>
          </rPr>
          <t xml:space="preserve">
Agriculture/forestry is in "Other," not "Industry"</t>
        </r>
      </text>
    </comment>
    <comment ref="Q27" authorId="0" shapeId="0" xr:uid="{00000000-0006-0000-0800-000007000000}">
      <text>
        <r>
          <rPr>
            <b/>
            <sz val="10"/>
            <color indexed="81"/>
            <rFont val="Calibri"/>
            <family val="2"/>
          </rPr>
          <t>MKH:</t>
        </r>
        <r>
          <rPr>
            <sz val="10"/>
            <color indexed="81"/>
            <rFont val="Calibri"/>
            <family val="2"/>
          </rPr>
          <t xml:space="preserve">
For the years around the coups and their aftermath (1983-1985), we take maintain a target ratio of the fraction of Non-specified (industry) consumed by Mining and quarrying.</t>
        </r>
      </text>
    </comment>
    <comment ref="E32" authorId="0" shapeId="0" xr:uid="{00000000-0006-0000-0800-000008000000}">
      <text>
        <r>
          <rPr>
            <b/>
            <sz val="10"/>
            <color indexed="81"/>
            <rFont val="Calibri"/>
            <family val="2"/>
          </rPr>
          <t>MKH:</t>
        </r>
        <r>
          <rPr>
            <sz val="10"/>
            <color indexed="81"/>
            <rFont val="Calibri"/>
            <family val="2"/>
          </rPr>
          <t xml:space="preserve">
60% of hydro output. In 1970s.</t>
        </r>
      </text>
    </comment>
    <comment ref="P36" authorId="0" shapeId="0" xr:uid="{00000000-0006-0000-0800-000009000000}">
      <text>
        <r>
          <rPr>
            <b/>
            <sz val="10"/>
            <color indexed="81"/>
            <rFont val="Calibri"/>
            <family val="2"/>
          </rPr>
          <t>MKH:</t>
        </r>
        <r>
          <rPr>
            <sz val="10"/>
            <color indexed="81"/>
            <rFont val="Calibri"/>
            <family val="2"/>
          </rPr>
          <t xml:space="preserve">
According to VALCO history web page, has operated at 70% of full capacity over its history. There were 13 shutdowns and restarts from 1982 to 2004. So, assume 90% of full capacity in 1982 and reducing thereafter.</t>
        </r>
      </text>
    </comment>
    <comment ref="Q36" authorId="0" shapeId="0" xr:uid="{00000000-0006-0000-0800-00000A000000}">
      <text>
        <r>
          <rPr>
            <b/>
            <sz val="10"/>
            <color indexed="81"/>
            <rFont val="Calibri"/>
            <family val="2"/>
          </rPr>
          <t>MKH:</t>
        </r>
        <r>
          <rPr>
            <sz val="10"/>
            <color indexed="81"/>
            <rFont val="Calibri"/>
            <family val="2"/>
          </rPr>
          <t xml:space="preserve">
Several coup attempts and economic challenges occur in the 1982-1984 timeframe. Assume that the plant operates with only 1 cell line during 1983 and 1985. Assume that the plant is completely shut down in 1984. Note that even one cell line operating is 1984 would bring the VALCO consumption above the Non-specified (industry) consumption.
See http://www.crawfurd.dk/africa/ghana_timeline.htm for details on the history.</t>
        </r>
      </text>
    </comment>
    <comment ref="R36" authorId="0" shapeId="0" xr:uid="{00000000-0006-0000-0800-00000B000000}">
      <text>
        <r>
          <rPr>
            <b/>
            <sz val="10"/>
            <color indexed="81"/>
            <rFont val="Calibri"/>
            <family val="2"/>
          </rPr>
          <t>MKH:</t>
        </r>
        <r>
          <rPr>
            <sz val="10"/>
            <color indexed="81"/>
            <rFont val="Calibri"/>
            <family val="2"/>
          </rPr>
          <t xml:space="preserve">
Assume operated on average at half capacity of one cell line for the entire year. </t>
        </r>
      </text>
    </comment>
    <comment ref="T36" authorId="0" shapeId="0" xr:uid="{00000000-0006-0000-0800-00000C000000}">
      <text>
        <r>
          <rPr>
            <b/>
            <sz val="10"/>
            <color indexed="81"/>
            <rFont val="Calibri"/>
            <family val="2"/>
          </rPr>
          <t>MKH:</t>
        </r>
        <r>
          <rPr>
            <sz val="10"/>
            <color indexed="81"/>
            <rFont val="Calibri"/>
            <family val="2"/>
          </rPr>
          <t xml:space="preserve">
Assume coming back online after coups and political and economic strife. 0.4*full capacity.</t>
        </r>
      </text>
    </comment>
    <comment ref="AJ36" authorId="0" shapeId="0" xr:uid="{00000000-0006-0000-0800-00000D000000}">
      <text>
        <r>
          <rPr>
            <b/>
            <sz val="10"/>
            <color indexed="81"/>
            <rFont val="Calibri"/>
            <family val="2"/>
          </rPr>
          <t>MKH:</t>
        </r>
        <r>
          <rPr>
            <sz val="10"/>
            <color indexed="81"/>
            <rFont val="Calibri"/>
            <family val="2"/>
          </rPr>
          <t xml:space="preserve">
Beginning in March 2002, progressively shut down cell lines until none were operating by January 2003. So, assume only 20% of full capacity during 2002</t>
        </r>
      </text>
    </comment>
    <comment ref="AK36" authorId="0" shapeId="0" xr:uid="{00000000-0006-0000-0800-00000E000000}">
      <text>
        <r>
          <rPr>
            <b/>
            <sz val="10"/>
            <color indexed="81"/>
            <rFont val="Calibri"/>
            <family val="2"/>
          </rPr>
          <t>MKH:</t>
        </r>
        <r>
          <rPr>
            <sz val="10"/>
            <color indexed="81"/>
            <rFont val="Calibri"/>
            <family val="2"/>
          </rPr>
          <t xml:space="preserve">
Shut down last cell line in March 2003. Assume only 5% of full operation electricity consumption in 2003, or 12.5 ktoe.</t>
        </r>
      </text>
    </comment>
    <comment ref="AL36" authorId="0" shapeId="0" xr:uid="{00000000-0006-0000-0800-00000F000000}">
      <text>
        <r>
          <rPr>
            <b/>
            <sz val="10"/>
            <color indexed="81"/>
            <rFont val="Calibri"/>
            <family val="2"/>
          </rPr>
          <t>MKH:</t>
        </r>
        <r>
          <rPr>
            <sz val="10"/>
            <color indexed="81"/>
            <rFont val="Calibri"/>
            <family val="2"/>
          </rPr>
          <t xml:space="preserve">
Complete shutdown from 2004-2010.</t>
        </r>
      </text>
    </comment>
    <comment ref="AS36" authorId="0" shapeId="0" xr:uid="{00000000-0006-0000-0800-000010000000}">
      <text>
        <r>
          <rPr>
            <b/>
            <sz val="10"/>
            <color indexed="81"/>
            <rFont val="Calibri"/>
            <family val="2"/>
          </rPr>
          <t>MKH:</t>
        </r>
        <r>
          <rPr>
            <sz val="10"/>
            <color indexed="81"/>
            <rFont val="Calibri"/>
            <family val="2"/>
          </rPr>
          <t xml:space="preserve">
GridCo numbers agree with narrative from VALCO. Only 1/5 cell lines are operating since 2011. Use GridCo numbers here.</t>
        </r>
      </text>
    </comment>
    <comment ref="C59" authorId="0" shapeId="0" xr:uid="{00000000-0006-0000-0800-000011000000}">
      <text>
        <r>
          <rPr>
            <b/>
            <sz val="10"/>
            <color indexed="81"/>
            <rFont val="Calibri"/>
            <family val="2"/>
          </rPr>
          <t>MKH:</t>
        </r>
        <r>
          <rPr>
            <sz val="10"/>
            <color indexed="81"/>
            <rFont val="Calibri"/>
            <family val="2"/>
          </rPr>
          <t xml:space="preserve">
This row should all be zero!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Matthew Heun</author>
  </authors>
  <commentList>
    <comment ref="E1" authorId="0" shapeId="0" xr:uid="{2AB748E5-51CA-894C-B0B9-D5A6B44AF921}">
      <text>
        <r>
          <rPr>
            <b/>
            <sz val="10"/>
            <color rgb="FF000000"/>
            <rFont val="Tahoma"/>
            <family val="2"/>
          </rPr>
          <t>Matthew Heun:</t>
        </r>
        <r>
          <rPr>
            <sz val="10"/>
            <color rgb="FF000000"/>
            <rFont val="Tahoma"/>
            <family val="2"/>
          </rPr>
          <t xml:space="preserve">
</t>
        </r>
        <r>
          <rPr>
            <sz val="10"/>
            <color rgb="FF000000"/>
            <rFont val="Tahoma"/>
            <family val="2"/>
          </rPr>
          <t>Note that the script to generate the data at the top of this sheet is available on the readme tab.</t>
        </r>
      </text>
    </comment>
    <comment ref="BK126" authorId="0" shapeId="0" xr:uid="{DDCC5512-2FE2-0645-91BF-D1D4A2FAEB87}">
      <text>
        <r>
          <rPr>
            <b/>
            <sz val="10"/>
            <color rgb="FF000000"/>
            <rFont val="Tahoma"/>
            <family val="2"/>
          </rPr>
          <t>Matthew Heun:</t>
        </r>
        <r>
          <rPr>
            <sz val="10"/>
            <color rgb="FF000000"/>
            <rFont val="Tahoma"/>
            <family val="2"/>
          </rPr>
          <t xml:space="preserve">
</t>
        </r>
        <r>
          <rPr>
            <sz val="10"/>
            <color rgb="FF000000"/>
            <rFont val="Tahoma"/>
            <family val="2"/>
          </rPr>
          <t>Assuming the report left off a zero at the right end of this number.</t>
        </r>
      </text>
    </comment>
    <comment ref="CA126" authorId="0" shapeId="0" xr:uid="{794ECE55-B27A-F240-B368-BF22DBC25C1E}">
      <text>
        <r>
          <rPr>
            <b/>
            <sz val="10"/>
            <color rgb="FF000000"/>
            <rFont val="Tahoma"/>
            <family val="2"/>
          </rPr>
          <t>Matthew Heun:</t>
        </r>
        <r>
          <rPr>
            <sz val="10"/>
            <color rgb="FF000000"/>
            <rFont val="Tahoma"/>
            <family val="2"/>
          </rPr>
          <t xml:space="preserve">
</t>
        </r>
        <r>
          <rPr>
            <sz val="10"/>
            <color rgb="FF000000"/>
            <rFont val="Tahoma"/>
            <family val="2"/>
          </rPr>
          <t>Assuming the report left off a zero at the right end of this number.</t>
        </r>
      </text>
    </comment>
    <comment ref="CA129" authorId="0" shapeId="0" xr:uid="{49942D0A-C061-0845-94E9-2BAD407FEF35}">
      <text>
        <r>
          <rPr>
            <b/>
            <sz val="10"/>
            <color rgb="FF000000"/>
            <rFont val="Tahoma"/>
            <family val="2"/>
          </rPr>
          <t>Matthew Heun:</t>
        </r>
        <r>
          <rPr>
            <sz val="10"/>
            <color rgb="FF000000"/>
            <rFont val="Tahoma"/>
            <family val="2"/>
          </rPr>
          <t xml:space="preserve">
</t>
        </r>
        <r>
          <rPr>
            <sz val="10"/>
            <color rgb="FF000000"/>
            <rFont val="Tahoma"/>
            <family val="2"/>
          </rPr>
          <t>Given as Akosombo Township and Textiles. Can't separate textiles here.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A1" authorId="0" shapeId="0" xr:uid="{00000000-0006-0000-0900-000001000000}">
      <text>
        <r>
          <rPr>
            <b/>
            <sz val="10"/>
            <color indexed="81"/>
            <rFont val="Calibri"/>
            <family val="2"/>
          </rPr>
          <t>MKH:</t>
        </r>
        <r>
          <rPr>
            <sz val="10"/>
            <color indexed="81"/>
            <rFont val="Calibri"/>
            <family val="2"/>
          </rPr>
          <t xml:space="preserve">
This worksheet is to be saved to a tab-delimited text file. The tab-delimited text file will be read by R and the data in this sheet will replace the original IEA data.</t>
        </r>
      </text>
    </comment>
  </commentList>
</comments>
</file>

<file path=xl/sharedStrings.xml><?xml version="1.0" encoding="utf-8"?>
<sst xmlns="http://schemas.openxmlformats.org/spreadsheetml/2006/main" count="682" uniqueCount="213">
  <si>
    <t>Country</t>
  </si>
  <si>
    <t>Industry</t>
  </si>
  <si>
    <t>GH</t>
  </si>
  <si>
    <t>Agriculture/forestry</t>
  </si>
  <si>
    <t>Electricity</t>
  </si>
  <si>
    <t>E.ktoe</t>
  </si>
  <si>
    <t>Mining and quarrying</t>
  </si>
  <si>
    <t>Non-ferrous metals</t>
  </si>
  <si>
    <t>Non-specified (industry)</t>
  </si>
  <si>
    <t>Non-specified (other)</t>
  </si>
  <si>
    <t>Textile and leather</t>
  </si>
  <si>
    <t>Total</t>
  </si>
  <si>
    <t>p. 178</t>
  </si>
  <si>
    <t>p. 176</t>
  </si>
  <si>
    <t>In the 1970s, 60% of Akosombo output was used for Al smelting (HTH.600.C)</t>
  </si>
  <si>
    <t>ktoe</t>
  </si>
  <si>
    <t>Transformation Processes Electricity Supply</t>
  </si>
  <si>
    <t>Hydro supply</t>
  </si>
  <si>
    <t>Hydro/TPES (elect only)</t>
  </si>
  <si>
    <t>Estimated VALCO/Non-ferrous</t>
  </si>
  <si>
    <t>L. Berry. Ghana: A Country Study. Area Handbook Series. Federal Research Division, Library of Congress, Washington, DC, 3rd edition, 1995.</t>
  </si>
  <si>
    <t>GridCo. Ghana Grid Company Annual Report 2010. Annual report, Ghana Grid Company, 2011.</t>
  </si>
  <si>
    <t>GridCo. Ghana Grid Company Annual Report 2011. Annual report, Ghana Grid Company, 2012.</t>
  </si>
  <si>
    <t>MWh</t>
  </si>
  <si>
    <t>Conversion</t>
  </si>
  <si>
    <t>Year</t>
  </si>
  <si>
    <t>GWh</t>
  </si>
  <si>
    <t>GridCo. Ghana Grid Company Annual Report 2015. Annual report, Ghana Grid Company, 2016.</t>
  </si>
  <si>
    <t>Notes</t>
  </si>
  <si>
    <t>Given as MWh in Annual Report. Probably really GWh.</t>
  </si>
  <si>
    <t>No table in 2014 Annual Report</t>
  </si>
  <si>
    <t>http://www.ghanaweb.com/GhanaHomePage/NewsArchive/artikel.php?ID=278555</t>
  </si>
  <si>
    <t>VALCO (as of 2013) was operating only 1/5 pot lines.</t>
  </si>
  <si>
    <t>Interestingly, if VALCO consumed 60% of Akosombo hydro in</t>
  </si>
  <si>
    <t>1980, 1981, 1982, it would consume the following electricity:</t>
  </si>
  <si>
    <t>60% of hydro</t>
  </si>
  <si>
    <t>0.6 hydro [ktoe]</t>
  </si>
  <si>
    <t>In recent years:</t>
  </si>
  <si>
    <t>GridCo --&gt; VALCO sales [ktoe]</t>
  </si>
  <si>
    <t>Ratio</t>
  </si>
  <si>
    <t>These calculations are consistent with the idea that only 1/5 (0.2)</t>
  </si>
  <si>
    <t>of the pot lines are operational today at VALCO.</t>
  </si>
  <si>
    <t xml:space="preserve">So, it looks like we have a pretty good handle on electricity </t>
  </si>
  <si>
    <t>consumption for aluminum smelting (assume HTH.600.C)</t>
  </si>
  <si>
    <t>for the early and late years.</t>
  </si>
  <si>
    <t>http://www.valcotema.com/about-us/history.html</t>
  </si>
  <si>
    <t>We will assume that each cell line (there are five currently)</t>
  </si>
  <si>
    <t>consumes 50 ktoe of electricity/year, for a total of 250 ktoe/year</t>
  </si>
  <si>
    <t>when the plant is running at full capacity.</t>
  </si>
  <si>
    <t>Then, we will use judgment, guided by history, for the amount</t>
  </si>
  <si>
    <t>of electricity consumed by the VALCO smelter.</t>
  </si>
  <si>
    <t>Industry|Non-ferrous metals consumption estimates</t>
  </si>
  <si>
    <t>From IEA</t>
  </si>
  <si>
    <t>0.6*full cap.</t>
  </si>
  <si>
    <t>0.05*full cap.</t>
  </si>
  <si>
    <t>Shut down</t>
  </si>
  <si>
    <t>GridCo #s</t>
  </si>
  <si>
    <t>Delivery of electricty by GridCo to VALCO, per GridCo annual reports.</t>
  </si>
  <si>
    <t>0.2*full cap.</t>
  </si>
  <si>
    <t>0.4*full cap.</t>
  </si>
  <si>
    <t>VALCO (Al smelter)</t>
  </si>
  <si>
    <t>Mining</t>
  </si>
  <si>
    <t>http://www.crawfurd.dk/africa/ghana_timeline.htm</t>
  </si>
  <si>
    <t>Info about coups in the 1980s.</t>
  </si>
  <si>
    <t>GridCo sales to VALCO</t>
  </si>
  <si>
    <t>GridCo sales to mines</t>
  </si>
  <si>
    <t>0.6*Hydro production</t>
  </si>
  <si>
    <t>Delivery of electricity by GridCo to Mines, per GridCo annual reports.</t>
  </si>
  <si>
    <t>This VERY low number reflects the fact that VALCO was shut down in 2010.</t>
  </si>
  <si>
    <t>GridCo. Ghana Grid Company Annual Report 2013. Annual report, Ghana Grid Company, 2014.</t>
  </si>
  <si>
    <t>GridCo. Ghana Grid Company Annual Report ’12. Annual report, Ghana Grid Company, Ltd., 2013.</t>
  </si>
  <si>
    <t>Industry|Mining and quarrying estimates</t>
  </si>
  <si>
    <t>Linear 73-09</t>
  </si>
  <si>
    <t>C, Frac of Non-specified (industry) for Min. &amp; quar.</t>
  </si>
  <si>
    <t>Target 18%</t>
  </si>
  <si>
    <t>Target 16%</t>
  </si>
  <si>
    <t>Target 20%</t>
  </si>
  <si>
    <t>Remaining Non-specified (industry)</t>
  </si>
  <si>
    <t>Unaccounted</t>
  </si>
  <si>
    <t>Fraction of Non-specified (industry) unaccounted</t>
  </si>
  <si>
    <t>VALCO</t>
  </si>
  <si>
    <t>GridCo</t>
  </si>
  <si>
    <t>Textile Industry</t>
  </si>
  <si>
    <t>Industry | Textile and leather</t>
  </si>
  <si>
    <t>Linear 73-77</t>
  </si>
  <si>
    <t>Ass. 3 ktoe at peak</t>
  </si>
  <si>
    <t>Assume moderate energy growth to 1977 and decline to 0 in 1982.</t>
  </si>
  <si>
    <t>Operating at 5% of installed capacity since 1995 means that there is virtually</t>
  </si>
  <si>
    <t>no energy use by this sector, certainly less than 1 ktoe. So, assume 0 ktoe</t>
  </si>
  <si>
    <t>P. Quartey. The textiles and clothing industry in Ghana. In H. Jauch and R. Traub-Merz, editors, The Future of the Textile and Clothing Industry in Sub-Saharan Africa. Friedrich-Ebert-Stiftung, 2006.</t>
  </si>
  <si>
    <t>from 1982 onward.</t>
  </si>
  <si>
    <t>Decline to 0 in 1982</t>
  </si>
  <si>
    <t>C, Frac of Non-specified (industry) for Non-ferrous</t>
  </si>
  <si>
    <t>Many shut downs</t>
  </si>
  <si>
    <t>0.9*full cap.</t>
  </si>
  <si>
    <t>Revised Industry | Electricity time series</t>
  </si>
  <si>
    <t>C, Frac of Non-specified (industry) for Textile &amp; leather</t>
  </si>
  <si>
    <t>Agriculture % of GDP</t>
  </si>
  <si>
    <t>Agriculture in current LCU</t>
  </si>
  <si>
    <t>%change Agriculture contribution to GDP</t>
  </si>
  <si>
    <t>%change in electricity consumed by agriculture</t>
  </si>
  <si>
    <t>GH GDP in constant LCU</t>
  </si>
  <si>
    <t>Growth of electricity consumption assumed equal to growth (in monetary units) of agriculture sector.</t>
  </si>
  <si>
    <t>Ledger.side</t>
  </si>
  <si>
    <t>Consumption</t>
  </si>
  <si>
    <t>Flow.aggregation.point</t>
  </si>
  <si>
    <t>Flow</t>
  </si>
  <si>
    <t>Product</t>
  </si>
  <si>
    <t>Other | Agriculture/forestry</t>
  </si>
  <si>
    <t>Original IEA Data</t>
  </si>
  <si>
    <t>C, Frac of Non-specified (other) for Ag./forestry</t>
  </si>
  <si>
    <t>Difference from original IEA data</t>
  </si>
  <si>
    <t>This workbook performs calculations to bring more specificity to Ghana's industrial electricity supply.</t>
  </si>
  <si>
    <t>Without that specificity, there is little discrimination in the exergy content of the useful uses for that electricity.</t>
  </si>
  <si>
    <t>For example, the VALCO smelters produce a LOT of very high temperature heat would be lost in some years otherwise.</t>
  </si>
  <si>
    <t>Method</t>
  </si>
  <si>
    <t>Energy.type</t>
  </si>
  <si>
    <t>Last.stage</t>
  </si>
  <si>
    <t>Unit</t>
  </si>
  <si>
    <t>GHA</t>
  </si>
  <si>
    <t>PCM</t>
  </si>
  <si>
    <t>E</t>
  </si>
  <si>
    <t>Final</t>
  </si>
  <si>
    <t>Supply</t>
  </si>
  <si>
    <t>Total primary energy supply</t>
  </si>
  <si>
    <t>Production</t>
  </si>
  <si>
    <t>Hydro</t>
  </si>
  <si>
    <t>Imports</t>
  </si>
  <si>
    <t>Exports</t>
  </si>
  <si>
    <t>TFC compare</t>
  </si>
  <si>
    <t>Statistical differences</t>
  </si>
  <si>
    <t>Transformation processes</t>
  </si>
  <si>
    <t>Main activity producer electricity plants</t>
  </si>
  <si>
    <t>Natural gas</t>
  </si>
  <si>
    <t>Crude oil</t>
  </si>
  <si>
    <t>Gas/diesel oil excl. biofuels</t>
  </si>
  <si>
    <t>Solar photovoltaics</t>
  </si>
  <si>
    <t>Autoproducer electricity plants</t>
  </si>
  <si>
    <t>Biogases</t>
  </si>
  <si>
    <t>Energy industry own use</t>
  </si>
  <si>
    <t>Own use in electricity, CHP and heat plants</t>
  </si>
  <si>
    <t>Losses</t>
  </si>
  <si>
    <t>Industry not elsewhere specified</t>
  </si>
  <si>
    <t>Transport</t>
  </si>
  <si>
    <t>Non-specified (transport)</t>
  </si>
  <si>
    <t>Other</t>
  </si>
  <si>
    <t>Residential</t>
  </si>
  <si>
    <t>Commercial and public services</t>
  </si>
  <si>
    <t>Final consumption not elsewhere specified</t>
  </si>
  <si>
    <t xml:space="preserve">Elect &lt;- readd_by_country("IEAData", "GHA") %&gt;% </t>
  </si>
  <si>
    <t xml:space="preserve">  dplyr::filter(Product %in% c("Electricity", </t>
  </si>
  <si>
    <t xml:space="preserve">                               "Hydro") | </t>
  </si>
  <si>
    <t xml:space="preserve">  tidyr::pivot_wider(names_from = Year, values_from = E.dot) %&gt;% </t>
  </si>
  <si>
    <t xml:space="preserve">  IEATools::sort_iea_df()</t>
  </si>
  <si>
    <t>Elect[is.na(Elect)] &lt;- ""</t>
  </si>
  <si>
    <t xml:space="preserve">Elect %&gt;% </t>
  </si>
  <si>
    <t xml:space="preserve">  utils::write.csv(file = "~/Desktop/GHA-Elect.csv", row.names = FALSE)</t>
  </si>
  <si>
    <t xml:space="preserve">  </t>
  </si>
  <si>
    <t xml:space="preserve">                  Flow %in% c("Main activity producer electricity plants", </t>
  </si>
  <si>
    <t xml:space="preserve">                              "Autoproducer electricity plants")) %&gt;% </t>
  </si>
  <si>
    <t>Hydro fraction</t>
  </si>
  <si>
    <t>Turns out that GridCo no longer provides detailed sales figures in their annual reports.</t>
  </si>
  <si>
    <t>However, the Volta River Authority does!</t>
  </si>
  <si>
    <t>And, the 2016 annual report for the VRA gives VALCO sales in 2015.</t>
  </si>
  <si>
    <t>So we can use the VRA annual reports to track VALCO electricty consumption going forward.</t>
  </si>
  <si>
    <t>Here is a screen shot from the VRA annual report.</t>
  </si>
  <si>
    <r>
      <t>Volta River Authority. 55</t>
    </r>
    <r>
      <rPr>
        <sz val="7"/>
        <color rgb="FF000000"/>
        <rFont val="Helvetica"/>
        <family val="2"/>
      </rPr>
      <t xml:space="preserve">th </t>
    </r>
    <r>
      <rPr>
        <sz val="10"/>
        <color rgb="FF000000"/>
        <rFont val="Helvetica"/>
        <family val="2"/>
      </rPr>
      <t>annual report and accounts. Annual report, Volta River Authority, 2017.</t>
    </r>
  </si>
  <si>
    <t>GridCo 2011 annual report</t>
  </si>
  <si>
    <t>Note also that the Mines number from 2015 also matches the GridCo mines number (1231 GWh).</t>
  </si>
  <si>
    <t>So we can use VRA data for Electricity consumption by Mines, too.</t>
  </si>
  <si>
    <t>The 2015 sales from VRA to VALCO exactly match (withing rounding error) sales to VALCO from the GridCo 2016 annual report (572 GWh).</t>
  </si>
  <si>
    <t>Volta River Authority. Annual report 2017. Annual report, Volta River Authority, 2018.</t>
  </si>
  <si>
    <t>Volta River Authority. 2018 annual report and financial statement. Annual report, Volta River Authority, 2019.</t>
  </si>
  <si>
    <t>Volta River Authority. 54th annual report and accounts 2015. Annual report, Volta River Authority, 2016.</t>
  </si>
  <si>
    <t>From VRA</t>
  </si>
  <si>
    <t>Delivery of electricty by GridCo to VALCO, per GridCo and VRA annual reports.</t>
  </si>
  <si>
    <t>Delivery of electricity by GridCo to Mines, per GridCo and VRA annual reports.</t>
  </si>
  <si>
    <t>Ghana Grid Company (GridCo) and Volta River Authority (VRA) Data</t>
  </si>
  <si>
    <t>Volta River Authority. Forty ninth annual report and accounts 2010. Annual report, Volta River Authority, 2011.</t>
  </si>
  <si>
    <t>From GridCo</t>
  </si>
  <si>
    <t>From GridCo. This VERY low number reflects the fact that VALCO was shut down in 2010.</t>
  </si>
  <si>
    <t>Volta River Authority. Forty eighth annual report and accounts 2009. Annual report, Volta River Authority, 2010.</t>
  </si>
  <si>
    <t>Volta River Authority. Annual report and accounts 2004. Annual report, Volta River Authority, 2005.</t>
  </si>
  <si>
    <t>Volta River Authority. 30th annual report and accounts. Annual report, Volta River Authority, 1992.</t>
  </si>
  <si>
    <t>Volta River Authority. 29th annual report and accounts. Annual report, Volta River Authority, 1991.</t>
  </si>
  <si>
    <t>Volta River Authority. 19th annual report and accounts 1980. Annual report, Volta River Authority, 1981.</t>
  </si>
  <si>
    <t>Volta River Authority. 20th annual report and accounts 1981. Annual report, Volta River Authority, 1982.</t>
  </si>
  <si>
    <t>IEA</t>
  </si>
  <si>
    <t>Delivery of electricty by GridCo to Akosombo Textiles, per GridCo and VRA annual reports.</t>
  </si>
  <si>
    <t>Volta River Authority. 50th annual report. Annual report, Volta River Authority, 2012.</t>
  </si>
  <si>
    <t>Volta River Authority. Fifty first annual report and accounts 2012. Annual report, Volta River Authority, 2013.</t>
  </si>
  <si>
    <t>This comparison to IEA data shows that the IEA data are probably coming from VRA.</t>
  </si>
  <si>
    <t>Thus, we have confidence that we can fill in years 1974 forward.</t>
  </si>
  <si>
    <t xml:space="preserve">no energy use by this sector, certainly less than 1 ktoe. </t>
  </si>
  <si>
    <t>In fact, we found VRA data that gives many years of textile electricity</t>
  </si>
  <si>
    <t>consumption.</t>
  </si>
  <si>
    <t>Use the VRA data where possible, interpolating where needed.</t>
  </si>
  <si>
    <t>In these areas, we reconstruct much of the Industry not elsewhere specified electricity consumption.</t>
  </si>
  <si>
    <t>Thereafter, interpolate and use judgement.</t>
  </si>
  <si>
    <t xml:space="preserve">The strategy is to use IEA data where possible. </t>
  </si>
  <si>
    <t>Thereafter, fill with GridCo/VRA data.</t>
  </si>
  <si>
    <t>deltas</t>
  </si>
  <si>
    <t>Linear model</t>
  </si>
  <si>
    <t>GridCo/VRA</t>
  </si>
  <si>
    <t>Non-ferrous metals (VALCO Al smelter)</t>
  </si>
  <si>
    <t>Interpolation</t>
  </si>
  <si>
    <t>These are shut-down years</t>
  </si>
  <si>
    <t>Remainder</t>
  </si>
  <si>
    <t>Assume about half way between 236 and 215 ktoe for these years, except for 1998 (need to ensure "not elsewhere specified" positive).</t>
  </si>
  <si>
    <t>Fraction of Industry not elsewhere specified remaining</t>
  </si>
  <si>
    <t>The problem is that after 1973, the IEA no longer maintains specificity for Industrial uses of electricity.</t>
  </si>
  <si>
    <t>So this workbook collects information from various sources to piece together much of the industrial consumption of electricity in Ghana.</t>
  </si>
  <si>
    <t>The IEA data on the "Non-spec Ind Elec Alloc" tab is created by this script (run in the PFU-Database repository)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</si>
</sst>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5">
    <font>
      <sz val="12"/>
      <color theme="1"/>
      <name val="Calibri"/>
      <family val="2"/>
      <scheme val="minor"/>
    </font>
    <font>
      <sz val="10"/>
      <color indexed="81"/>
      <name val="Calibri"/>
      <family val="2"/>
    </font>
    <font>
      <b/>
      <sz val="10"/>
      <color indexed="81"/>
      <name val="Calibri"/>
      <family val="2"/>
    </font>
    <font>
      <u/>
      <sz val="12"/>
      <color theme="10"/>
      <name val="Calibri"/>
      <family val="2"/>
      <scheme val="minor"/>
    </font>
    <font>
      <u/>
      <sz val="12"/>
      <color theme="11"/>
      <name val="Calibri"/>
      <family val="2"/>
      <scheme val="minor"/>
    </font>
    <font>
      <b/>
      <sz val="16"/>
      <color theme="1"/>
      <name val="Calibri"/>
      <family val="2"/>
      <scheme val="minor"/>
    </font>
    <font>
      <b/>
      <sz val="22"/>
      <color theme="1"/>
      <name val="Calibri"/>
      <family val="2"/>
      <scheme val="minor"/>
    </font>
    <font>
      <sz val="22"/>
      <color theme="1"/>
      <name val="Calibri"/>
      <family val="2"/>
      <scheme val="minor"/>
    </font>
    <font>
      <i/>
      <sz val="12"/>
      <color theme="1"/>
      <name val="Calibri"/>
      <family val="2"/>
      <scheme val="minor"/>
    </font>
    <font>
      <b/>
      <sz val="10"/>
      <color rgb="FF000000"/>
      <name val="Calibri"/>
      <family val="2"/>
    </font>
    <font>
      <sz val="10"/>
      <color rgb="FF000000"/>
      <name val="Calibri"/>
      <family val="2"/>
    </font>
    <font>
      <sz val="10"/>
      <color rgb="FF000000"/>
      <name val="Tahoma"/>
      <family val="2"/>
    </font>
    <font>
      <b/>
      <sz val="10"/>
      <color rgb="FF000000"/>
      <name val="Tahoma"/>
      <family val="2"/>
    </font>
    <font>
      <sz val="10"/>
      <color rgb="FF000000"/>
      <name val="Helvetica"/>
      <family val="2"/>
    </font>
    <font>
      <sz val="7"/>
      <color rgb="FF000000"/>
      <name val="Helvetica"/>
      <family val="2"/>
    </font>
  </fonts>
  <fills count="14">
    <fill>
      <patternFill patternType="none"/>
    </fill>
    <fill>
      <patternFill patternType="gray125"/>
    </fill>
    <fill>
      <patternFill patternType="solid">
        <fgColor theme="7" tint="0.59999389629810485"/>
        <bgColor indexed="64"/>
      </patternFill>
    </fill>
    <fill>
      <patternFill patternType="solid">
        <fgColor theme="9" tint="0.59996337778862885"/>
        <bgColor indexed="64"/>
      </patternFill>
    </fill>
    <fill>
      <patternFill patternType="solid">
        <fgColor theme="7" tint="0.599963377788628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3" tint="0.599963377788628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5" tint="0.39997558519241921"/>
        <bgColor indexed="64"/>
      </patternFill>
    </fill>
  </fills>
  <borders count="1">
    <border>
      <left/>
      <right/>
      <top/>
      <bottom/>
      <diagonal/>
    </border>
  </borders>
  <cellStyleXfs count="39">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33">
    <xf numFmtId="0" fontId="0" fillId="0" borderId="0" xfId="0"/>
    <xf numFmtId="0" fontId="0" fillId="0" borderId="0" xfId="0" applyFill="1"/>
    <xf numFmtId="0" fontId="0" fillId="2" borderId="0" xfId="0" applyFill="1"/>
    <xf numFmtId="0" fontId="0" fillId="0" borderId="0" xfId="0" applyAlignment="1">
      <alignment horizontal="right"/>
    </xf>
    <xf numFmtId="10" fontId="0" fillId="0" borderId="0" xfId="0" applyNumberFormat="1"/>
    <xf numFmtId="0" fontId="0" fillId="3" borderId="0" xfId="0" applyFill="1"/>
    <xf numFmtId="0" fontId="0" fillId="4" borderId="0" xfId="0" applyFill="1"/>
    <xf numFmtId="0" fontId="5" fillId="0" borderId="0" xfId="0" applyFont="1" applyAlignment="1">
      <alignment horizontal="right"/>
    </xf>
    <xf numFmtId="0" fontId="0" fillId="5" borderId="0" xfId="0" applyFill="1"/>
    <xf numFmtId="0" fontId="0" fillId="6" borderId="0" xfId="0" applyFill="1"/>
    <xf numFmtId="0" fontId="0" fillId="6" borderId="0" xfId="0" applyFont="1" applyFill="1"/>
    <xf numFmtId="4" fontId="0" fillId="6" borderId="0" xfId="0" applyNumberFormat="1" applyFont="1" applyFill="1"/>
    <xf numFmtId="0" fontId="0" fillId="0" borderId="0" xfId="0" applyFont="1" applyAlignment="1">
      <alignment horizontal="right"/>
    </xf>
    <xf numFmtId="0" fontId="0" fillId="7" borderId="0" xfId="0" applyFill="1"/>
    <xf numFmtId="0" fontId="8" fillId="0" borderId="0" xfId="0" applyFont="1"/>
    <xf numFmtId="0" fontId="8" fillId="0" borderId="0" xfId="0" applyFont="1" applyAlignment="1">
      <alignment horizontal="right"/>
    </xf>
    <xf numFmtId="0" fontId="0" fillId="0" borderId="0" xfId="0" applyFill="1" applyAlignment="1">
      <alignment horizontal="right"/>
    </xf>
    <xf numFmtId="0" fontId="0" fillId="8" borderId="0" xfId="0" applyFill="1"/>
    <xf numFmtId="164" fontId="0" fillId="0" borderId="0" xfId="0" applyNumberFormat="1"/>
    <xf numFmtId="0" fontId="5" fillId="0" borderId="0" xfId="0" applyFont="1" applyAlignment="1">
      <alignment horizontal="left"/>
    </xf>
    <xf numFmtId="0" fontId="6" fillId="5" borderId="0" xfId="0" applyFont="1" applyFill="1" applyAlignment="1">
      <alignment horizontal="center"/>
    </xf>
    <xf numFmtId="0" fontId="7" fillId="6" borderId="0" xfId="0" applyFont="1" applyFill="1" applyAlignment="1">
      <alignment horizontal="center"/>
    </xf>
    <xf numFmtId="0" fontId="6" fillId="7" borderId="0" xfId="0" applyFont="1" applyFill="1" applyAlignment="1">
      <alignment horizontal="center"/>
    </xf>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0" borderId="0" xfId="0" applyAlignment="1">
      <alignment horizontal="center"/>
    </xf>
    <xf numFmtId="4" fontId="0" fillId="0" borderId="0" xfId="0" applyNumberFormat="1"/>
    <xf numFmtId="4" fontId="0" fillId="4" borderId="0" xfId="0" applyNumberFormat="1" applyFill="1"/>
    <xf numFmtId="4" fontId="0" fillId="12" borderId="0" xfId="0" applyNumberFormat="1" applyFill="1"/>
    <xf numFmtId="4" fontId="0" fillId="5" borderId="0" xfId="0" applyNumberFormat="1" applyFill="1"/>
  </cellXfs>
  <cellStyles count="3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Normal" xfId="0" builtinId="0"/>
  </cellStyles>
  <dxfs count="1">
    <dxf>
      <font>
        <color rgb="FF9C0006"/>
      </font>
      <fill>
        <patternFill>
          <bgColor rgb="FFFFC7CE"/>
        </patternFill>
      </fill>
    </dxf>
  </dxfs>
  <tableStyles count="0" defaultTableStyle="TableStyleMedium9" defaultPivotStyle="PivotStyleMedium7"/>
  <colors>
    <mruColors>
      <color rgb="FFA6A6A6"/>
      <color rgb="FFED7D31"/>
      <color rgb="FF5A9BD5"/>
      <color rgb="FFF9C1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1"/>
          <c:order val="0"/>
          <c:tx>
            <c:strRef>
              <c:f>'Non-spec. ind. elec. alloc. OLD'!$D$8</c:f>
              <c:strCache>
                <c:ptCount val="1"/>
                <c:pt idx="0">
                  <c:v>Non-ferrous metals</c:v>
                </c:pt>
              </c:strCache>
            </c:strRef>
          </c:tx>
          <c:spPr>
            <a:solidFill>
              <a:schemeClr val="accent2"/>
            </a:solidFill>
            <a:ln>
              <a:noFill/>
            </a:ln>
            <a:effectLst/>
          </c:spPr>
          <c:cat>
            <c:numRef>
              <c:f>'Non-spec. ind. elec. alloc. OLD'!$E$1:$AU$1</c:f>
              <c:numCache>
                <c:formatCode>General</c:formatCode>
                <c:ptCount val="43"/>
                <c:pt idx="0">
                  <c:v>1971</c:v>
                </c:pt>
                <c:pt idx="1">
                  <c:v>1972</c:v>
                </c:pt>
                <c:pt idx="2">
                  <c:v>1973</c:v>
                </c:pt>
                <c:pt idx="3">
                  <c:v>1974</c:v>
                </c:pt>
                <c:pt idx="4">
                  <c:v>1975</c:v>
                </c:pt>
                <c:pt idx="5">
                  <c:v>1976</c:v>
                </c:pt>
                <c:pt idx="6">
                  <c:v>1977</c:v>
                </c:pt>
                <c:pt idx="7">
                  <c:v>1978</c:v>
                </c:pt>
                <c:pt idx="8">
                  <c:v>1979</c:v>
                </c:pt>
                <c:pt idx="9">
                  <c:v>1980</c:v>
                </c:pt>
                <c:pt idx="10">
                  <c:v>1981</c:v>
                </c:pt>
                <c:pt idx="11">
                  <c:v>1982</c:v>
                </c:pt>
                <c:pt idx="12">
                  <c:v>1983</c:v>
                </c:pt>
                <c:pt idx="13">
                  <c:v>1984</c:v>
                </c:pt>
                <c:pt idx="14">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numCache>
            </c:numRef>
          </c:cat>
          <c:val>
            <c:numRef>
              <c:f>'Non-spec. ind. elec. alloc. OLD'!$E$8:$AU$8</c:f>
              <c:numCache>
                <c:formatCode>General</c:formatCode>
                <c:ptCount val="43"/>
                <c:pt idx="0">
                  <c:v>170</c:v>
                </c:pt>
                <c:pt idx="1">
                  <c:v>194</c:v>
                </c:pt>
                <c:pt idx="2">
                  <c:v>226</c:v>
                </c:pt>
              </c:numCache>
            </c:numRef>
          </c:val>
          <c:extLst>
            <c:ext xmlns:c16="http://schemas.microsoft.com/office/drawing/2014/chart" uri="{C3380CC4-5D6E-409C-BE32-E72D297353CC}">
              <c16:uniqueId val="{00000000-D34D-7B45-92EA-449DED51D666}"/>
            </c:ext>
          </c:extLst>
        </c:ser>
        <c:ser>
          <c:idx val="2"/>
          <c:order val="1"/>
          <c:tx>
            <c:strRef>
              <c:f>'Non-spec. ind. elec. alloc. OLD'!$D$9</c:f>
              <c:strCache>
                <c:ptCount val="1"/>
                <c:pt idx="0">
                  <c:v>Mining and quarrying</c:v>
                </c:pt>
              </c:strCache>
            </c:strRef>
          </c:tx>
          <c:spPr>
            <a:solidFill>
              <a:schemeClr val="accent3"/>
            </a:solidFill>
            <a:ln>
              <a:noFill/>
            </a:ln>
            <a:effectLst/>
          </c:spPr>
          <c:cat>
            <c:numRef>
              <c:f>'Non-spec. ind. elec. alloc. OLD'!$E$1:$AU$1</c:f>
              <c:numCache>
                <c:formatCode>General</c:formatCode>
                <c:ptCount val="43"/>
                <c:pt idx="0">
                  <c:v>1971</c:v>
                </c:pt>
                <c:pt idx="1">
                  <c:v>1972</c:v>
                </c:pt>
                <c:pt idx="2">
                  <c:v>1973</c:v>
                </c:pt>
                <c:pt idx="3">
                  <c:v>1974</c:v>
                </c:pt>
                <c:pt idx="4">
                  <c:v>1975</c:v>
                </c:pt>
                <c:pt idx="5">
                  <c:v>1976</c:v>
                </c:pt>
                <c:pt idx="6">
                  <c:v>1977</c:v>
                </c:pt>
                <c:pt idx="7">
                  <c:v>1978</c:v>
                </c:pt>
                <c:pt idx="8">
                  <c:v>1979</c:v>
                </c:pt>
                <c:pt idx="9">
                  <c:v>1980</c:v>
                </c:pt>
                <c:pt idx="10">
                  <c:v>1981</c:v>
                </c:pt>
                <c:pt idx="11">
                  <c:v>1982</c:v>
                </c:pt>
                <c:pt idx="12">
                  <c:v>1983</c:v>
                </c:pt>
                <c:pt idx="13">
                  <c:v>1984</c:v>
                </c:pt>
                <c:pt idx="14">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numCache>
            </c:numRef>
          </c:cat>
          <c:val>
            <c:numRef>
              <c:f>'Non-spec. ind. elec. alloc. OLD'!$E$9:$AU$9</c:f>
              <c:numCache>
                <c:formatCode>General</c:formatCode>
                <c:ptCount val="43"/>
                <c:pt idx="0">
                  <c:v>17</c:v>
                </c:pt>
                <c:pt idx="1">
                  <c:v>19</c:v>
                </c:pt>
                <c:pt idx="2">
                  <c:v>22</c:v>
                </c:pt>
              </c:numCache>
            </c:numRef>
          </c:val>
          <c:extLst>
            <c:ext xmlns:c16="http://schemas.microsoft.com/office/drawing/2014/chart" uri="{C3380CC4-5D6E-409C-BE32-E72D297353CC}">
              <c16:uniqueId val="{00000001-D34D-7B45-92EA-449DED51D666}"/>
            </c:ext>
          </c:extLst>
        </c:ser>
        <c:ser>
          <c:idx val="0"/>
          <c:order val="2"/>
          <c:tx>
            <c:strRef>
              <c:f>'Non-spec. ind. elec. alloc. OLD'!$D$6</c:f>
              <c:strCache>
                <c:ptCount val="1"/>
                <c:pt idx="0">
                  <c:v>Agriculture/forestry</c:v>
                </c:pt>
              </c:strCache>
            </c:strRef>
          </c:tx>
          <c:spPr>
            <a:solidFill>
              <a:schemeClr val="accent1"/>
            </a:solidFill>
            <a:ln>
              <a:noFill/>
            </a:ln>
            <a:effectLst/>
          </c:spPr>
          <c:cat>
            <c:numRef>
              <c:f>'Non-spec. ind. elec. alloc. OLD'!$E$1:$AU$1</c:f>
              <c:numCache>
                <c:formatCode>General</c:formatCode>
                <c:ptCount val="43"/>
                <c:pt idx="0">
                  <c:v>1971</c:v>
                </c:pt>
                <c:pt idx="1">
                  <c:v>1972</c:v>
                </c:pt>
                <c:pt idx="2">
                  <c:v>1973</c:v>
                </c:pt>
                <c:pt idx="3">
                  <c:v>1974</c:v>
                </c:pt>
                <c:pt idx="4">
                  <c:v>1975</c:v>
                </c:pt>
                <c:pt idx="5">
                  <c:v>1976</c:v>
                </c:pt>
                <c:pt idx="6">
                  <c:v>1977</c:v>
                </c:pt>
                <c:pt idx="7">
                  <c:v>1978</c:v>
                </c:pt>
                <c:pt idx="8">
                  <c:v>1979</c:v>
                </c:pt>
                <c:pt idx="9">
                  <c:v>1980</c:v>
                </c:pt>
                <c:pt idx="10">
                  <c:v>1981</c:v>
                </c:pt>
                <c:pt idx="11">
                  <c:v>1982</c:v>
                </c:pt>
                <c:pt idx="12">
                  <c:v>1983</c:v>
                </c:pt>
                <c:pt idx="13">
                  <c:v>1984</c:v>
                </c:pt>
                <c:pt idx="14">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numCache>
            </c:numRef>
          </c:cat>
          <c:val>
            <c:numRef>
              <c:f>'Non-spec. ind. elec. alloc. OLD'!$E$6:$AU$6</c:f>
              <c:numCache>
                <c:formatCode>General</c:formatCode>
                <c:ptCount val="43"/>
                <c:pt idx="0">
                  <c:v>2</c:v>
                </c:pt>
                <c:pt idx="1">
                  <c:v>3</c:v>
                </c:pt>
                <c:pt idx="2">
                  <c:v>3</c:v>
                </c:pt>
              </c:numCache>
            </c:numRef>
          </c:val>
          <c:extLst>
            <c:ext xmlns:c16="http://schemas.microsoft.com/office/drawing/2014/chart" uri="{C3380CC4-5D6E-409C-BE32-E72D297353CC}">
              <c16:uniqueId val="{00000002-D34D-7B45-92EA-449DED51D666}"/>
            </c:ext>
          </c:extLst>
        </c:ser>
        <c:ser>
          <c:idx val="3"/>
          <c:order val="3"/>
          <c:tx>
            <c:strRef>
              <c:f>'Non-spec. ind. elec. alloc. OLD'!$D$10</c:f>
              <c:strCache>
                <c:ptCount val="1"/>
                <c:pt idx="0">
                  <c:v>Textile and leather</c:v>
                </c:pt>
              </c:strCache>
            </c:strRef>
          </c:tx>
          <c:spPr>
            <a:solidFill>
              <a:schemeClr val="accent4"/>
            </a:solidFill>
            <a:ln>
              <a:noFill/>
            </a:ln>
            <a:effectLst/>
          </c:spPr>
          <c:cat>
            <c:numRef>
              <c:f>'Non-spec. ind. elec. alloc. OLD'!$E$1:$AU$1</c:f>
              <c:numCache>
                <c:formatCode>General</c:formatCode>
                <c:ptCount val="43"/>
                <c:pt idx="0">
                  <c:v>1971</c:v>
                </c:pt>
                <c:pt idx="1">
                  <c:v>1972</c:v>
                </c:pt>
                <c:pt idx="2">
                  <c:v>1973</c:v>
                </c:pt>
                <c:pt idx="3">
                  <c:v>1974</c:v>
                </c:pt>
                <c:pt idx="4">
                  <c:v>1975</c:v>
                </c:pt>
                <c:pt idx="5">
                  <c:v>1976</c:v>
                </c:pt>
                <c:pt idx="6">
                  <c:v>1977</c:v>
                </c:pt>
                <c:pt idx="7">
                  <c:v>1978</c:v>
                </c:pt>
                <c:pt idx="8">
                  <c:v>1979</c:v>
                </c:pt>
                <c:pt idx="9">
                  <c:v>1980</c:v>
                </c:pt>
                <c:pt idx="10">
                  <c:v>1981</c:v>
                </c:pt>
                <c:pt idx="11">
                  <c:v>1982</c:v>
                </c:pt>
                <c:pt idx="12">
                  <c:v>1983</c:v>
                </c:pt>
                <c:pt idx="13">
                  <c:v>1984</c:v>
                </c:pt>
                <c:pt idx="14">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numCache>
            </c:numRef>
          </c:cat>
          <c:val>
            <c:numRef>
              <c:f>'Non-spec. ind. elec. alloc. OLD'!$E$10:$AU$10</c:f>
              <c:numCache>
                <c:formatCode>General</c:formatCode>
                <c:ptCount val="43"/>
                <c:pt idx="0">
                  <c:v>1</c:v>
                </c:pt>
                <c:pt idx="1">
                  <c:v>2</c:v>
                </c:pt>
                <c:pt idx="2">
                  <c:v>2</c:v>
                </c:pt>
              </c:numCache>
            </c:numRef>
          </c:val>
          <c:extLst>
            <c:ext xmlns:c16="http://schemas.microsoft.com/office/drawing/2014/chart" uri="{C3380CC4-5D6E-409C-BE32-E72D297353CC}">
              <c16:uniqueId val="{00000003-D34D-7B45-92EA-449DED51D666}"/>
            </c:ext>
          </c:extLst>
        </c:ser>
        <c:ser>
          <c:idx val="4"/>
          <c:order val="4"/>
          <c:tx>
            <c:strRef>
              <c:f>'Non-spec. ind. elec. alloc. OLD'!$D$11</c:f>
              <c:strCache>
                <c:ptCount val="1"/>
                <c:pt idx="0">
                  <c:v>Non-specified (industry)</c:v>
                </c:pt>
              </c:strCache>
            </c:strRef>
          </c:tx>
          <c:spPr>
            <a:solidFill>
              <a:schemeClr val="accent5"/>
            </a:solidFill>
            <a:ln>
              <a:noFill/>
            </a:ln>
            <a:effectLst/>
          </c:spPr>
          <c:cat>
            <c:numRef>
              <c:f>'Non-spec. ind. elec. alloc. OLD'!$E$1:$AU$1</c:f>
              <c:numCache>
                <c:formatCode>General</c:formatCode>
                <c:ptCount val="43"/>
                <c:pt idx="0">
                  <c:v>1971</c:v>
                </c:pt>
                <c:pt idx="1">
                  <c:v>1972</c:v>
                </c:pt>
                <c:pt idx="2">
                  <c:v>1973</c:v>
                </c:pt>
                <c:pt idx="3">
                  <c:v>1974</c:v>
                </c:pt>
                <c:pt idx="4">
                  <c:v>1975</c:v>
                </c:pt>
                <c:pt idx="5">
                  <c:v>1976</c:v>
                </c:pt>
                <c:pt idx="6">
                  <c:v>1977</c:v>
                </c:pt>
                <c:pt idx="7">
                  <c:v>1978</c:v>
                </c:pt>
                <c:pt idx="8">
                  <c:v>1979</c:v>
                </c:pt>
                <c:pt idx="9">
                  <c:v>1980</c:v>
                </c:pt>
                <c:pt idx="10">
                  <c:v>1981</c:v>
                </c:pt>
                <c:pt idx="11">
                  <c:v>1982</c:v>
                </c:pt>
                <c:pt idx="12">
                  <c:v>1983</c:v>
                </c:pt>
                <c:pt idx="13">
                  <c:v>1984</c:v>
                </c:pt>
                <c:pt idx="14">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numCache>
            </c:numRef>
          </c:cat>
          <c:val>
            <c:numRef>
              <c:f>'Non-spec. ind. elec. alloc. OLD'!$E$11:$AU$11</c:f>
              <c:numCache>
                <c:formatCode>General</c:formatCode>
                <c:ptCount val="43"/>
                <c:pt idx="0">
                  <c:v>22</c:v>
                </c:pt>
                <c:pt idx="1">
                  <c:v>25</c:v>
                </c:pt>
                <c:pt idx="2">
                  <c:v>29</c:v>
                </c:pt>
                <c:pt idx="3">
                  <c:v>300</c:v>
                </c:pt>
                <c:pt idx="4">
                  <c:v>281</c:v>
                </c:pt>
                <c:pt idx="5">
                  <c:v>290</c:v>
                </c:pt>
                <c:pt idx="6">
                  <c:v>300</c:v>
                </c:pt>
                <c:pt idx="7">
                  <c:v>243</c:v>
                </c:pt>
                <c:pt idx="8">
                  <c:v>308</c:v>
                </c:pt>
                <c:pt idx="9">
                  <c:v>340</c:v>
                </c:pt>
                <c:pt idx="10">
                  <c:v>339</c:v>
                </c:pt>
                <c:pt idx="11">
                  <c:v>307</c:v>
                </c:pt>
                <c:pt idx="12">
                  <c:v>111</c:v>
                </c:pt>
                <c:pt idx="13">
                  <c:v>47</c:v>
                </c:pt>
                <c:pt idx="14">
                  <c:v>125</c:v>
                </c:pt>
                <c:pt idx="15">
                  <c:v>236</c:v>
                </c:pt>
                <c:pt idx="16">
                  <c:v>271</c:v>
                </c:pt>
                <c:pt idx="17">
                  <c:v>297</c:v>
                </c:pt>
                <c:pt idx="18">
                  <c:v>303</c:v>
                </c:pt>
                <c:pt idx="19">
                  <c:v>306</c:v>
                </c:pt>
                <c:pt idx="20">
                  <c:v>319</c:v>
                </c:pt>
                <c:pt idx="21">
                  <c:v>332</c:v>
                </c:pt>
                <c:pt idx="22">
                  <c:v>341</c:v>
                </c:pt>
                <c:pt idx="23">
                  <c:v>309</c:v>
                </c:pt>
                <c:pt idx="24">
                  <c:v>317</c:v>
                </c:pt>
                <c:pt idx="25">
                  <c:v>331</c:v>
                </c:pt>
                <c:pt idx="26">
                  <c:v>396</c:v>
                </c:pt>
                <c:pt idx="27">
                  <c:v>264</c:v>
                </c:pt>
                <c:pt idx="28">
                  <c:v>372</c:v>
                </c:pt>
                <c:pt idx="29">
                  <c:v>370</c:v>
                </c:pt>
                <c:pt idx="30">
                  <c:v>373</c:v>
                </c:pt>
                <c:pt idx="31">
                  <c:v>336</c:v>
                </c:pt>
                <c:pt idx="32">
                  <c:v>190</c:v>
                </c:pt>
                <c:pt idx="33">
                  <c:v>174</c:v>
                </c:pt>
                <c:pt idx="34">
                  <c:v>219</c:v>
                </c:pt>
                <c:pt idx="35">
                  <c:v>309</c:v>
                </c:pt>
                <c:pt idx="36">
                  <c:v>231</c:v>
                </c:pt>
                <c:pt idx="37">
                  <c:v>255</c:v>
                </c:pt>
                <c:pt idx="38">
                  <c:v>251</c:v>
                </c:pt>
                <c:pt idx="39">
                  <c:v>271</c:v>
                </c:pt>
                <c:pt idx="40">
                  <c:v>335</c:v>
                </c:pt>
                <c:pt idx="41">
                  <c:v>357</c:v>
                </c:pt>
                <c:pt idx="42">
                  <c:v>363</c:v>
                </c:pt>
              </c:numCache>
            </c:numRef>
          </c:val>
          <c:extLst>
            <c:ext xmlns:c16="http://schemas.microsoft.com/office/drawing/2014/chart" uri="{C3380CC4-5D6E-409C-BE32-E72D297353CC}">
              <c16:uniqueId val="{00000004-D34D-7B45-92EA-449DED51D666}"/>
            </c:ext>
          </c:extLst>
        </c:ser>
        <c:dLbls>
          <c:showLegendKey val="0"/>
          <c:showVal val="0"/>
          <c:showCatName val="0"/>
          <c:showSerName val="0"/>
          <c:showPercent val="0"/>
          <c:showBubbleSize val="0"/>
        </c:dLbls>
        <c:axId val="164219536"/>
        <c:axId val="164221584"/>
      </c:areaChart>
      <c:catAx>
        <c:axId val="164219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21584"/>
        <c:crosses val="autoZero"/>
        <c:auto val="1"/>
        <c:lblAlgn val="ctr"/>
        <c:lblOffset val="100"/>
        <c:noMultiLvlLbl val="0"/>
      </c:catAx>
      <c:valAx>
        <c:axId val="164221584"/>
        <c:scaling>
          <c:orientation val="minMax"/>
        </c:scaling>
        <c:delete val="0"/>
        <c:axPos val="l"/>
        <c:numFmt formatCode="General" sourceLinked="0"/>
        <c:majorTickMark val="in"/>
        <c:minorTickMark val="none"/>
        <c:tickLblPos val="nextTo"/>
        <c:spPr>
          <a:noFill/>
          <a:ln>
            <a:solidFill>
              <a:schemeClr val="accent6">
                <a:lumMod val="60000"/>
                <a:lumOff val="4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9536"/>
        <c:crosses val="autoZero"/>
        <c:crossBetween val="midCat"/>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1"/>
          <c:order val="0"/>
          <c:tx>
            <c:strRef>
              <c:f>'Non-spec. ind. elec. alloc. OLD'!$B$53</c:f>
              <c:strCache>
                <c:ptCount val="1"/>
                <c:pt idx="0">
                  <c:v>Non-ferrous metals</c:v>
                </c:pt>
              </c:strCache>
            </c:strRef>
          </c:tx>
          <c:spPr>
            <a:solidFill>
              <a:schemeClr val="accent2"/>
            </a:solidFill>
            <a:ln>
              <a:noFill/>
            </a:ln>
            <a:effectLst/>
          </c:spPr>
          <c:val>
            <c:numRef>
              <c:f>'Non-spec. ind. elec. alloc. OLD'!$E$53:$AU$53</c:f>
              <c:numCache>
                <c:formatCode>General</c:formatCode>
                <c:ptCount val="43"/>
                <c:pt idx="0">
                  <c:v>170</c:v>
                </c:pt>
                <c:pt idx="1">
                  <c:v>194</c:v>
                </c:pt>
                <c:pt idx="2">
                  <c:v>226</c:v>
                </c:pt>
                <c:pt idx="3">
                  <c:v>210.6</c:v>
                </c:pt>
                <c:pt idx="4">
                  <c:v>204</c:v>
                </c:pt>
                <c:pt idx="5">
                  <c:v>215.4</c:v>
                </c:pt>
                <c:pt idx="6">
                  <c:v>226.79999999999998</c:v>
                </c:pt>
                <c:pt idx="7">
                  <c:v>192</c:v>
                </c:pt>
                <c:pt idx="8">
                  <c:v>238.79999999999998</c:v>
                </c:pt>
                <c:pt idx="9">
                  <c:v>272.39999999999998</c:v>
                </c:pt>
                <c:pt idx="10">
                  <c:v>275.39999999999998</c:v>
                </c:pt>
                <c:pt idx="11">
                  <c:v>200</c:v>
                </c:pt>
                <c:pt idx="12">
                  <c:v>50</c:v>
                </c:pt>
                <c:pt idx="13">
                  <c:v>25</c:v>
                </c:pt>
                <c:pt idx="14">
                  <c:v>50</c:v>
                </c:pt>
                <c:pt idx="15">
                  <c:v>100</c:v>
                </c:pt>
                <c:pt idx="16">
                  <c:v>150</c:v>
                </c:pt>
                <c:pt idx="17">
                  <c:v>150</c:v>
                </c:pt>
                <c:pt idx="18">
                  <c:v>150</c:v>
                </c:pt>
                <c:pt idx="19">
                  <c:v>150</c:v>
                </c:pt>
                <c:pt idx="20">
                  <c:v>150</c:v>
                </c:pt>
                <c:pt idx="21">
                  <c:v>150</c:v>
                </c:pt>
                <c:pt idx="22">
                  <c:v>150</c:v>
                </c:pt>
                <c:pt idx="23">
                  <c:v>150</c:v>
                </c:pt>
                <c:pt idx="24">
                  <c:v>150</c:v>
                </c:pt>
                <c:pt idx="25">
                  <c:v>150</c:v>
                </c:pt>
                <c:pt idx="26">
                  <c:v>150</c:v>
                </c:pt>
                <c:pt idx="27">
                  <c:v>150</c:v>
                </c:pt>
                <c:pt idx="28">
                  <c:v>150</c:v>
                </c:pt>
                <c:pt idx="29">
                  <c:v>150</c:v>
                </c:pt>
                <c:pt idx="30">
                  <c:v>150</c:v>
                </c:pt>
                <c:pt idx="31">
                  <c:v>50</c:v>
                </c:pt>
                <c:pt idx="32">
                  <c:v>12.5</c:v>
                </c:pt>
                <c:pt idx="33">
                  <c:v>0</c:v>
                </c:pt>
                <c:pt idx="34">
                  <c:v>0</c:v>
                </c:pt>
                <c:pt idx="35">
                  <c:v>0</c:v>
                </c:pt>
                <c:pt idx="36">
                  <c:v>0</c:v>
                </c:pt>
                <c:pt idx="37">
                  <c:v>0</c:v>
                </c:pt>
                <c:pt idx="38">
                  <c:v>0</c:v>
                </c:pt>
                <c:pt idx="39">
                  <c:v>0</c:v>
                </c:pt>
                <c:pt idx="40">
                  <c:v>51.291057618041997</c:v>
                </c:pt>
                <c:pt idx="41">
                  <c:v>52.691229587317203</c:v>
                </c:pt>
                <c:pt idx="42">
                  <c:v>50.573946697890001</c:v>
                </c:pt>
              </c:numCache>
            </c:numRef>
          </c:val>
          <c:extLst>
            <c:ext xmlns:c15="http://schemas.microsoft.com/office/drawing/2012/chart" uri="{02D57815-91ED-43cb-92C2-25804820EDAC}">
              <c15:filteredCategoryTitle>
                <c15:cat>
                  <c:multiLvlStrRef>
                    <c:extLst>
                      <c:ext uri="{02D57815-91ED-43cb-92C2-25804820EDAC}">
                        <c15:formulaRef>
                          <c15:sqref>'Non-spec. ind. elec. alloc.'!#REF!</c15:sqref>
                        </c15:formulaRef>
                      </c:ext>
                    </c:extLst>
                  </c:multiLvlStrRef>
                </c15:cat>
              </c15:filteredCategoryTitle>
            </c:ext>
            <c:ext xmlns:c16="http://schemas.microsoft.com/office/drawing/2014/chart" uri="{C3380CC4-5D6E-409C-BE32-E72D297353CC}">
              <c16:uniqueId val="{00000000-18D4-DE4C-8A29-B856310AA35B}"/>
            </c:ext>
          </c:extLst>
        </c:ser>
        <c:ser>
          <c:idx val="2"/>
          <c:order val="1"/>
          <c:tx>
            <c:strRef>
              <c:f>'Non-spec. ind. elec. alloc. OLD'!$B$52</c:f>
              <c:strCache>
                <c:ptCount val="1"/>
                <c:pt idx="0">
                  <c:v>Mining and quarrying</c:v>
                </c:pt>
              </c:strCache>
            </c:strRef>
          </c:tx>
          <c:spPr>
            <a:solidFill>
              <a:schemeClr val="accent3"/>
            </a:solidFill>
            <a:ln>
              <a:noFill/>
            </a:ln>
            <a:effectLst/>
          </c:spPr>
          <c:val>
            <c:numRef>
              <c:f>'Non-spec. ind. elec. alloc. OLD'!$E$52:$AU$52</c:f>
              <c:numCache>
                <c:formatCode>General</c:formatCode>
                <c:ptCount val="43"/>
                <c:pt idx="0">
                  <c:v>17</c:v>
                </c:pt>
                <c:pt idx="1">
                  <c:v>19</c:v>
                </c:pt>
                <c:pt idx="2">
                  <c:v>22</c:v>
                </c:pt>
                <c:pt idx="3">
                  <c:v>24.294396342645715</c:v>
                </c:pt>
                <c:pt idx="4">
                  <c:v>26.588792685291434</c:v>
                </c:pt>
                <c:pt idx="5">
                  <c:v>28.883189027937149</c:v>
                </c:pt>
                <c:pt idx="6">
                  <c:v>31.177585370582868</c:v>
                </c:pt>
                <c:pt idx="7">
                  <c:v>33.471981713228587</c:v>
                </c:pt>
                <c:pt idx="8">
                  <c:v>35.766378055874299</c:v>
                </c:pt>
                <c:pt idx="9">
                  <c:v>38.060774398520017</c:v>
                </c:pt>
                <c:pt idx="10">
                  <c:v>40.355170741165736</c:v>
                </c:pt>
                <c:pt idx="11">
                  <c:v>42.649567083811448</c:v>
                </c:pt>
                <c:pt idx="12">
                  <c:v>17.760000000000002</c:v>
                </c:pt>
                <c:pt idx="13">
                  <c:v>8.4600000000000009</c:v>
                </c:pt>
                <c:pt idx="14">
                  <c:v>25</c:v>
                </c:pt>
                <c:pt idx="15">
                  <c:v>51.827152454394316</c:v>
                </c:pt>
                <c:pt idx="16">
                  <c:v>54.121548797040035</c:v>
                </c:pt>
                <c:pt idx="17">
                  <c:v>56.415945139685746</c:v>
                </c:pt>
                <c:pt idx="18">
                  <c:v>58.710341482331465</c:v>
                </c:pt>
                <c:pt idx="19">
                  <c:v>61.004737824977184</c:v>
                </c:pt>
                <c:pt idx="20">
                  <c:v>63.299134167622896</c:v>
                </c:pt>
                <c:pt idx="21">
                  <c:v>65.593530510268607</c:v>
                </c:pt>
                <c:pt idx="22">
                  <c:v>67.887926852914333</c:v>
                </c:pt>
                <c:pt idx="23">
                  <c:v>70.182323195560045</c:v>
                </c:pt>
                <c:pt idx="24">
                  <c:v>72.476719538205771</c:v>
                </c:pt>
                <c:pt idx="25">
                  <c:v>74.771115880851482</c:v>
                </c:pt>
                <c:pt idx="26">
                  <c:v>77.065512223497194</c:v>
                </c:pt>
                <c:pt idx="27">
                  <c:v>79.359908566142906</c:v>
                </c:pt>
                <c:pt idx="28">
                  <c:v>81.654304908788632</c:v>
                </c:pt>
                <c:pt idx="29">
                  <c:v>83.948701251434358</c:v>
                </c:pt>
                <c:pt idx="30">
                  <c:v>86.243097594080069</c:v>
                </c:pt>
                <c:pt idx="31">
                  <c:v>88.537493936725781</c:v>
                </c:pt>
                <c:pt idx="32">
                  <c:v>90.831890279371493</c:v>
                </c:pt>
                <c:pt idx="33">
                  <c:v>93.126286622017219</c:v>
                </c:pt>
                <c:pt idx="34">
                  <c:v>95.42068296466293</c:v>
                </c:pt>
                <c:pt idx="35">
                  <c:v>97.715079307308642</c:v>
                </c:pt>
                <c:pt idx="36">
                  <c:v>100.00947564995437</c:v>
                </c:pt>
                <c:pt idx="37">
                  <c:v>102.30387199260008</c:v>
                </c:pt>
                <c:pt idx="38">
                  <c:v>104.59826833524579</c:v>
                </c:pt>
                <c:pt idx="39">
                  <c:v>106.89266467789152</c:v>
                </c:pt>
                <c:pt idx="40">
                  <c:v>111.97915307081514</c:v>
                </c:pt>
                <c:pt idx="41">
                  <c:v>119.14445401782001</c:v>
                </c:pt>
                <c:pt idx="42">
                  <c:v>127.69208944484521</c:v>
                </c:pt>
              </c:numCache>
            </c:numRef>
          </c:val>
          <c:extLst>
            <c:ext xmlns:c15="http://schemas.microsoft.com/office/drawing/2012/chart" uri="{02D57815-91ED-43cb-92C2-25804820EDAC}">
              <c15:filteredCategoryTitle>
                <c15:cat>
                  <c:multiLvlStrRef>
                    <c:extLst>
                      <c:ext uri="{02D57815-91ED-43cb-92C2-25804820EDAC}">
                        <c15:formulaRef>
                          <c15:sqref>'Non-spec. ind. elec. alloc.'!#REF!</c15:sqref>
                        </c15:formulaRef>
                      </c:ext>
                    </c:extLst>
                  </c:multiLvlStrRef>
                </c15:cat>
              </c15:filteredCategoryTitle>
            </c:ext>
            <c:ext xmlns:c16="http://schemas.microsoft.com/office/drawing/2014/chart" uri="{C3380CC4-5D6E-409C-BE32-E72D297353CC}">
              <c16:uniqueId val="{00000001-18D4-DE4C-8A29-B856310AA35B}"/>
            </c:ext>
          </c:extLst>
        </c:ser>
        <c:ser>
          <c:idx val="0"/>
          <c:order val="2"/>
          <c:tx>
            <c:strRef>
              <c:f>'Non-spec. ind. elec. alloc.'!#REF!</c:f>
              <c:strCache>
                <c:ptCount val="1"/>
                <c:pt idx="0">
                  <c:v>#REF!</c:v>
                </c:pt>
              </c:strCache>
            </c:strRef>
          </c:tx>
          <c:spPr>
            <a:solidFill>
              <a:schemeClr val="accent1"/>
            </a:solidFill>
            <a:ln w="25400">
              <a:noFill/>
            </a:ln>
            <a:effectLst/>
          </c:spPr>
          <c:val>
            <c:numRef>
              <c:f>'Non-spec. ind. elec. alloc.'!#REF!</c:f>
              <c:numCache>
                <c:formatCode>General</c:formatCode>
                <c:ptCount val="1"/>
                <c:pt idx="0">
                  <c:v>1</c:v>
                </c:pt>
              </c:numCache>
            </c:numRef>
          </c:val>
          <c:extLst>
            <c:ext xmlns:c15="http://schemas.microsoft.com/office/drawing/2012/chart" uri="{02D57815-91ED-43cb-92C2-25804820EDAC}">
              <c15:filteredCategoryTitle>
                <c15:cat>
                  <c:multiLvlStrRef>
                    <c:extLst>
                      <c:ext uri="{02D57815-91ED-43cb-92C2-25804820EDAC}">
                        <c15:formulaRef>
                          <c15:sqref>'Non-spec. ind. elec. alloc.'!#REF!</c15:sqref>
                        </c15:formulaRef>
                      </c:ext>
                    </c:extLst>
                  </c:multiLvlStrRef>
                </c15:cat>
              </c15:filteredCategoryTitle>
            </c:ext>
            <c:ext xmlns:c16="http://schemas.microsoft.com/office/drawing/2014/chart" uri="{C3380CC4-5D6E-409C-BE32-E72D297353CC}">
              <c16:uniqueId val="{00000002-18D4-DE4C-8A29-B856310AA35B}"/>
            </c:ext>
          </c:extLst>
        </c:ser>
        <c:ser>
          <c:idx val="3"/>
          <c:order val="3"/>
          <c:tx>
            <c:strRef>
              <c:f>'Non-spec. ind. elec. alloc. OLD'!$B$54</c:f>
              <c:strCache>
                <c:ptCount val="1"/>
                <c:pt idx="0">
                  <c:v>Textile and leather</c:v>
                </c:pt>
              </c:strCache>
            </c:strRef>
          </c:tx>
          <c:spPr>
            <a:solidFill>
              <a:schemeClr val="accent4"/>
            </a:solidFill>
            <a:ln>
              <a:noFill/>
            </a:ln>
            <a:effectLst/>
          </c:spPr>
          <c:val>
            <c:numRef>
              <c:f>'Non-spec. ind. elec. alloc. OLD'!$E$54:$AU$54</c:f>
              <c:numCache>
                <c:formatCode>General</c:formatCode>
                <c:ptCount val="43"/>
                <c:pt idx="0">
                  <c:v>1</c:v>
                </c:pt>
                <c:pt idx="1">
                  <c:v>2</c:v>
                </c:pt>
                <c:pt idx="2">
                  <c:v>2</c:v>
                </c:pt>
                <c:pt idx="3">
                  <c:v>2.25</c:v>
                </c:pt>
                <c:pt idx="4">
                  <c:v>2.5</c:v>
                </c:pt>
                <c:pt idx="5">
                  <c:v>2.75</c:v>
                </c:pt>
                <c:pt idx="6">
                  <c:v>3</c:v>
                </c:pt>
                <c:pt idx="7">
                  <c:v>2.5</c:v>
                </c:pt>
                <c:pt idx="8">
                  <c:v>2</c:v>
                </c:pt>
                <c:pt idx="9">
                  <c:v>1.5</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numCache>
            </c:numRef>
          </c:val>
          <c:extLst>
            <c:ext xmlns:c15="http://schemas.microsoft.com/office/drawing/2012/chart" uri="{02D57815-91ED-43cb-92C2-25804820EDAC}">
              <c15:filteredCategoryTitle>
                <c15:cat>
                  <c:multiLvlStrRef>
                    <c:extLst>
                      <c:ext uri="{02D57815-91ED-43cb-92C2-25804820EDAC}">
                        <c15:formulaRef>
                          <c15:sqref>'Non-spec. ind. elec. alloc.'!#REF!</c15:sqref>
                        </c15:formulaRef>
                      </c:ext>
                    </c:extLst>
                  </c:multiLvlStrRef>
                </c15:cat>
              </c15:filteredCategoryTitle>
            </c:ext>
            <c:ext xmlns:c16="http://schemas.microsoft.com/office/drawing/2014/chart" uri="{C3380CC4-5D6E-409C-BE32-E72D297353CC}">
              <c16:uniqueId val="{00000003-18D4-DE4C-8A29-B856310AA35B}"/>
            </c:ext>
          </c:extLst>
        </c:ser>
        <c:ser>
          <c:idx val="4"/>
          <c:order val="4"/>
          <c:tx>
            <c:strRef>
              <c:f>'Non-spec. ind. elec. alloc. OLD'!$B$55</c:f>
              <c:strCache>
                <c:ptCount val="1"/>
                <c:pt idx="0">
                  <c:v>Non-specified (industry)</c:v>
                </c:pt>
              </c:strCache>
            </c:strRef>
          </c:tx>
          <c:spPr>
            <a:solidFill>
              <a:schemeClr val="accent5"/>
            </a:solidFill>
            <a:ln>
              <a:noFill/>
            </a:ln>
            <a:effectLst/>
          </c:spPr>
          <c:val>
            <c:numRef>
              <c:f>'Non-spec. ind. elec. alloc. OLD'!$E$55:$AU$55</c:f>
              <c:numCache>
                <c:formatCode>General</c:formatCode>
                <c:ptCount val="43"/>
                <c:pt idx="0">
                  <c:v>22</c:v>
                </c:pt>
                <c:pt idx="1">
                  <c:v>25</c:v>
                </c:pt>
                <c:pt idx="2">
                  <c:v>29</c:v>
                </c:pt>
                <c:pt idx="3">
                  <c:v>62.855603657354294</c:v>
                </c:pt>
                <c:pt idx="4">
                  <c:v>47.911207314708562</c:v>
                </c:pt>
                <c:pt idx="5">
                  <c:v>42.966810972062845</c:v>
                </c:pt>
                <c:pt idx="6">
                  <c:v>39.022414629417149</c:v>
                </c:pt>
                <c:pt idx="7">
                  <c:v>15.028018286771413</c:v>
                </c:pt>
                <c:pt idx="8">
                  <c:v>31.433621944125719</c:v>
                </c:pt>
                <c:pt idx="9">
                  <c:v>28.039225601480005</c:v>
                </c:pt>
                <c:pt idx="10">
                  <c:v>22.244829258834287</c:v>
                </c:pt>
                <c:pt idx="11">
                  <c:v>64.350432916188552</c:v>
                </c:pt>
                <c:pt idx="12">
                  <c:v>43.239999999999995</c:v>
                </c:pt>
                <c:pt idx="13">
                  <c:v>13.54</c:v>
                </c:pt>
                <c:pt idx="14">
                  <c:v>50</c:v>
                </c:pt>
                <c:pt idx="15">
                  <c:v>84.172847545605691</c:v>
                </c:pt>
                <c:pt idx="16">
                  <c:v>66.878451202959965</c:v>
                </c:pt>
                <c:pt idx="17">
                  <c:v>90.584054860314254</c:v>
                </c:pt>
                <c:pt idx="18">
                  <c:v>94.289658517668528</c:v>
                </c:pt>
                <c:pt idx="19">
                  <c:v>94.995262175022816</c:v>
                </c:pt>
                <c:pt idx="20">
                  <c:v>105.7008658323771</c:v>
                </c:pt>
                <c:pt idx="21">
                  <c:v>116.40646948973139</c:v>
                </c:pt>
                <c:pt idx="22">
                  <c:v>123.11207314708567</c:v>
                </c:pt>
                <c:pt idx="23">
                  <c:v>88.817676804439955</c:v>
                </c:pt>
                <c:pt idx="24">
                  <c:v>94.523280461794229</c:v>
                </c:pt>
                <c:pt idx="25">
                  <c:v>106.22888411914852</c:v>
                </c:pt>
                <c:pt idx="26">
                  <c:v>168.93448777650281</c:v>
                </c:pt>
                <c:pt idx="27">
                  <c:v>34.640091433857094</c:v>
                </c:pt>
                <c:pt idx="28">
                  <c:v>140.34569509121138</c:v>
                </c:pt>
                <c:pt idx="29">
                  <c:v>136.05129874856564</c:v>
                </c:pt>
                <c:pt idx="30">
                  <c:v>136.75690240591993</c:v>
                </c:pt>
                <c:pt idx="31">
                  <c:v>197.46250606327422</c:v>
                </c:pt>
                <c:pt idx="32">
                  <c:v>86.668109720628507</c:v>
                </c:pt>
                <c:pt idx="33">
                  <c:v>80.873713377982781</c:v>
                </c:pt>
                <c:pt idx="34">
                  <c:v>123.57931703533707</c:v>
                </c:pt>
                <c:pt idx="35">
                  <c:v>211.28492069269134</c:v>
                </c:pt>
                <c:pt idx="36">
                  <c:v>130.99052435004563</c:v>
                </c:pt>
                <c:pt idx="37">
                  <c:v>152.69612800739992</c:v>
                </c:pt>
                <c:pt idx="38">
                  <c:v>146.40173166475421</c:v>
                </c:pt>
                <c:pt idx="39">
                  <c:v>164.1073353221085</c:v>
                </c:pt>
                <c:pt idx="40">
                  <c:v>171.72978931114289</c:v>
                </c:pt>
                <c:pt idx="41">
                  <c:v>185.16431639486279</c:v>
                </c:pt>
                <c:pt idx="42">
                  <c:v>184.7339638572648</c:v>
                </c:pt>
              </c:numCache>
            </c:numRef>
          </c:val>
          <c:extLst>
            <c:ext xmlns:c15="http://schemas.microsoft.com/office/drawing/2012/chart" uri="{02D57815-91ED-43cb-92C2-25804820EDAC}">
              <c15:filteredCategoryTitle>
                <c15:cat>
                  <c:multiLvlStrRef>
                    <c:extLst>
                      <c:ext uri="{02D57815-91ED-43cb-92C2-25804820EDAC}">
                        <c15:formulaRef>
                          <c15:sqref>'Non-spec. ind. elec. alloc.'!#REF!</c15:sqref>
                        </c15:formulaRef>
                      </c:ext>
                    </c:extLst>
                  </c:multiLvlStrRef>
                </c15:cat>
              </c15:filteredCategoryTitle>
            </c:ext>
            <c:ext xmlns:c16="http://schemas.microsoft.com/office/drawing/2014/chart" uri="{C3380CC4-5D6E-409C-BE32-E72D297353CC}">
              <c16:uniqueId val="{00000004-18D4-DE4C-8A29-B856310AA35B}"/>
            </c:ext>
          </c:extLst>
        </c:ser>
        <c:dLbls>
          <c:showLegendKey val="0"/>
          <c:showVal val="0"/>
          <c:showCatName val="0"/>
          <c:showSerName val="0"/>
          <c:showPercent val="0"/>
          <c:showBubbleSize val="0"/>
        </c:dLbls>
        <c:axId val="164443408"/>
        <c:axId val="164445728"/>
      </c:areaChart>
      <c:catAx>
        <c:axId val="164443408"/>
        <c:scaling>
          <c:orientation val="minMax"/>
        </c:scaling>
        <c:delete val="0"/>
        <c:axPos val="b"/>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45728"/>
        <c:crosses val="autoZero"/>
        <c:auto val="1"/>
        <c:lblAlgn val="ctr"/>
        <c:lblOffset val="100"/>
        <c:noMultiLvlLbl val="0"/>
      </c:catAx>
      <c:valAx>
        <c:axId val="164445728"/>
        <c:scaling>
          <c:orientation val="minMax"/>
        </c:scaling>
        <c:delete val="0"/>
        <c:axPos val="l"/>
        <c:numFmt formatCode="General" sourceLinked="0"/>
        <c:majorTickMark val="in"/>
        <c:minorTickMark val="none"/>
        <c:tickLblPos val="nextTo"/>
        <c:spPr>
          <a:noFill/>
          <a:ln>
            <a:solidFill>
              <a:schemeClr val="accent6">
                <a:lumMod val="60000"/>
                <a:lumOff val="4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434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Ghana</a:t>
            </a:r>
            <a:r>
              <a:rPr lang="en-US" baseline="0"/>
              <a:t> Hydro as a fraction of all Electricity production </a:t>
            </a:r>
            <a:endParaRPr lang="en-US"/>
          </a:p>
        </c:rich>
      </c:tx>
      <c:layout>
        <c:manualLayout>
          <c:xMode val="edge"/>
          <c:yMode val="edge"/>
          <c:x val="0.17071522309711287"/>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'Non-spec Ind Elec Alloc'!$J$1:$BD$1</c:f>
              <c:numCache>
                <c:formatCode>General</c:formatCode>
                <c:ptCount val="47"/>
                <c:pt idx="0">
                  <c:v>1971</c:v>
                </c:pt>
                <c:pt idx="1">
                  <c:v>1972</c:v>
                </c:pt>
                <c:pt idx="2">
                  <c:v>1973</c:v>
                </c:pt>
                <c:pt idx="3">
                  <c:v>1974</c:v>
                </c:pt>
                <c:pt idx="4">
                  <c:v>1975</c:v>
                </c:pt>
                <c:pt idx="5">
                  <c:v>1976</c:v>
                </c:pt>
                <c:pt idx="6">
                  <c:v>1977</c:v>
                </c:pt>
                <c:pt idx="7">
                  <c:v>1978</c:v>
                </c:pt>
                <c:pt idx="8">
                  <c:v>1979</c:v>
                </c:pt>
                <c:pt idx="9">
                  <c:v>1980</c:v>
                </c:pt>
                <c:pt idx="10">
                  <c:v>1981</c:v>
                </c:pt>
                <c:pt idx="11">
                  <c:v>1982</c:v>
                </c:pt>
                <c:pt idx="12" formatCode="#,##0.00">
                  <c:v>1983</c:v>
                </c:pt>
                <c:pt idx="13" formatCode="#,##0.00">
                  <c:v>1984</c:v>
                </c:pt>
                <c:pt idx="14" formatCode="#,##0.00">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numCache>
            </c:numRef>
          </c:xVal>
          <c:yVal>
            <c:numRef>
              <c:f>'Non-spec Ind Elec Alloc'!$J$27:$BD$27</c:f>
              <c:numCache>
                <c:formatCode>0.000</c:formatCode>
                <c:ptCount val="47"/>
                <c:pt idx="0">
                  <c:v>0.98811164169481991</c:v>
                </c:pt>
                <c:pt idx="1">
                  <c:v>0.98927628615970908</c:v>
                </c:pt>
                <c:pt idx="2">
                  <c:v>0.99028136567722436</c:v>
                </c:pt>
                <c:pt idx="3">
                  <c:v>0.99245564240395978</c:v>
                </c:pt>
                <c:pt idx="4">
                  <c:v>0.99022065211400323</c:v>
                </c:pt>
                <c:pt idx="5">
                  <c:v>0.9888651231454616</c:v>
                </c:pt>
                <c:pt idx="6">
                  <c:v>0.98852646197866467</c:v>
                </c:pt>
                <c:pt idx="7">
                  <c:v>0.98621784873663609</c:v>
                </c:pt>
                <c:pt idx="8">
                  <c:v>0.98868483419676889</c:v>
                </c:pt>
                <c:pt idx="9">
                  <c:v>0.99228880897380167</c:v>
                </c:pt>
                <c:pt idx="10">
                  <c:v>0.99348949319506552</c:v>
                </c:pt>
                <c:pt idx="11">
                  <c:v>0.99436498539169971</c:v>
                </c:pt>
                <c:pt idx="12" formatCode="#,##0.00">
                  <c:v>0.99066886967436918</c:v>
                </c:pt>
                <c:pt idx="13" formatCode="#,##0.00">
                  <c:v>0.98198746092648992</c:v>
                </c:pt>
                <c:pt idx="14" formatCode="#,##0.00">
                  <c:v>0.98972837515650203</c:v>
                </c:pt>
                <c:pt idx="15">
                  <c:v>0.99318474657724798</c:v>
                </c:pt>
                <c:pt idx="16">
                  <c:v>1</c:v>
                </c:pt>
                <c:pt idx="17">
                  <c:v>1</c:v>
                </c:pt>
                <c:pt idx="18">
                  <c:v>1</c:v>
                </c:pt>
                <c:pt idx="19">
                  <c:v>1</c:v>
                </c:pt>
                <c:pt idx="20">
                  <c:v>1</c:v>
                </c:pt>
                <c:pt idx="21">
                  <c:v>1</c:v>
                </c:pt>
                <c:pt idx="22">
                  <c:v>0.99651505295583087</c:v>
                </c:pt>
                <c:pt idx="23">
                  <c:v>0.99541747515158019</c:v>
                </c:pt>
                <c:pt idx="24">
                  <c:v>0.99689340541297067</c:v>
                </c:pt>
                <c:pt idx="25">
                  <c:v>0.99969832546943838</c:v>
                </c:pt>
                <c:pt idx="26">
                  <c:v>0.99491732160717639</c:v>
                </c:pt>
                <c:pt idx="27">
                  <c:v>0.77530366898285741</c:v>
                </c:pt>
                <c:pt idx="28">
                  <c:v>0.83586673870847206</c:v>
                </c:pt>
                <c:pt idx="29">
                  <c:v>0.91499376394980125</c:v>
                </c:pt>
                <c:pt idx="30">
                  <c:v>0.84094662482885751</c:v>
                </c:pt>
                <c:pt idx="31">
                  <c:v>0.69242414115011797</c:v>
                </c:pt>
                <c:pt idx="32">
                  <c:v>0.66065967917652801</c:v>
                </c:pt>
                <c:pt idx="33">
                  <c:v>0.87448265369694023</c:v>
                </c:pt>
                <c:pt idx="34">
                  <c:v>0.8292576074305904</c:v>
                </c:pt>
                <c:pt idx="35">
                  <c:v>0.66654802134787972</c:v>
                </c:pt>
                <c:pt idx="36">
                  <c:v>0.53410716666666669</c:v>
                </c:pt>
                <c:pt idx="37">
                  <c:v>0.7442334818798908</c:v>
                </c:pt>
                <c:pt idx="38">
                  <c:v>0.76769368466888777</c:v>
                </c:pt>
                <c:pt idx="39">
                  <c:v>0.6881085960883756</c:v>
                </c:pt>
                <c:pt idx="40">
                  <c:v>0.67508927841772193</c:v>
                </c:pt>
                <c:pt idx="41">
                  <c:v>0.67124086896528112</c:v>
                </c:pt>
                <c:pt idx="42">
                  <c:v>0.63965505588291327</c:v>
                </c:pt>
                <c:pt idx="43">
                  <c:v>0.64699528286567209</c:v>
                </c:pt>
                <c:pt idx="44">
                  <c:v>0.50865888931329462</c:v>
                </c:pt>
                <c:pt idx="45">
                  <c:v>0.56064114492006789</c:v>
                </c:pt>
                <c:pt idx="46">
                  <c:v>0.39920387245590655</c:v>
                </c:pt>
              </c:numCache>
            </c:numRef>
          </c:yVal>
          <c:smooth val="0"/>
          <c:extLst>
            <c:ext xmlns:c16="http://schemas.microsoft.com/office/drawing/2014/chart" uri="{C3380CC4-5D6E-409C-BE32-E72D297353CC}">
              <c16:uniqueId val="{00000000-9257-4E41-8766-36D240470165}"/>
            </c:ext>
          </c:extLst>
        </c:ser>
        <c:dLbls>
          <c:showLegendKey val="0"/>
          <c:showVal val="0"/>
          <c:showCatName val="0"/>
          <c:showSerName val="0"/>
          <c:showPercent val="0"/>
          <c:showBubbleSize val="0"/>
        </c:dLbls>
        <c:axId val="1305646496"/>
        <c:axId val="1305648176"/>
      </c:scatterChart>
      <c:valAx>
        <c:axId val="1305646496"/>
        <c:scaling>
          <c:orientation val="minMax"/>
        </c:scaling>
        <c:delete val="0"/>
        <c:axPos val="b"/>
        <c:numFmt formatCode="General"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48176"/>
        <c:crosses val="autoZero"/>
        <c:crossBetween val="midCat"/>
      </c:valAx>
      <c:valAx>
        <c:axId val="1305648176"/>
        <c:scaling>
          <c:orientation val="minMax"/>
          <c:max val="1"/>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Hydro</a:t>
                </a:r>
                <a:r>
                  <a:rPr lang="en-US" baseline="0"/>
                  <a:t> fraction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46496"/>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'Non-spec Ind Elec Alloc'!$BN$108</c:f>
              <c:strCache>
                <c:ptCount val="1"/>
                <c:pt idx="0">
                  <c:v>ktoe</c:v>
                </c:pt>
              </c:strCache>
            </c:strRef>
          </c:tx>
          <c:spPr>
            <a:ln w="19050" cap="rnd">
              <a:noFill/>
              <a:round/>
            </a:ln>
            <a:effectLst/>
          </c:spPr>
          <c:marker>
            <c:symbol val="circle"/>
            <c:size val="5"/>
            <c:spPr>
              <a:solidFill>
                <a:schemeClr val="accent1"/>
              </a:solidFill>
              <a:ln w="9525">
                <a:solidFill>
                  <a:schemeClr val="accent1"/>
                </a:solidFill>
              </a:ln>
              <a:effectLst/>
            </c:spPr>
          </c:marker>
          <c:xVal>
            <c:numRef>
              <c:f>'Non-spec Ind Elec Alloc'!$BJ$109:$BJ$156</c:f>
              <c:numCache>
                <c:formatCode>General</c:formatCode>
                <c:ptCount val="48"/>
                <c:pt idx="0">
                  <c:v>1971</c:v>
                </c:pt>
                <c:pt idx="1">
                  <c:v>1972</c:v>
                </c:pt>
                <c:pt idx="2">
                  <c:v>1973</c:v>
                </c:pt>
                <c:pt idx="3">
                  <c:v>1974</c:v>
                </c:pt>
                <c:pt idx="4">
                  <c:v>1975</c:v>
                </c:pt>
                <c:pt idx="5">
                  <c:v>1976</c:v>
                </c:pt>
                <c:pt idx="6">
                  <c:v>1977</c:v>
                </c:pt>
                <c:pt idx="7">
                  <c:v>1978</c:v>
                </c:pt>
                <c:pt idx="8">
                  <c:v>1979</c:v>
                </c:pt>
                <c:pt idx="9">
                  <c:v>1980</c:v>
                </c:pt>
                <c:pt idx="10">
                  <c:v>1981</c:v>
                </c:pt>
                <c:pt idx="11">
                  <c:v>1982</c:v>
                </c:pt>
                <c:pt idx="12">
                  <c:v>1983</c:v>
                </c:pt>
                <c:pt idx="13">
                  <c:v>1984</c:v>
                </c:pt>
                <c:pt idx="14">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numCache>
            </c:numRef>
          </c:xVal>
          <c:yVal>
            <c:numRef>
              <c:f>'Non-spec Ind Elec Alloc'!$BN$109:$BN$156</c:f>
              <c:numCache>
                <c:formatCode>General</c:formatCode>
                <c:ptCount val="48"/>
                <c:pt idx="0">
                  <c:v>165.0042992532</c:v>
                </c:pt>
                <c:pt idx="1">
                  <c:v>194.6528805134364</c:v>
                </c:pt>
                <c:pt idx="2">
                  <c:v>225.78675842051999</c:v>
                </c:pt>
                <c:pt idx="3">
                  <c:v>235.1477214487104</c:v>
                </c:pt>
                <c:pt idx="4">
                  <c:v>216.53000863396318</c:v>
                </c:pt>
                <c:pt idx="5">
                  <c:v>227.419604508492</c:v>
                </c:pt>
                <c:pt idx="6">
                  <c:v>239.347377511308</c:v>
                </c:pt>
                <c:pt idx="7">
                  <c:v>179.39647466398679</c:v>
                </c:pt>
                <c:pt idx="8">
                  <c:v>250.00232162311559</c:v>
                </c:pt>
                <c:pt idx="9">
                  <c:v>285.35520211042677</c:v>
                </c:pt>
                <c:pt idx="10">
                  <c:v>284.02725714030356</c:v>
                </c:pt>
                <c:pt idx="11">
                  <c:v>258.70214965549678</c:v>
                </c:pt>
                <c:pt idx="12">
                  <c:v>64.743680148193192</c:v>
                </c:pt>
                <c:pt idx="13">
                  <c:v>1.1332760105039998</c:v>
                </c:pt>
                <c:pt idx="14">
                  <c:v>73.359845239889992</c:v>
                </c:pt>
                <c:pt idx="15">
                  <c:v>182.72484955705198</c:v>
                </c:pt>
                <c:pt idx="16">
                  <c:v>23.6455718009544</c:v>
                </c:pt>
                <c:pt idx="17">
                  <c:v>236.056749823752</c:v>
                </c:pt>
                <c:pt idx="18">
                  <c:v>239.76612213734398</c:v>
                </c:pt>
                <c:pt idx="19">
                  <c:v>240.32674122600002</c:v>
                </c:pt>
                <c:pt idx="20">
                  <c:v>239.8108340892</c:v>
                </c:pt>
                <c:pt idx="32">
                  <c:v>215.4772141368</c:v>
                </c:pt>
                <c:pt idx="33">
                  <c:v>0.85984522800000007</c:v>
                </c:pt>
                <c:pt idx="37">
                  <c:v>14.703353398800001</c:v>
                </c:pt>
                <c:pt idx="38">
                  <c:v>0.85984522800000007</c:v>
                </c:pt>
                <c:pt idx="39">
                  <c:v>0.62137575246648002</c:v>
                </c:pt>
                <c:pt idx="40">
                  <c:v>51.291057618041997</c:v>
                </c:pt>
                <c:pt idx="41">
                  <c:v>52.691229587317203</c:v>
                </c:pt>
                <c:pt idx="42">
                  <c:v>50.573946697890001</c:v>
                </c:pt>
                <c:pt idx="43">
                  <c:v>52.536543430800002</c:v>
                </c:pt>
                <c:pt idx="44">
                  <c:v>49.259329328800803</c:v>
                </c:pt>
                <c:pt idx="45">
                  <c:v>53.052450567600005</c:v>
                </c:pt>
                <c:pt idx="46">
                  <c:v>54.256233886800004</c:v>
                </c:pt>
                <c:pt idx="47">
                  <c:v>70.077386082000004</c:v>
                </c:pt>
              </c:numCache>
            </c:numRef>
          </c:yVal>
          <c:smooth val="0"/>
          <c:extLst>
            <c:ext xmlns:c16="http://schemas.microsoft.com/office/drawing/2014/chart" uri="{C3380CC4-5D6E-409C-BE32-E72D297353CC}">
              <c16:uniqueId val="{00000000-E218-E841-889C-BC5E90E0BAE9}"/>
            </c:ext>
          </c:extLst>
        </c:ser>
        <c:dLbls>
          <c:showLegendKey val="0"/>
          <c:showVal val="0"/>
          <c:showCatName val="0"/>
          <c:showSerName val="0"/>
          <c:showPercent val="0"/>
          <c:showBubbleSize val="0"/>
        </c:dLbls>
        <c:axId val="1272572704"/>
        <c:axId val="1272575264"/>
      </c:scatterChart>
      <c:valAx>
        <c:axId val="1272572704"/>
        <c:scaling>
          <c:orientation val="minMax"/>
        </c:scaling>
        <c:delete val="0"/>
        <c:axPos val="b"/>
        <c:numFmt formatCode="General"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75264"/>
        <c:crosses val="autoZero"/>
        <c:crossBetween val="midCat"/>
      </c:valAx>
      <c:valAx>
        <c:axId val="12725752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VALCO Electricity Consumption</a:t>
                </a:r>
                <a:r>
                  <a:rPr lang="en-US" baseline="0"/>
                  <a:t> [ktoe]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72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'Non-spec Ind Elec Alloc'!$BN$108</c:f>
              <c:strCache>
                <c:ptCount val="1"/>
                <c:pt idx="0">
                  <c:v>ktoe</c:v>
                </c:pt>
              </c:strCache>
            </c:strRef>
          </c:tx>
          <c:spPr>
            <a:ln w="19050" cap="rnd">
              <a:noFill/>
              <a:round/>
            </a:ln>
            <a:effectLst/>
          </c:spPr>
          <c:marker>
            <c:symbol val="circle"/>
            <c:size val="5"/>
            <c:spPr>
              <a:solidFill>
                <a:schemeClr val="accent1"/>
              </a:solidFill>
              <a:ln w="9525">
                <a:solidFill>
                  <a:schemeClr val="accent1"/>
                </a:solidFill>
              </a:ln>
              <a:effectLst/>
            </c:spPr>
          </c:marker>
          <c:xVal>
            <c:numRef>
              <c:f>'Non-spec Ind Elec Alloc'!$BJ$162:$BJ$209</c:f>
              <c:numCache>
                <c:formatCode>General</c:formatCode>
                <c:ptCount val="48"/>
                <c:pt idx="0">
                  <c:v>1971</c:v>
                </c:pt>
                <c:pt idx="1">
                  <c:v>1972</c:v>
                </c:pt>
                <c:pt idx="2">
                  <c:v>1973</c:v>
                </c:pt>
                <c:pt idx="3">
                  <c:v>1974</c:v>
                </c:pt>
                <c:pt idx="4">
                  <c:v>1975</c:v>
                </c:pt>
                <c:pt idx="5">
                  <c:v>1976</c:v>
                </c:pt>
                <c:pt idx="6">
                  <c:v>1977</c:v>
                </c:pt>
                <c:pt idx="7">
                  <c:v>1978</c:v>
                </c:pt>
                <c:pt idx="8">
                  <c:v>1979</c:v>
                </c:pt>
                <c:pt idx="9">
                  <c:v>1980</c:v>
                </c:pt>
                <c:pt idx="10">
                  <c:v>1981</c:v>
                </c:pt>
                <c:pt idx="11">
                  <c:v>1982</c:v>
                </c:pt>
                <c:pt idx="12">
                  <c:v>1983</c:v>
                </c:pt>
                <c:pt idx="13">
                  <c:v>1984</c:v>
                </c:pt>
                <c:pt idx="14">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numCache>
            </c:numRef>
          </c:xVal>
          <c:yVal>
            <c:numRef>
              <c:f>'Non-spec Ind Elec Alloc'!$BN$162:$BN$209</c:f>
              <c:numCache>
                <c:formatCode>General</c:formatCode>
                <c:ptCount val="48"/>
                <c:pt idx="0">
                  <c:v>19.4754944142</c:v>
                </c:pt>
                <c:pt idx="1">
                  <c:v>20.863198627669199</c:v>
                </c:pt>
                <c:pt idx="2">
                  <c:v>20.9000000034276</c:v>
                </c:pt>
                <c:pt idx="3">
                  <c:v>22.0976784215088</c:v>
                </c:pt>
                <c:pt idx="4">
                  <c:v>23.303095446642001</c:v>
                </c:pt>
                <c:pt idx="5">
                  <c:v>23.927429066692799</c:v>
                </c:pt>
                <c:pt idx="6">
                  <c:v>22.379363718201599</c:v>
                </c:pt>
                <c:pt idx="7">
                  <c:v>21.517368877131599</c:v>
                </c:pt>
                <c:pt idx="8">
                  <c:v>22.299312127474799</c:v>
                </c:pt>
                <c:pt idx="9">
                  <c:v>23.374720554134399</c:v>
                </c:pt>
                <c:pt idx="10">
                  <c:v>23.558641448403598</c:v>
                </c:pt>
                <c:pt idx="11">
                  <c:v>22.164918318338398</c:v>
                </c:pt>
                <c:pt idx="12">
                  <c:v>19.990541705771999</c:v>
                </c:pt>
                <c:pt idx="13">
                  <c:v>18.815907139801197</c:v>
                </c:pt>
                <c:pt idx="14">
                  <c:v>22.114015480840798</c:v>
                </c:pt>
                <c:pt idx="15">
                  <c:v>23.459587278137999</c:v>
                </c:pt>
                <c:pt idx="16">
                  <c:v>24.393637149314397</c:v>
                </c:pt>
                <c:pt idx="17">
                  <c:v>25.515649187331597</c:v>
                </c:pt>
                <c:pt idx="18">
                  <c:v>25.760705077311599</c:v>
                </c:pt>
                <c:pt idx="19">
                  <c:v>27.085124682</c:v>
                </c:pt>
                <c:pt idx="20">
                  <c:v>35.081685302400004</c:v>
                </c:pt>
                <c:pt idx="32">
                  <c:v>49.269131564400006</c:v>
                </c:pt>
                <c:pt idx="33">
                  <c:v>51.504729157200003</c:v>
                </c:pt>
                <c:pt idx="37">
                  <c:v>98.280309560399999</c:v>
                </c:pt>
                <c:pt idx="38">
                  <c:v>107.56663802280001</c:v>
                </c:pt>
                <c:pt idx="39">
                  <c:v>106.89266467789152</c:v>
                </c:pt>
                <c:pt idx="40">
                  <c:v>111.97915307081514</c:v>
                </c:pt>
                <c:pt idx="41">
                  <c:v>119.14445401782001</c:v>
                </c:pt>
                <c:pt idx="42">
                  <c:v>127.69208944484521</c:v>
                </c:pt>
                <c:pt idx="43">
                  <c:v>133.53396390840001</c:v>
                </c:pt>
                <c:pt idx="44">
                  <c:v>105.85674980239921</c:v>
                </c:pt>
                <c:pt idx="45">
                  <c:v>107.4806535</c:v>
                </c:pt>
                <c:pt idx="46">
                  <c:v>98.968185742800003</c:v>
                </c:pt>
                <c:pt idx="47">
                  <c:v>93.809114374800004</c:v>
                </c:pt>
              </c:numCache>
            </c:numRef>
          </c:yVal>
          <c:smooth val="0"/>
          <c:extLst>
            <c:ext xmlns:c16="http://schemas.microsoft.com/office/drawing/2014/chart" uri="{C3380CC4-5D6E-409C-BE32-E72D297353CC}">
              <c16:uniqueId val="{00000000-E218-E841-889C-BC5E90E0BAE9}"/>
            </c:ext>
          </c:extLst>
        </c:ser>
        <c:dLbls>
          <c:showLegendKey val="0"/>
          <c:showVal val="0"/>
          <c:showCatName val="0"/>
          <c:showSerName val="0"/>
          <c:showPercent val="0"/>
          <c:showBubbleSize val="0"/>
        </c:dLbls>
        <c:axId val="1272572704"/>
        <c:axId val="1272575264"/>
      </c:scatterChart>
      <c:valAx>
        <c:axId val="1272572704"/>
        <c:scaling>
          <c:orientation val="minMax"/>
        </c:scaling>
        <c:delete val="0"/>
        <c:axPos val="b"/>
        <c:numFmt formatCode="General"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75264"/>
        <c:crosses val="autoZero"/>
        <c:crossBetween val="midCat"/>
      </c:valAx>
      <c:valAx>
        <c:axId val="12725752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Mines Electricity Consumption</a:t>
                </a:r>
                <a:r>
                  <a:rPr lang="en-US" baseline="0"/>
                  <a:t> [ktoe]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72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'Non-spec Ind Elec Alloc'!$BN$108</c:f>
              <c:strCache>
                <c:ptCount val="1"/>
                <c:pt idx="0">
                  <c:v>ktoe</c:v>
                </c:pt>
              </c:strCache>
            </c:strRef>
          </c:tx>
          <c:spPr>
            <a:ln w="19050" cap="rnd">
              <a:noFill/>
              <a:round/>
            </a:ln>
            <a:effectLst/>
          </c:spPr>
          <c:marker>
            <c:symbol val="circle"/>
            <c:size val="5"/>
            <c:spPr>
              <a:solidFill>
                <a:schemeClr val="accent1"/>
              </a:solidFill>
              <a:ln w="9525">
                <a:solidFill>
                  <a:schemeClr val="accent1"/>
                </a:solidFill>
              </a:ln>
              <a:effectLst/>
            </c:spPr>
          </c:marker>
          <c:xVal>
            <c:numRef>
              <c:f>'Non-spec Ind Elec Alloc'!$BJ$109:$BJ$156</c:f>
              <c:numCache>
                <c:formatCode>General</c:formatCode>
                <c:ptCount val="48"/>
                <c:pt idx="0">
                  <c:v>1971</c:v>
                </c:pt>
                <c:pt idx="1">
                  <c:v>1972</c:v>
                </c:pt>
                <c:pt idx="2">
                  <c:v>1973</c:v>
                </c:pt>
                <c:pt idx="3">
                  <c:v>1974</c:v>
                </c:pt>
                <c:pt idx="4">
                  <c:v>1975</c:v>
                </c:pt>
                <c:pt idx="5">
                  <c:v>1976</c:v>
                </c:pt>
                <c:pt idx="6">
                  <c:v>1977</c:v>
                </c:pt>
                <c:pt idx="7">
                  <c:v>1978</c:v>
                </c:pt>
                <c:pt idx="8">
                  <c:v>1979</c:v>
                </c:pt>
                <c:pt idx="9">
                  <c:v>1980</c:v>
                </c:pt>
                <c:pt idx="10">
                  <c:v>1981</c:v>
                </c:pt>
                <c:pt idx="11">
                  <c:v>1982</c:v>
                </c:pt>
                <c:pt idx="12">
                  <c:v>1983</c:v>
                </c:pt>
                <c:pt idx="13">
                  <c:v>1984</c:v>
                </c:pt>
                <c:pt idx="14">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numCache>
            </c:numRef>
          </c:xVal>
          <c:yVal>
            <c:numRef>
              <c:f>'Non-spec Ind Elec Alloc'!$CD$109:$CD$156</c:f>
              <c:numCache>
                <c:formatCode>General</c:formatCode>
                <c:ptCount val="48"/>
                <c:pt idx="0">
                  <c:v>1.789767842082</c:v>
                </c:pt>
                <c:pt idx="1">
                  <c:v>1.800085984818</c:v>
                </c:pt>
                <c:pt idx="2">
                  <c:v>1.8895958730528</c:v>
                </c:pt>
                <c:pt idx="3">
                  <c:v>1.6568357698331999</c:v>
                </c:pt>
                <c:pt idx="4">
                  <c:v>1.9404127260275998</c:v>
                </c:pt>
                <c:pt idx="5">
                  <c:v>1.9759243339439998</c:v>
                </c:pt>
                <c:pt idx="6">
                  <c:v>2.0899398111767997</c:v>
                </c:pt>
                <c:pt idx="7">
                  <c:v>2.0767841791884001</c:v>
                </c:pt>
                <c:pt idx="8">
                  <c:v>1.5136715393711999</c:v>
                </c:pt>
                <c:pt idx="9">
                  <c:v>0.99157351692959994</c:v>
                </c:pt>
                <c:pt idx="10">
                  <c:v>0.56431642313639996</c:v>
                </c:pt>
                <c:pt idx="11">
                  <c:v>0.1656921754356</c:v>
                </c:pt>
                <c:pt idx="12">
                  <c:v>0.25494411010199997</c:v>
                </c:pt>
                <c:pt idx="13">
                  <c:v>0.36268271717039996</c:v>
                </c:pt>
                <c:pt idx="14">
                  <c:v>0.38581255380359997</c:v>
                </c:pt>
                <c:pt idx="15">
                  <c:v>0.65623387800959998</c:v>
                </c:pt>
                <c:pt idx="16">
                  <c:v>1.0024075668024</c:v>
                </c:pt>
                <c:pt idx="17">
                  <c:v>1.3275150475091999</c:v>
                </c:pt>
                <c:pt idx="18">
                  <c:v>1.4104901120111999</c:v>
                </c:pt>
                <c:pt idx="19">
                  <c:v>1.7711951851571999</c:v>
                </c:pt>
                <c:pt idx="32">
                  <c:v>2.4075666384000001</c:v>
                </c:pt>
                <c:pt idx="33">
                  <c:v>2.0636285472</c:v>
                </c:pt>
                <c:pt idx="37">
                  <c:v>2.5795356840000001</c:v>
                </c:pt>
                <c:pt idx="38">
                  <c:v>2.0636285472</c:v>
                </c:pt>
                <c:pt idx="39">
                  <c:v>1.5477214104000001</c:v>
                </c:pt>
                <c:pt idx="40">
                  <c:v>1.2897678420000001</c:v>
                </c:pt>
                <c:pt idx="41">
                  <c:v>0.94582975080000009</c:v>
                </c:pt>
                <c:pt idx="43">
                  <c:v>0.85984522800000007</c:v>
                </c:pt>
                <c:pt idx="44">
                  <c:v>0.68787618240000004</c:v>
                </c:pt>
                <c:pt idx="45">
                  <c:v>0.5159071368</c:v>
                </c:pt>
                <c:pt idx="46">
                  <c:v>0.34393809120000002</c:v>
                </c:pt>
                <c:pt idx="47">
                  <c:v>0.17196904560000001</c:v>
                </c:pt>
              </c:numCache>
            </c:numRef>
          </c:yVal>
          <c:smooth val="0"/>
          <c:extLst>
            <c:ext xmlns:c16="http://schemas.microsoft.com/office/drawing/2014/chart" uri="{C3380CC4-5D6E-409C-BE32-E72D297353CC}">
              <c16:uniqueId val="{00000000-15B9-1844-A1F2-DEB3F2E04080}"/>
            </c:ext>
          </c:extLst>
        </c:ser>
        <c:dLbls>
          <c:showLegendKey val="0"/>
          <c:showVal val="0"/>
          <c:showCatName val="0"/>
          <c:showSerName val="0"/>
          <c:showPercent val="0"/>
          <c:showBubbleSize val="0"/>
        </c:dLbls>
        <c:axId val="1272572704"/>
        <c:axId val="1272575264"/>
      </c:scatterChart>
      <c:valAx>
        <c:axId val="1272572704"/>
        <c:scaling>
          <c:orientation val="minMax"/>
        </c:scaling>
        <c:delete val="0"/>
        <c:axPos val="b"/>
        <c:numFmt formatCode="General"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75264"/>
        <c:crosses val="autoZero"/>
        <c:crossBetween val="midCat"/>
      </c:valAx>
      <c:valAx>
        <c:axId val="12725752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Textile Electricity Consumption</a:t>
                </a:r>
                <a:r>
                  <a:rPr lang="en-US" baseline="0"/>
                  <a:t> [ktoe]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72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IEA</c:v>
          </c:tx>
          <c:spPr>
            <a:ln w="19050" cap="rnd">
              <a:no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xVal>
            <c:numRef>
              <c:f>'Non-spec Ind Elec Alloc'!$J$1:$BD$1</c:f>
              <c:numCache>
                <c:formatCode>General</c:formatCode>
                <c:ptCount val="47"/>
                <c:pt idx="0">
                  <c:v>1971</c:v>
                </c:pt>
                <c:pt idx="1">
                  <c:v>1972</c:v>
                </c:pt>
                <c:pt idx="2">
                  <c:v>1973</c:v>
                </c:pt>
                <c:pt idx="3">
                  <c:v>1974</c:v>
                </c:pt>
                <c:pt idx="4">
                  <c:v>1975</c:v>
                </c:pt>
                <c:pt idx="5">
                  <c:v>1976</c:v>
                </c:pt>
                <c:pt idx="6">
                  <c:v>1977</c:v>
                </c:pt>
                <c:pt idx="7">
                  <c:v>1978</c:v>
                </c:pt>
                <c:pt idx="8">
                  <c:v>1979</c:v>
                </c:pt>
                <c:pt idx="9">
                  <c:v>1980</c:v>
                </c:pt>
                <c:pt idx="10">
                  <c:v>1981</c:v>
                </c:pt>
                <c:pt idx="11">
                  <c:v>1982</c:v>
                </c:pt>
                <c:pt idx="12" formatCode="#,##0.00">
                  <c:v>1983</c:v>
                </c:pt>
                <c:pt idx="13" formatCode="#,##0.00">
                  <c:v>1984</c:v>
                </c:pt>
                <c:pt idx="14" formatCode="#,##0.00">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numCache>
            </c:numRef>
          </c:xVal>
          <c:yVal>
            <c:numRef>
              <c:f>'Non-spec Ind Elec Alloc'!$J$37:$BD$37</c:f>
              <c:numCache>
                <c:formatCode>General</c:formatCode>
                <c:ptCount val="47"/>
                <c:pt idx="0">
                  <c:v>16.681000000000001</c:v>
                </c:pt>
                <c:pt idx="1">
                  <c:v>18.8306</c:v>
                </c:pt>
                <c:pt idx="2">
                  <c:v>21.754100000000001</c:v>
                </c:pt>
              </c:numCache>
            </c:numRef>
          </c:yVal>
          <c:smooth val="0"/>
          <c:extLst>
            <c:ext xmlns:c16="http://schemas.microsoft.com/office/drawing/2014/chart" uri="{C3380CC4-5D6E-409C-BE32-E72D297353CC}">
              <c16:uniqueId val="{00000000-F0B2-6D4C-BAA5-6C2E22185AB5}"/>
            </c:ext>
          </c:extLst>
        </c:ser>
        <c:ser>
          <c:idx val="1"/>
          <c:order val="1"/>
          <c:tx>
            <c:v>GridCo/VRA</c:v>
          </c:tx>
          <c:spPr>
            <a:ln w="19050" cap="rnd">
              <a:no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xVal>
            <c:numRef>
              <c:f>'Non-spec Ind Elec Alloc'!$J$1:$BD$1</c:f>
              <c:numCache>
                <c:formatCode>General</c:formatCode>
                <c:ptCount val="47"/>
                <c:pt idx="0">
                  <c:v>1971</c:v>
                </c:pt>
                <c:pt idx="1">
                  <c:v>1972</c:v>
                </c:pt>
                <c:pt idx="2">
                  <c:v>1973</c:v>
                </c:pt>
                <c:pt idx="3">
                  <c:v>1974</c:v>
                </c:pt>
                <c:pt idx="4">
                  <c:v>1975</c:v>
                </c:pt>
                <c:pt idx="5">
                  <c:v>1976</c:v>
                </c:pt>
                <c:pt idx="6">
                  <c:v>1977</c:v>
                </c:pt>
                <c:pt idx="7">
                  <c:v>1978</c:v>
                </c:pt>
                <c:pt idx="8">
                  <c:v>1979</c:v>
                </c:pt>
                <c:pt idx="9">
                  <c:v>1980</c:v>
                </c:pt>
                <c:pt idx="10">
                  <c:v>1981</c:v>
                </c:pt>
                <c:pt idx="11">
                  <c:v>1982</c:v>
                </c:pt>
                <c:pt idx="12" formatCode="#,##0.00">
                  <c:v>1983</c:v>
                </c:pt>
                <c:pt idx="13" formatCode="#,##0.00">
                  <c:v>1984</c:v>
                </c:pt>
                <c:pt idx="14" formatCode="#,##0.00">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numCache>
            </c:numRef>
          </c:xVal>
          <c:yVal>
            <c:numRef>
              <c:f>'Non-spec Ind Elec Alloc'!$J$38:$BD$38</c:f>
              <c:numCache>
                <c:formatCode>General</c:formatCode>
                <c:ptCount val="47"/>
                <c:pt idx="3">
                  <c:v>22.0976784215088</c:v>
                </c:pt>
                <c:pt idx="4">
                  <c:v>23.303095446642001</c:v>
                </c:pt>
                <c:pt idx="5">
                  <c:v>23.927429066692799</c:v>
                </c:pt>
                <c:pt idx="6">
                  <c:v>22.379363718201599</c:v>
                </c:pt>
                <c:pt idx="7">
                  <c:v>21.517368877131599</c:v>
                </c:pt>
                <c:pt idx="8">
                  <c:v>22.299312127474799</c:v>
                </c:pt>
                <c:pt idx="9">
                  <c:v>23.374720554134399</c:v>
                </c:pt>
                <c:pt idx="10">
                  <c:v>23.558641448403598</c:v>
                </c:pt>
                <c:pt idx="11">
                  <c:v>22.164918318338398</c:v>
                </c:pt>
                <c:pt idx="12" formatCode="#,##0.00">
                  <c:v>19.990541705771999</c:v>
                </c:pt>
                <c:pt idx="13" formatCode="#,##0.00">
                  <c:v>18.815907139801197</c:v>
                </c:pt>
                <c:pt idx="14" formatCode="#,##0.00">
                  <c:v>22.114015480840798</c:v>
                </c:pt>
                <c:pt idx="15">
                  <c:v>23.459587278137999</c:v>
                </c:pt>
                <c:pt idx="16">
                  <c:v>24.393637149314397</c:v>
                </c:pt>
                <c:pt idx="17">
                  <c:v>25.515649187331597</c:v>
                </c:pt>
                <c:pt idx="18">
                  <c:v>25.760705077311599</c:v>
                </c:pt>
                <c:pt idx="19">
                  <c:v>27.085124682</c:v>
                </c:pt>
                <c:pt idx="20">
                  <c:v>35.081685302400004</c:v>
                </c:pt>
                <c:pt idx="32">
                  <c:v>49.269131564400006</c:v>
                </c:pt>
                <c:pt idx="33">
                  <c:v>51.504729157200003</c:v>
                </c:pt>
                <c:pt idx="37">
                  <c:v>98.280309560399999</c:v>
                </c:pt>
                <c:pt idx="38">
                  <c:v>107.56663802280001</c:v>
                </c:pt>
                <c:pt idx="39">
                  <c:v>106.89266467789152</c:v>
                </c:pt>
                <c:pt idx="40">
                  <c:v>111.97915307081514</c:v>
                </c:pt>
                <c:pt idx="41">
                  <c:v>119.14445401782001</c:v>
                </c:pt>
                <c:pt idx="42">
                  <c:v>127.69208944484521</c:v>
                </c:pt>
                <c:pt idx="43">
                  <c:v>133.53396390840001</c:v>
                </c:pt>
                <c:pt idx="44">
                  <c:v>105.85674980239921</c:v>
                </c:pt>
                <c:pt idx="45">
                  <c:v>107.4806535</c:v>
                </c:pt>
                <c:pt idx="46">
                  <c:v>98.968185742800003</c:v>
                </c:pt>
              </c:numCache>
            </c:numRef>
          </c:yVal>
          <c:smooth val="0"/>
          <c:extLst>
            <c:ext xmlns:c16="http://schemas.microsoft.com/office/drawing/2014/chart" uri="{C3380CC4-5D6E-409C-BE32-E72D297353CC}">
              <c16:uniqueId val="{00000001-F0B2-6D4C-BAA5-6C2E22185AB5}"/>
            </c:ext>
          </c:extLst>
        </c:ser>
        <c:ser>
          <c:idx val="2"/>
          <c:order val="2"/>
          <c:tx>
            <c:v>Interpolation</c:v>
          </c:tx>
          <c:spPr>
            <a:ln w="19050" cap="rnd">
              <a:no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xVal>
            <c:numRef>
              <c:f>'Non-spec Ind Elec Alloc'!$J$1:$BD$1</c:f>
              <c:numCache>
                <c:formatCode>General</c:formatCode>
                <c:ptCount val="47"/>
                <c:pt idx="0">
                  <c:v>1971</c:v>
                </c:pt>
                <c:pt idx="1">
                  <c:v>1972</c:v>
                </c:pt>
                <c:pt idx="2">
                  <c:v>1973</c:v>
                </c:pt>
                <c:pt idx="3">
                  <c:v>1974</c:v>
                </c:pt>
                <c:pt idx="4">
                  <c:v>1975</c:v>
                </c:pt>
                <c:pt idx="5">
                  <c:v>1976</c:v>
                </c:pt>
                <c:pt idx="6">
                  <c:v>1977</c:v>
                </c:pt>
                <c:pt idx="7">
                  <c:v>1978</c:v>
                </c:pt>
                <c:pt idx="8">
                  <c:v>1979</c:v>
                </c:pt>
                <c:pt idx="9">
                  <c:v>1980</c:v>
                </c:pt>
                <c:pt idx="10">
                  <c:v>1981</c:v>
                </c:pt>
                <c:pt idx="11">
                  <c:v>1982</c:v>
                </c:pt>
                <c:pt idx="12" formatCode="#,##0.00">
                  <c:v>1983</c:v>
                </c:pt>
                <c:pt idx="13" formatCode="#,##0.00">
                  <c:v>1984</c:v>
                </c:pt>
                <c:pt idx="14" formatCode="#,##0.00">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numCache>
            </c:numRef>
          </c:xVal>
          <c:yVal>
            <c:numRef>
              <c:f>'Non-spec Ind Elec Alloc'!$J$39:$BD$39</c:f>
              <c:numCache>
                <c:formatCode>General</c:formatCode>
                <c:ptCount val="47"/>
                <c:pt idx="21">
                  <c:v>36.231685302400003</c:v>
                </c:pt>
                <c:pt idx="22">
                  <c:v>37.381685302400001</c:v>
                </c:pt>
                <c:pt idx="23">
                  <c:v>38.5316853024</c:v>
                </c:pt>
                <c:pt idx="24">
                  <c:v>39.681685302399998</c:v>
                </c:pt>
                <c:pt idx="25">
                  <c:v>40.831685302399997</c:v>
                </c:pt>
                <c:pt idx="26">
                  <c:v>41.981685302399995</c:v>
                </c:pt>
                <c:pt idx="27">
                  <c:v>43.131685302399994</c:v>
                </c:pt>
                <c:pt idx="28">
                  <c:v>44.281685302399993</c:v>
                </c:pt>
                <c:pt idx="29">
                  <c:v>45.431685302399991</c:v>
                </c:pt>
                <c:pt idx="30">
                  <c:v>46.58168530239999</c:v>
                </c:pt>
                <c:pt idx="31">
                  <c:v>47.731685302399988</c:v>
                </c:pt>
                <c:pt idx="34">
                  <c:v>62.504729157200003</c:v>
                </c:pt>
                <c:pt idx="35">
                  <c:v>73.504729157200003</c:v>
                </c:pt>
                <c:pt idx="36">
                  <c:v>84.504729157200003</c:v>
                </c:pt>
              </c:numCache>
            </c:numRef>
          </c:yVal>
          <c:smooth val="0"/>
          <c:extLst>
            <c:ext xmlns:c16="http://schemas.microsoft.com/office/drawing/2014/chart" uri="{C3380CC4-5D6E-409C-BE32-E72D297353CC}">
              <c16:uniqueId val="{00000002-F0B2-6D4C-BAA5-6C2E22185AB5}"/>
            </c:ext>
          </c:extLst>
        </c:ser>
        <c:dLbls>
          <c:showLegendKey val="0"/>
          <c:showVal val="0"/>
          <c:showCatName val="0"/>
          <c:showSerName val="0"/>
          <c:showPercent val="0"/>
          <c:showBubbleSize val="0"/>
        </c:dLbls>
        <c:axId val="1275788944"/>
        <c:axId val="1275209712"/>
      </c:scatterChart>
      <c:valAx>
        <c:axId val="1275788944"/>
        <c:scaling>
          <c:orientation val="minMax"/>
        </c:scaling>
        <c:delete val="0"/>
        <c:axPos val="b"/>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209712"/>
        <c:crosses val="autoZero"/>
        <c:crossBetween val="midCat"/>
      </c:valAx>
      <c:valAx>
        <c:axId val="12752097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Mining [ktoe]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7889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IEA</c:v>
          </c:tx>
          <c:spPr>
            <a:ln w="19050" cap="rnd">
              <a:no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xVal>
            <c:numRef>
              <c:f>'Non-spec Ind Elec Alloc'!$J$1:$BD$1</c:f>
              <c:numCache>
                <c:formatCode>General</c:formatCode>
                <c:ptCount val="47"/>
                <c:pt idx="0">
                  <c:v>1971</c:v>
                </c:pt>
                <c:pt idx="1">
                  <c:v>1972</c:v>
                </c:pt>
                <c:pt idx="2">
                  <c:v>1973</c:v>
                </c:pt>
                <c:pt idx="3">
                  <c:v>1974</c:v>
                </c:pt>
                <c:pt idx="4">
                  <c:v>1975</c:v>
                </c:pt>
                <c:pt idx="5">
                  <c:v>1976</c:v>
                </c:pt>
                <c:pt idx="6">
                  <c:v>1977</c:v>
                </c:pt>
                <c:pt idx="7">
                  <c:v>1978</c:v>
                </c:pt>
                <c:pt idx="8">
                  <c:v>1979</c:v>
                </c:pt>
                <c:pt idx="9">
                  <c:v>1980</c:v>
                </c:pt>
                <c:pt idx="10">
                  <c:v>1981</c:v>
                </c:pt>
                <c:pt idx="11">
                  <c:v>1982</c:v>
                </c:pt>
                <c:pt idx="12" formatCode="#,##0.00">
                  <c:v>1983</c:v>
                </c:pt>
                <c:pt idx="13" formatCode="#,##0.00">
                  <c:v>1984</c:v>
                </c:pt>
                <c:pt idx="14" formatCode="#,##0.00">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numCache>
            </c:numRef>
          </c:xVal>
          <c:yVal>
            <c:numRef>
              <c:f>'Non-spec Ind Elec Alloc'!$J$44:$BD$44</c:f>
              <c:numCache>
                <c:formatCode>General</c:formatCode>
                <c:ptCount val="47"/>
                <c:pt idx="0">
                  <c:v>169.64750000000001</c:v>
                </c:pt>
                <c:pt idx="1">
                  <c:v>193.72309999999999</c:v>
                </c:pt>
                <c:pt idx="2">
                  <c:v>225.7954</c:v>
                </c:pt>
              </c:numCache>
            </c:numRef>
          </c:yVal>
          <c:smooth val="0"/>
          <c:extLst>
            <c:ext xmlns:c16="http://schemas.microsoft.com/office/drawing/2014/chart" uri="{C3380CC4-5D6E-409C-BE32-E72D297353CC}">
              <c16:uniqueId val="{00000000-F0B2-6D4C-BAA5-6C2E22185AB5}"/>
            </c:ext>
          </c:extLst>
        </c:ser>
        <c:ser>
          <c:idx val="1"/>
          <c:order val="1"/>
          <c:tx>
            <c:v>GridCo/VRA</c:v>
          </c:tx>
          <c:spPr>
            <a:ln w="19050" cap="rnd">
              <a:no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xVal>
            <c:numRef>
              <c:f>'Non-spec Ind Elec Alloc'!$J$1:$BD$1</c:f>
              <c:numCache>
                <c:formatCode>General</c:formatCode>
                <c:ptCount val="47"/>
                <c:pt idx="0">
                  <c:v>1971</c:v>
                </c:pt>
                <c:pt idx="1">
                  <c:v>1972</c:v>
                </c:pt>
                <c:pt idx="2">
                  <c:v>1973</c:v>
                </c:pt>
                <c:pt idx="3">
                  <c:v>1974</c:v>
                </c:pt>
                <c:pt idx="4">
                  <c:v>1975</c:v>
                </c:pt>
                <c:pt idx="5">
                  <c:v>1976</c:v>
                </c:pt>
                <c:pt idx="6">
                  <c:v>1977</c:v>
                </c:pt>
                <c:pt idx="7">
                  <c:v>1978</c:v>
                </c:pt>
                <c:pt idx="8">
                  <c:v>1979</c:v>
                </c:pt>
                <c:pt idx="9">
                  <c:v>1980</c:v>
                </c:pt>
                <c:pt idx="10">
                  <c:v>1981</c:v>
                </c:pt>
                <c:pt idx="11">
                  <c:v>1982</c:v>
                </c:pt>
                <c:pt idx="12" formatCode="#,##0.00">
                  <c:v>1983</c:v>
                </c:pt>
                <c:pt idx="13" formatCode="#,##0.00">
                  <c:v>1984</c:v>
                </c:pt>
                <c:pt idx="14" formatCode="#,##0.00">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numCache>
            </c:numRef>
          </c:xVal>
          <c:yVal>
            <c:numRef>
              <c:f>'Non-spec Ind Elec Alloc'!$J$45:$BD$45</c:f>
              <c:numCache>
                <c:formatCode>General</c:formatCode>
                <c:ptCount val="47"/>
                <c:pt idx="3">
                  <c:v>165.0042992532</c:v>
                </c:pt>
                <c:pt idx="4">
                  <c:v>194.6528805134364</c:v>
                </c:pt>
                <c:pt idx="5">
                  <c:v>225.78675842051999</c:v>
                </c:pt>
                <c:pt idx="6">
                  <c:v>235.1477214487104</c:v>
                </c:pt>
                <c:pt idx="7">
                  <c:v>216.53000863396318</c:v>
                </c:pt>
                <c:pt idx="8">
                  <c:v>227.419604508492</c:v>
                </c:pt>
                <c:pt idx="9">
                  <c:v>239.347377511308</c:v>
                </c:pt>
                <c:pt idx="10">
                  <c:v>179.39647466398679</c:v>
                </c:pt>
                <c:pt idx="11">
                  <c:v>250.00232162311559</c:v>
                </c:pt>
                <c:pt idx="12" formatCode="#,##0.00">
                  <c:v>285.35520211042677</c:v>
                </c:pt>
                <c:pt idx="13" formatCode="#,##0.00">
                  <c:v>284.02725714030356</c:v>
                </c:pt>
                <c:pt idx="14" formatCode="#,##0.00">
                  <c:v>258.70214965549678</c:v>
                </c:pt>
                <c:pt idx="15">
                  <c:v>64.743680148193192</c:v>
                </c:pt>
                <c:pt idx="16">
                  <c:v>1.1332760105039998</c:v>
                </c:pt>
                <c:pt idx="17">
                  <c:v>73.359845239889992</c:v>
                </c:pt>
                <c:pt idx="18">
                  <c:v>182.72484955705198</c:v>
                </c:pt>
                <c:pt idx="19">
                  <c:v>23.6455718009544</c:v>
                </c:pt>
                <c:pt idx="20">
                  <c:v>236.056749823752</c:v>
                </c:pt>
                <c:pt idx="32">
                  <c:v>215.4772141368</c:v>
                </c:pt>
                <c:pt idx="33">
                  <c:v>0.85984522800000007</c:v>
                </c:pt>
                <c:pt idx="37">
                  <c:v>14.703353398800001</c:v>
                </c:pt>
                <c:pt idx="38">
                  <c:v>0.85984522800000007</c:v>
                </c:pt>
                <c:pt idx="39">
                  <c:v>0.62137575246648002</c:v>
                </c:pt>
                <c:pt idx="40">
                  <c:v>51.291057618041997</c:v>
                </c:pt>
                <c:pt idx="41">
                  <c:v>52.691229587317203</c:v>
                </c:pt>
                <c:pt idx="42">
                  <c:v>50.573946697890001</c:v>
                </c:pt>
                <c:pt idx="43">
                  <c:v>52.536543430800002</c:v>
                </c:pt>
                <c:pt idx="44">
                  <c:v>49.259329328800803</c:v>
                </c:pt>
                <c:pt idx="45">
                  <c:v>53.052450567600005</c:v>
                </c:pt>
                <c:pt idx="46">
                  <c:v>54.256233886800004</c:v>
                </c:pt>
              </c:numCache>
            </c:numRef>
          </c:yVal>
          <c:smooth val="0"/>
          <c:extLst>
            <c:ext xmlns:c16="http://schemas.microsoft.com/office/drawing/2014/chart" uri="{C3380CC4-5D6E-409C-BE32-E72D297353CC}">
              <c16:uniqueId val="{00000001-F0B2-6D4C-BAA5-6C2E22185AB5}"/>
            </c:ext>
          </c:extLst>
        </c:ser>
        <c:ser>
          <c:idx val="2"/>
          <c:order val="2"/>
          <c:tx>
            <c:v>Interpolation</c:v>
          </c:tx>
          <c:spPr>
            <a:ln w="19050" cap="rnd">
              <a:no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xVal>
            <c:numRef>
              <c:f>'Non-spec Ind Elec Alloc'!$J$1:$BD$1</c:f>
              <c:numCache>
                <c:formatCode>General</c:formatCode>
                <c:ptCount val="47"/>
                <c:pt idx="0">
                  <c:v>1971</c:v>
                </c:pt>
                <c:pt idx="1">
                  <c:v>1972</c:v>
                </c:pt>
                <c:pt idx="2">
                  <c:v>1973</c:v>
                </c:pt>
                <c:pt idx="3">
                  <c:v>1974</c:v>
                </c:pt>
                <c:pt idx="4">
                  <c:v>1975</c:v>
                </c:pt>
                <c:pt idx="5">
                  <c:v>1976</c:v>
                </c:pt>
                <c:pt idx="6">
                  <c:v>1977</c:v>
                </c:pt>
                <c:pt idx="7">
                  <c:v>1978</c:v>
                </c:pt>
                <c:pt idx="8">
                  <c:v>1979</c:v>
                </c:pt>
                <c:pt idx="9">
                  <c:v>1980</c:v>
                </c:pt>
                <c:pt idx="10">
                  <c:v>1981</c:v>
                </c:pt>
                <c:pt idx="11">
                  <c:v>1982</c:v>
                </c:pt>
                <c:pt idx="12" formatCode="#,##0.00">
                  <c:v>1983</c:v>
                </c:pt>
                <c:pt idx="13" formatCode="#,##0.00">
                  <c:v>1984</c:v>
                </c:pt>
                <c:pt idx="14" formatCode="#,##0.00">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numCache>
            </c:numRef>
          </c:xVal>
          <c:yVal>
            <c:numRef>
              <c:f>'Non-spec Ind Elec Alloc'!$J$46:$BD$46</c:f>
              <c:numCache>
                <c:formatCode>General</c:formatCode>
                <c:ptCount val="47"/>
                <c:pt idx="21">
                  <c:v>225</c:v>
                </c:pt>
                <c:pt idx="22">
                  <c:v>225</c:v>
                </c:pt>
                <c:pt idx="23">
                  <c:v>225</c:v>
                </c:pt>
                <c:pt idx="24">
                  <c:v>225</c:v>
                </c:pt>
                <c:pt idx="25">
                  <c:v>225</c:v>
                </c:pt>
                <c:pt idx="26">
                  <c:v>225</c:v>
                </c:pt>
                <c:pt idx="27">
                  <c:v>219</c:v>
                </c:pt>
                <c:pt idx="28">
                  <c:v>225</c:v>
                </c:pt>
                <c:pt idx="29">
                  <c:v>225</c:v>
                </c:pt>
                <c:pt idx="30">
                  <c:v>225</c:v>
                </c:pt>
                <c:pt idx="31">
                  <c:v>225</c:v>
                </c:pt>
                <c:pt idx="34">
                  <c:v>0</c:v>
                </c:pt>
                <c:pt idx="35">
                  <c:v>0</c:v>
                </c:pt>
                <c:pt idx="36">
                  <c:v>0</c:v>
                </c:pt>
              </c:numCache>
            </c:numRef>
          </c:yVal>
          <c:smooth val="0"/>
          <c:extLst>
            <c:ext xmlns:c16="http://schemas.microsoft.com/office/drawing/2014/chart" uri="{C3380CC4-5D6E-409C-BE32-E72D297353CC}">
              <c16:uniqueId val="{00000002-F0B2-6D4C-BAA5-6C2E22185AB5}"/>
            </c:ext>
          </c:extLst>
        </c:ser>
        <c:dLbls>
          <c:showLegendKey val="0"/>
          <c:showVal val="0"/>
          <c:showCatName val="0"/>
          <c:showSerName val="0"/>
          <c:showPercent val="0"/>
          <c:showBubbleSize val="0"/>
        </c:dLbls>
        <c:axId val="1275788944"/>
        <c:axId val="1275209712"/>
      </c:scatterChart>
      <c:valAx>
        <c:axId val="1275788944"/>
        <c:scaling>
          <c:orientation val="minMax"/>
        </c:scaling>
        <c:delete val="0"/>
        <c:axPos val="b"/>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209712"/>
        <c:crosses val="autoZero"/>
        <c:crossBetween val="midCat"/>
      </c:valAx>
      <c:valAx>
        <c:axId val="12752097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Non-ferrous metals [ktoe]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7889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IEA</c:v>
          </c:tx>
          <c:spPr>
            <a:ln w="19050" cap="rnd">
              <a:no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xVal>
            <c:numRef>
              <c:f>'Non-spec Ind Elec Alloc'!$J$1:$BD$1</c:f>
              <c:numCache>
                <c:formatCode>General</c:formatCode>
                <c:ptCount val="47"/>
                <c:pt idx="0">
                  <c:v>1971</c:v>
                </c:pt>
                <c:pt idx="1">
                  <c:v>1972</c:v>
                </c:pt>
                <c:pt idx="2">
                  <c:v>1973</c:v>
                </c:pt>
                <c:pt idx="3">
                  <c:v>1974</c:v>
                </c:pt>
                <c:pt idx="4">
                  <c:v>1975</c:v>
                </c:pt>
                <c:pt idx="5">
                  <c:v>1976</c:v>
                </c:pt>
                <c:pt idx="6">
                  <c:v>1977</c:v>
                </c:pt>
                <c:pt idx="7">
                  <c:v>1978</c:v>
                </c:pt>
                <c:pt idx="8">
                  <c:v>1979</c:v>
                </c:pt>
                <c:pt idx="9">
                  <c:v>1980</c:v>
                </c:pt>
                <c:pt idx="10">
                  <c:v>1981</c:v>
                </c:pt>
                <c:pt idx="11">
                  <c:v>1982</c:v>
                </c:pt>
                <c:pt idx="12" formatCode="#,##0.00">
                  <c:v>1983</c:v>
                </c:pt>
                <c:pt idx="13" formatCode="#,##0.00">
                  <c:v>1984</c:v>
                </c:pt>
                <c:pt idx="14" formatCode="#,##0.00">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numCache>
            </c:numRef>
          </c:xVal>
          <c:yVal>
            <c:numRef>
              <c:f>'Non-spec Ind Elec Alloc'!$J$51:$BD$51</c:f>
              <c:numCache>
                <c:formatCode>General</c:formatCode>
                <c:ptCount val="47"/>
                <c:pt idx="0">
                  <c:v>1.4617</c:v>
                </c:pt>
                <c:pt idx="1">
                  <c:v>1.6336999999999999</c:v>
                </c:pt>
                <c:pt idx="2">
                  <c:v>1.8916999999999999</c:v>
                </c:pt>
              </c:numCache>
            </c:numRef>
          </c:yVal>
          <c:smooth val="0"/>
          <c:extLst>
            <c:ext xmlns:c16="http://schemas.microsoft.com/office/drawing/2014/chart" uri="{C3380CC4-5D6E-409C-BE32-E72D297353CC}">
              <c16:uniqueId val="{00000000-F0B2-6D4C-BAA5-6C2E22185AB5}"/>
            </c:ext>
          </c:extLst>
        </c:ser>
        <c:ser>
          <c:idx val="1"/>
          <c:order val="1"/>
          <c:tx>
            <c:v>GridCo/VRA</c:v>
          </c:tx>
          <c:spPr>
            <a:ln w="19050" cap="rnd">
              <a:no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xVal>
            <c:numRef>
              <c:f>'Non-spec Ind Elec Alloc'!$J$1:$BD$1</c:f>
              <c:numCache>
                <c:formatCode>General</c:formatCode>
                <c:ptCount val="47"/>
                <c:pt idx="0">
                  <c:v>1971</c:v>
                </c:pt>
                <c:pt idx="1">
                  <c:v>1972</c:v>
                </c:pt>
                <c:pt idx="2">
                  <c:v>1973</c:v>
                </c:pt>
                <c:pt idx="3">
                  <c:v>1974</c:v>
                </c:pt>
                <c:pt idx="4">
                  <c:v>1975</c:v>
                </c:pt>
                <c:pt idx="5">
                  <c:v>1976</c:v>
                </c:pt>
                <c:pt idx="6">
                  <c:v>1977</c:v>
                </c:pt>
                <c:pt idx="7">
                  <c:v>1978</c:v>
                </c:pt>
                <c:pt idx="8">
                  <c:v>1979</c:v>
                </c:pt>
                <c:pt idx="9">
                  <c:v>1980</c:v>
                </c:pt>
                <c:pt idx="10">
                  <c:v>1981</c:v>
                </c:pt>
                <c:pt idx="11">
                  <c:v>1982</c:v>
                </c:pt>
                <c:pt idx="12" formatCode="#,##0.00">
                  <c:v>1983</c:v>
                </c:pt>
                <c:pt idx="13" formatCode="#,##0.00">
                  <c:v>1984</c:v>
                </c:pt>
                <c:pt idx="14" formatCode="#,##0.00">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numCache>
            </c:numRef>
          </c:xVal>
          <c:yVal>
            <c:numRef>
              <c:f>'Non-spec Ind Elec Alloc'!$J$52:$BD$52</c:f>
              <c:numCache>
                <c:formatCode>General</c:formatCode>
                <c:ptCount val="47"/>
                <c:pt idx="3">
                  <c:v>1.789767842082</c:v>
                </c:pt>
                <c:pt idx="4">
                  <c:v>1.800085984818</c:v>
                </c:pt>
                <c:pt idx="5">
                  <c:v>1.8895958730528</c:v>
                </c:pt>
                <c:pt idx="6">
                  <c:v>1.6568357698331999</c:v>
                </c:pt>
                <c:pt idx="7">
                  <c:v>1.9404127260275998</c:v>
                </c:pt>
                <c:pt idx="8">
                  <c:v>1.9759243339439998</c:v>
                </c:pt>
                <c:pt idx="9">
                  <c:v>2.0899398111767997</c:v>
                </c:pt>
                <c:pt idx="10">
                  <c:v>2.0767841791884001</c:v>
                </c:pt>
                <c:pt idx="11">
                  <c:v>1.5136715393711999</c:v>
                </c:pt>
                <c:pt idx="12" formatCode="#,##0.00">
                  <c:v>0.99157351692959994</c:v>
                </c:pt>
                <c:pt idx="13" formatCode="#,##0.00">
                  <c:v>0.56431642313639996</c:v>
                </c:pt>
                <c:pt idx="14" formatCode="#,##0.00">
                  <c:v>0.1656921754356</c:v>
                </c:pt>
                <c:pt idx="15">
                  <c:v>0.25494411010199997</c:v>
                </c:pt>
                <c:pt idx="16">
                  <c:v>0.36268271717039996</c:v>
                </c:pt>
                <c:pt idx="17">
                  <c:v>0.38581255380359997</c:v>
                </c:pt>
                <c:pt idx="18">
                  <c:v>0.65623387800959998</c:v>
                </c:pt>
                <c:pt idx="19">
                  <c:v>1.0024075668024</c:v>
                </c:pt>
                <c:pt idx="32">
                  <c:v>2.4075666384000001</c:v>
                </c:pt>
                <c:pt idx="33">
                  <c:v>2.0636285472</c:v>
                </c:pt>
                <c:pt idx="37">
                  <c:v>2.5795356840000001</c:v>
                </c:pt>
                <c:pt idx="38">
                  <c:v>2.0636285472</c:v>
                </c:pt>
                <c:pt idx="39">
                  <c:v>1.5477214104000001</c:v>
                </c:pt>
                <c:pt idx="40">
                  <c:v>1.2897678420000001</c:v>
                </c:pt>
                <c:pt idx="41">
                  <c:v>0.94582975080000009</c:v>
                </c:pt>
                <c:pt idx="43">
                  <c:v>0.85984522800000007</c:v>
                </c:pt>
                <c:pt idx="44">
                  <c:v>0.68787618240000004</c:v>
                </c:pt>
                <c:pt idx="45">
                  <c:v>0.5159071368</c:v>
                </c:pt>
                <c:pt idx="46">
                  <c:v>0.34393809120000002</c:v>
                </c:pt>
              </c:numCache>
            </c:numRef>
          </c:yVal>
          <c:smooth val="0"/>
          <c:extLst>
            <c:ext xmlns:c16="http://schemas.microsoft.com/office/drawing/2014/chart" uri="{C3380CC4-5D6E-409C-BE32-E72D297353CC}">
              <c16:uniqueId val="{00000001-F0B2-6D4C-BAA5-6C2E22185AB5}"/>
            </c:ext>
          </c:extLst>
        </c:ser>
        <c:ser>
          <c:idx val="2"/>
          <c:order val="2"/>
          <c:tx>
            <c:v>Interpolation</c:v>
          </c:tx>
          <c:spPr>
            <a:ln w="19050" cap="rnd">
              <a:no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xVal>
            <c:numRef>
              <c:f>'Non-spec Ind Elec Alloc'!$J$1:$BD$1</c:f>
              <c:numCache>
                <c:formatCode>General</c:formatCode>
                <c:ptCount val="47"/>
                <c:pt idx="0">
                  <c:v>1971</c:v>
                </c:pt>
                <c:pt idx="1">
                  <c:v>1972</c:v>
                </c:pt>
                <c:pt idx="2">
                  <c:v>1973</c:v>
                </c:pt>
                <c:pt idx="3">
                  <c:v>1974</c:v>
                </c:pt>
                <c:pt idx="4">
                  <c:v>1975</c:v>
                </c:pt>
                <c:pt idx="5">
                  <c:v>1976</c:v>
                </c:pt>
                <c:pt idx="6">
                  <c:v>1977</c:v>
                </c:pt>
                <c:pt idx="7">
                  <c:v>1978</c:v>
                </c:pt>
                <c:pt idx="8">
                  <c:v>1979</c:v>
                </c:pt>
                <c:pt idx="9">
                  <c:v>1980</c:v>
                </c:pt>
                <c:pt idx="10">
                  <c:v>1981</c:v>
                </c:pt>
                <c:pt idx="11">
                  <c:v>1982</c:v>
                </c:pt>
                <c:pt idx="12" formatCode="#,##0.00">
                  <c:v>1983</c:v>
                </c:pt>
                <c:pt idx="13" formatCode="#,##0.00">
                  <c:v>1984</c:v>
                </c:pt>
                <c:pt idx="14" formatCode="#,##0.00">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numCache>
            </c:numRef>
          </c:xVal>
          <c:yVal>
            <c:numRef>
              <c:f>'Non-spec Ind Elec Alloc'!$J$53:$BD$53</c:f>
              <c:numCache>
                <c:formatCode>General</c:formatCode>
                <c:ptCount val="47"/>
                <c:pt idx="20">
                  <c:v>1.1074075668023999</c:v>
                </c:pt>
                <c:pt idx="21">
                  <c:v>1.2124075668023999</c:v>
                </c:pt>
                <c:pt idx="22">
                  <c:v>1.3174075668023999</c:v>
                </c:pt>
                <c:pt idx="23">
                  <c:v>1.4224075668023999</c:v>
                </c:pt>
                <c:pt idx="24">
                  <c:v>1.5274075668023999</c:v>
                </c:pt>
                <c:pt idx="25">
                  <c:v>1.6324075668023998</c:v>
                </c:pt>
                <c:pt idx="26">
                  <c:v>1.7374075668023998</c:v>
                </c:pt>
                <c:pt idx="27">
                  <c:v>1.8424075668023998</c:v>
                </c:pt>
                <c:pt idx="28">
                  <c:v>1.9474075668023998</c:v>
                </c:pt>
                <c:pt idx="29">
                  <c:v>2.0524075668023998</c:v>
                </c:pt>
                <c:pt idx="30">
                  <c:v>2.1574075668023998</c:v>
                </c:pt>
                <c:pt idx="31">
                  <c:v>2.2624075668023997</c:v>
                </c:pt>
                <c:pt idx="34">
                  <c:v>2.2066285471999998</c:v>
                </c:pt>
                <c:pt idx="35">
                  <c:v>2.3496285471999996</c:v>
                </c:pt>
                <c:pt idx="36">
                  <c:v>2.4926285471999994</c:v>
                </c:pt>
                <c:pt idx="42">
                  <c:v>0.9</c:v>
                </c:pt>
              </c:numCache>
            </c:numRef>
          </c:yVal>
          <c:smooth val="0"/>
          <c:extLst>
            <c:ext xmlns:c16="http://schemas.microsoft.com/office/drawing/2014/chart" uri="{C3380CC4-5D6E-409C-BE32-E72D297353CC}">
              <c16:uniqueId val="{00000002-F0B2-6D4C-BAA5-6C2E22185AB5}"/>
            </c:ext>
          </c:extLst>
        </c:ser>
        <c:dLbls>
          <c:showLegendKey val="0"/>
          <c:showVal val="0"/>
          <c:showCatName val="0"/>
          <c:showSerName val="0"/>
          <c:showPercent val="0"/>
          <c:showBubbleSize val="0"/>
        </c:dLbls>
        <c:axId val="1275788944"/>
        <c:axId val="1275209712"/>
      </c:scatterChart>
      <c:valAx>
        <c:axId val="1275788944"/>
        <c:scaling>
          <c:orientation val="minMax"/>
        </c:scaling>
        <c:delete val="0"/>
        <c:axPos val="b"/>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209712"/>
        <c:crosses val="autoZero"/>
        <c:crossBetween val="midCat"/>
      </c:valAx>
      <c:valAx>
        <c:axId val="12752097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Non-ferrous metals [ktoe]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7889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1.xml"/><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chart" Target="../charts/chart4.xml"/><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png"/><Relationship Id="rId34" Type="http://schemas.openxmlformats.org/officeDocument/2006/relationships/chart" Target="../charts/chart9.xml"/><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26.png"/><Relationship Id="rId33" Type="http://schemas.openxmlformats.org/officeDocument/2006/relationships/chart" Target="../charts/chart8.xml"/><Relationship Id="rId2" Type="http://schemas.openxmlformats.org/officeDocument/2006/relationships/image" Target="../media/image3.png"/><Relationship Id="rId16" Type="http://schemas.openxmlformats.org/officeDocument/2006/relationships/image" Target="../media/image24.png"/><Relationship Id="rId20" Type="http://schemas.openxmlformats.org/officeDocument/2006/relationships/image" Target="../media/image1.png"/><Relationship Id="rId29" Type="http://schemas.openxmlformats.org/officeDocument/2006/relationships/image" Target="../media/image12.png"/><Relationship Id="rId1" Type="http://schemas.openxmlformats.org/officeDocument/2006/relationships/chart" Target="../charts/chart3.xml"/><Relationship Id="rId6" Type="http://schemas.openxmlformats.org/officeDocument/2006/relationships/image" Target="../media/image10.png"/><Relationship Id="rId11" Type="http://schemas.openxmlformats.org/officeDocument/2006/relationships/image" Target="../media/image19.png"/><Relationship Id="rId24" Type="http://schemas.openxmlformats.org/officeDocument/2006/relationships/image" Target="../media/image8.png"/><Relationship Id="rId32" Type="http://schemas.openxmlformats.org/officeDocument/2006/relationships/chart" Target="../charts/chart7.xml"/><Relationship Id="rId5" Type="http://schemas.openxmlformats.org/officeDocument/2006/relationships/image" Target="../media/image9.png"/><Relationship Id="rId15" Type="http://schemas.openxmlformats.org/officeDocument/2006/relationships/image" Target="../media/image23.png"/><Relationship Id="rId23" Type="http://schemas.openxmlformats.org/officeDocument/2006/relationships/image" Target="../media/image7.png"/><Relationship Id="rId28" Type="http://schemas.openxmlformats.org/officeDocument/2006/relationships/image" Target="../media/image11.png"/><Relationship Id="rId10" Type="http://schemas.openxmlformats.org/officeDocument/2006/relationships/image" Target="../media/image18.png"/><Relationship Id="rId19" Type="http://schemas.openxmlformats.org/officeDocument/2006/relationships/chart" Target="../charts/chart5.xml"/><Relationship Id="rId31" Type="http://schemas.openxmlformats.org/officeDocument/2006/relationships/image" Target="../media/image14.png"/><Relationship Id="rId4" Type="http://schemas.openxmlformats.org/officeDocument/2006/relationships/image" Target="../media/image5.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6.png"/><Relationship Id="rId27" Type="http://schemas.openxmlformats.org/officeDocument/2006/relationships/chart" Target="../charts/chart6.xml"/><Relationship Id="rId30" Type="http://schemas.openxmlformats.org/officeDocument/2006/relationships/image" Target="../media/image13.png"/><Relationship Id="rId8"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68</xdr:row>
      <xdr:rowOff>25400</xdr:rowOff>
    </xdr:from>
    <xdr:to>
      <xdr:col>7</xdr:col>
      <xdr:colOff>177800</xdr:colOff>
      <xdr:row>89</xdr:row>
      <xdr:rowOff>25400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5105400"/>
          <a:ext cx="5956300" cy="4267200"/>
        </a:xfrm>
        <a:prstGeom prst="rect">
          <a:avLst/>
        </a:prstGeom>
      </xdr:spPr>
    </xdr:pic>
    <xdr:clientData/>
  </xdr:twoCellAnchor>
  <xdr:twoCellAnchor editAs="oneCell">
    <xdr:from>
      <xdr:col>8</xdr:col>
      <xdr:colOff>0</xdr:colOff>
      <xdr:row>68</xdr:row>
      <xdr:rowOff>12700</xdr:rowOff>
    </xdr:from>
    <xdr:to>
      <xdr:col>15</xdr:col>
      <xdr:colOff>152400</xdr:colOff>
      <xdr:row>78</xdr:row>
      <xdr:rowOff>101600</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6604000" y="5092700"/>
          <a:ext cx="5930900" cy="2120900"/>
        </a:xfrm>
        <a:prstGeom prst="rect">
          <a:avLst/>
        </a:prstGeom>
      </xdr:spPr>
    </xdr:pic>
    <xdr:clientData/>
  </xdr:twoCellAnchor>
  <xdr:twoCellAnchor editAs="oneCell">
    <xdr:from>
      <xdr:col>45</xdr:col>
      <xdr:colOff>12700</xdr:colOff>
      <xdr:row>92</xdr:row>
      <xdr:rowOff>25400</xdr:rowOff>
    </xdr:from>
    <xdr:to>
      <xdr:col>54</xdr:col>
      <xdr:colOff>627174</xdr:colOff>
      <xdr:row>108</xdr:row>
      <xdr:rowOff>50800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37160200" y="10172700"/>
          <a:ext cx="8043974" cy="3276600"/>
        </a:xfrm>
        <a:prstGeom prst="rect">
          <a:avLst/>
        </a:prstGeom>
      </xdr:spPr>
    </xdr:pic>
    <xdr:clientData/>
  </xdr:twoCellAnchor>
  <xdr:twoCellAnchor editAs="oneCell">
    <xdr:from>
      <xdr:col>46</xdr:col>
      <xdr:colOff>12700</xdr:colOff>
      <xdr:row>109</xdr:row>
      <xdr:rowOff>203199</xdr:rowOff>
    </xdr:from>
    <xdr:to>
      <xdr:col>55</xdr:col>
      <xdr:colOff>520700</xdr:colOff>
      <xdr:row>124</xdr:row>
      <xdr:rowOff>19860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4"/>
        <a:stretch>
          <a:fillRect/>
        </a:stretch>
      </xdr:blipFill>
      <xdr:spPr>
        <a:xfrm>
          <a:off x="37985700" y="13804899"/>
          <a:ext cx="7937500" cy="2864661"/>
        </a:xfrm>
        <a:prstGeom prst="rect">
          <a:avLst/>
        </a:prstGeom>
      </xdr:spPr>
    </xdr:pic>
    <xdr:clientData/>
  </xdr:twoCellAnchor>
  <xdr:twoCellAnchor editAs="oneCell">
    <xdr:from>
      <xdr:col>47</xdr:col>
      <xdr:colOff>12700</xdr:colOff>
      <xdr:row>126</xdr:row>
      <xdr:rowOff>0</xdr:rowOff>
    </xdr:from>
    <xdr:to>
      <xdr:col>60</xdr:col>
      <xdr:colOff>20252</xdr:colOff>
      <xdr:row>138</xdr:row>
      <xdr:rowOff>21336</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5"/>
        <a:stretch>
          <a:fillRect/>
        </a:stretch>
      </xdr:blipFill>
      <xdr:spPr>
        <a:xfrm>
          <a:off x="38811200" y="17056100"/>
          <a:ext cx="10802552" cy="2459736"/>
        </a:xfrm>
        <a:prstGeom prst="rect">
          <a:avLst/>
        </a:prstGeom>
      </xdr:spPr>
    </xdr:pic>
    <xdr:clientData/>
  </xdr:twoCellAnchor>
  <xdr:twoCellAnchor editAs="oneCell">
    <xdr:from>
      <xdr:col>0</xdr:col>
      <xdr:colOff>0</xdr:colOff>
      <xdr:row>92</xdr:row>
      <xdr:rowOff>88900</xdr:rowOff>
    </xdr:from>
    <xdr:to>
      <xdr:col>9</xdr:col>
      <xdr:colOff>355600</xdr:colOff>
      <xdr:row>100</xdr:row>
      <xdr:rowOff>190500</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6"/>
        <a:stretch>
          <a:fillRect/>
        </a:stretch>
      </xdr:blipFill>
      <xdr:spPr>
        <a:xfrm>
          <a:off x="0" y="9029700"/>
          <a:ext cx="7785100" cy="1727200"/>
        </a:xfrm>
        <a:prstGeom prst="rect">
          <a:avLst/>
        </a:prstGeom>
      </xdr:spPr>
    </xdr:pic>
    <xdr:clientData/>
  </xdr:twoCellAnchor>
  <xdr:twoCellAnchor editAs="oneCell">
    <xdr:from>
      <xdr:col>16</xdr:col>
      <xdr:colOff>0</xdr:colOff>
      <xdr:row>68</xdr:row>
      <xdr:rowOff>0</xdr:rowOff>
    </xdr:from>
    <xdr:to>
      <xdr:col>25</xdr:col>
      <xdr:colOff>622300</xdr:colOff>
      <xdr:row>107</xdr:row>
      <xdr:rowOff>127000</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7"/>
        <a:stretch>
          <a:fillRect/>
        </a:stretch>
      </xdr:blipFill>
      <xdr:spPr>
        <a:xfrm>
          <a:off x="13208000" y="4064000"/>
          <a:ext cx="8051800" cy="8051800"/>
        </a:xfrm>
        <a:prstGeom prst="rect">
          <a:avLst/>
        </a:prstGeom>
      </xdr:spPr>
    </xdr:pic>
    <xdr:clientData/>
  </xdr:twoCellAnchor>
  <xdr:twoCellAnchor editAs="oneCell">
    <xdr:from>
      <xdr:col>16</xdr:col>
      <xdr:colOff>0</xdr:colOff>
      <xdr:row>112</xdr:row>
      <xdr:rowOff>25400</xdr:rowOff>
    </xdr:from>
    <xdr:to>
      <xdr:col>28</xdr:col>
      <xdr:colOff>25400</xdr:colOff>
      <xdr:row>130</xdr:row>
      <xdr:rowOff>114300</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8"/>
        <a:stretch>
          <a:fillRect/>
        </a:stretch>
      </xdr:blipFill>
      <xdr:spPr>
        <a:xfrm>
          <a:off x="13208000" y="13563600"/>
          <a:ext cx="9931400" cy="3746500"/>
        </a:xfrm>
        <a:prstGeom prst="rect">
          <a:avLst/>
        </a:prstGeom>
      </xdr:spPr>
    </xdr:pic>
    <xdr:clientData/>
  </xdr:twoCellAnchor>
  <xdr:twoCellAnchor editAs="oneCell">
    <xdr:from>
      <xdr:col>43</xdr:col>
      <xdr:colOff>12700</xdr:colOff>
      <xdr:row>68</xdr:row>
      <xdr:rowOff>12700</xdr:rowOff>
    </xdr:from>
    <xdr:to>
      <xdr:col>53</xdr:col>
      <xdr:colOff>266700</xdr:colOff>
      <xdr:row>76</xdr:row>
      <xdr:rowOff>88900</xdr:rowOff>
    </xdr:to>
    <xdr:pic>
      <xdr:nvPicPr>
        <xdr:cNvPr id="13" name="Pictur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9"/>
        <a:stretch>
          <a:fillRect/>
        </a:stretch>
      </xdr:blipFill>
      <xdr:spPr>
        <a:xfrm>
          <a:off x="35509200" y="5283200"/>
          <a:ext cx="8509000" cy="1701800"/>
        </a:xfrm>
        <a:prstGeom prst="rect">
          <a:avLst/>
        </a:prstGeom>
      </xdr:spPr>
    </xdr:pic>
    <xdr:clientData/>
  </xdr:twoCellAnchor>
  <xdr:twoCellAnchor editAs="oneCell">
    <xdr:from>
      <xdr:col>43</xdr:col>
      <xdr:colOff>812800</xdr:colOff>
      <xdr:row>79</xdr:row>
      <xdr:rowOff>25400</xdr:rowOff>
    </xdr:from>
    <xdr:to>
      <xdr:col>55</xdr:col>
      <xdr:colOff>419100</xdr:colOff>
      <xdr:row>87</xdr:row>
      <xdr:rowOff>60231</xdr:rowOff>
    </xdr:to>
    <xdr:pic>
      <xdr:nvPicPr>
        <xdr:cNvPr id="14" name="Picture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0"/>
        <a:stretch>
          <a:fillRect/>
        </a:stretch>
      </xdr:blipFill>
      <xdr:spPr>
        <a:xfrm>
          <a:off x="36309300" y="7531100"/>
          <a:ext cx="9512300" cy="1660431"/>
        </a:xfrm>
        <a:prstGeom prst="rect">
          <a:avLst/>
        </a:prstGeom>
      </xdr:spPr>
    </xdr:pic>
    <xdr:clientData/>
  </xdr:twoCellAnchor>
  <xdr:twoCellAnchor editAs="oneCell">
    <xdr:from>
      <xdr:col>0</xdr:col>
      <xdr:colOff>0</xdr:colOff>
      <xdr:row>141</xdr:row>
      <xdr:rowOff>0</xdr:rowOff>
    </xdr:from>
    <xdr:to>
      <xdr:col>5</xdr:col>
      <xdr:colOff>735170</xdr:colOff>
      <xdr:row>154</xdr:row>
      <xdr:rowOff>101600</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1"/>
        <a:stretch>
          <a:fillRect/>
        </a:stretch>
      </xdr:blipFill>
      <xdr:spPr>
        <a:xfrm>
          <a:off x="0" y="23850600"/>
          <a:ext cx="4862670" cy="2743200"/>
        </a:xfrm>
        <a:prstGeom prst="rect">
          <a:avLst/>
        </a:prstGeom>
      </xdr:spPr>
    </xdr:pic>
    <xdr:clientData/>
  </xdr:twoCellAnchor>
  <xdr:twoCellAnchor editAs="oneCell">
    <xdr:from>
      <xdr:col>0</xdr:col>
      <xdr:colOff>0</xdr:colOff>
      <xdr:row>155</xdr:row>
      <xdr:rowOff>0</xdr:rowOff>
    </xdr:from>
    <xdr:to>
      <xdr:col>5</xdr:col>
      <xdr:colOff>724958</xdr:colOff>
      <xdr:row>161</xdr:row>
      <xdr:rowOff>114300</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2"/>
        <a:stretch>
          <a:fillRect/>
        </a:stretch>
      </xdr:blipFill>
      <xdr:spPr>
        <a:xfrm>
          <a:off x="0" y="26695400"/>
          <a:ext cx="4852458" cy="1333500"/>
        </a:xfrm>
        <a:prstGeom prst="rect">
          <a:avLst/>
        </a:prstGeom>
      </xdr:spPr>
    </xdr:pic>
    <xdr:clientData/>
  </xdr:twoCellAnchor>
  <xdr:twoCellAnchor editAs="oneCell">
    <xdr:from>
      <xdr:col>6</xdr:col>
      <xdr:colOff>12700</xdr:colOff>
      <xdr:row>141</xdr:row>
      <xdr:rowOff>0</xdr:rowOff>
    </xdr:from>
    <xdr:to>
      <xdr:col>11</xdr:col>
      <xdr:colOff>733168</xdr:colOff>
      <xdr:row>154</xdr:row>
      <xdr:rowOff>76200</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3"/>
        <a:stretch>
          <a:fillRect/>
        </a:stretch>
      </xdr:blipFill>
      <xdr:spPr>
        <a:xfrm>
          <a:off x="4965700" y="24218900"/>
          <a:ext cx="4847968" cy="2717800"/>
        </a:xfrm>
        <a:prstGeom prst="rect">
          <a:avLst/>
        </a:prstGeom>
      </xdr:spPr>
    </xdr:pic>
    <xdr:clientData/>
  </xdr:twoCellAnchor>
  <xdr:twoCellAnchor editAs="oneCell">
    <xdr:from>
      <xdr:col>0</xdr:col>
      <xdr:colOff>0</xdr:colOff>
      <xdr:row>163</xdr:row>
      <xdr:rowOff>1</xdr:rowOff>
    </xdr:from>
    <xdr:to>
      <xdr:col>5</xdr:col>
      <xdr:colOff>711200</xdr:colOff>
      <xdr:row>166</xdr:row>
      <xdr:rowOff>100159</xdr:rowOff>
    </xdr:to>
    <xdr:pic>
      <xdr:nvPicPr>
        <xdr:cNvPr id="15" name="Picture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4"/>
        <a:stretch>
          <a:fillRect/>
        </a:stretch>
      </xdr:blipFill>
      <xdr:spPr>
        <a:xfrm>
          <a:off x="0" y="28689301"/>
          <a:ext cx="4838700" cy="709758"/>
        </a:xfrm>
        <a:prstGeom prst="rect">
          <a:avLst/>
        </a:prstGeom>
      </xdr:spPr>
    </xdr:pic>
    <xdr:clientData/>
  </xdr:twoCellAnchor>
  <xdr:twoCellAnchor>
    <xdr:from>
      <xdr:col>47</xdr:col>
      <xdr:colOff>444506</xdr:colOff>
      <xdr:row>5</xdr:row>
      <xdr:rowOff>63500</xdr:rowOff>
    </xdr:from>
    <xdr:to>
      <xdr:col>55</xdr:col>
      <xdr:colOff>647700</xdr:colOff>
      <xdr:row>23</xdr:row>
      <xdr:rowOff>139700</xdr:rowOff>
    </xdr:to>
    <xdr:graphicFrame macro="">
      <xdr:nvGraphicFramePr>
        <xdr:cNvPr id="18" name="Chart 17">
          <a:extLst>
            <a:ext uri="{FF2B5EF4-FFF2-40B4-BE49-F238E27FC236}">
              <a16:creationId xmlns:a16="http://schemas.microsoft.com/office/drawing/2014/main" id="{00000000-0008-0000-08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47</xdr:col>
      <xdr:colOff>444500</xdr:colOff>
      <xdr:row>24</xdr:row>
      <xdr:rowOff>88900</xdr:rowOff>
    </xdr:from>
    <xdr:to>
      <xdr:col>55</xdr:col>
      <xdr:colOff>685800</xdr:colOff>
      <xdr:row>42</xdr:row>
      <xdr:rowOff>12700</xdr:rowOff>
    </xdr:to>
    <xdr:graphicFrame macro="">
      <xdr:nvGraphicFramePr>
        <xdr:cNvPr id="19" name="Chart 18">
          <a:extLst>
            <a:ext uri="{FF2B5EF4-FFF2-40B4-BE49-F238E27FC236}">
              <a16:creationId xmlns:a16="http://schemas.microsoft.com/office/drawing/2014/main" id="{00000000-0008-0000-08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56</xdr:col>
      <xdr:colOff>673100</xdr:colOff>
      <xdr:row>3</xdr:row>
      <xdr:rowOff>158750</xdr:rowOff>
    </xdr:from>
    <xdr:to>
      <xdr:col>62</xdr:col>
      <xdr:colOff>292100</xdr:colOff>
      <xdr:row>17</xdr:row>
      <xdr:rowOff>57150</xdr:rowOff>
    </xdr:to>
    <xdr:graphicFrame macro="">
      <xdr:nvGraphicFramePr>
        <xdr:cNvPr id="2" name="Chart 1">
          <a:extLst>
            <a:ext uri="{FF2B5EF4-FFF2-40B4-BE49-F238E27FC236}">
              <a16:creationId xmlns:a16="http://schemas.microsoft.com/office/drawing/2014/main" id="{D8578FCA-D7A7-3347-AFEA-D2939FAED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50</xdr:col>
      <xdr:colOff>12700</xdr:colOff>
      <xdr:row>271</xdr:row>
      <xdr:rowOff>25400</xdr:rowOff>
    </xdr:from>
    <xdr:to>
      <xdr:col>59</xdr:col>
      <xdr:colOff>627174</xdr:colOff>
      <xdr:row>287</xdr:row>
      <xdr:rowOff>50800</xdr:rowOff>
    </xdr:to>
    <xdr:pic>
      <xdr:nvPicPr>
        <xdr:cNvPr id="4" name="Picture 3">
          <a:extLst>
            <a:ext uri="{FF2B5EF4-FFF2-40B4-BE49-F238E27FC236}">
              <a16:creationId xmlns:a16="http://schemas.microsoft.com/office/drawing/2014/main" id="{DBC363DD-0928-0847-9821-370EDC548BE7}"/>
            </a:ext>
          </a:extLst>
        </xdr:cNvPr>
        <xdr:cNvPicPr>
          <a:picLocks noChangeAspect="1"/>
        </xdr:cNvPicPr>
      </xdr:nvPicPr>
      <xdr:blipFill>
        <a:blip xmlns:r="http://schemas.openxmlformats.org/officeDocument/2006/relationships" r:embed="rId2"/>
        <a:stretch>
          <a:fillRect/>
        </a:stretch>
      </xdr:blipFill>
      <xdr:spPr>
        <a:xfrm>
          <a:off x="37160200" y="19329400"/>
          <a:ext cx="8043974" cy="3276600"/>
        </a:xfrm>
        <a:prstGeom prst="rect">
          <a:avLst/>
        </a:prstGeom>
      </xdr:spPr>
    </xdr:pic>
    <xdr:clientData/>
  </xdr:twoCellAnchor>
  <xdr:twoCellAnchor editAs="oneCell">
    <xdr:from>
      <xdr:col>51</xdr:col>
      <xdr:colOff>12700</xdr:colOff>
      <xdr:row>288</xdr:row>
      <xdr:rowOff>203199</xdr:rowOff>
    </xdr:from>
    <xdr:to>
      <xdr:col>60</xdr:col>
      <xdr:colOff>520700</xdr:colOff>
      <xdr:row>303</xdr:row>
      <xdr:rowOff>19860</xdr:rowOff>
    </xdr:to>
    <xdr:pic>
      <xdr:nvPicPr>
        <xdr:cNvPr id="5" name="Picture 4">
          <a:extLst>
            <a:ext uri="{FF2B5EF4-FFF2-40B4-BE49-F238E27FC236}">
              <a16:creationId xmlns:a16="http://schemas.microsoft.com/office/drawing/2014/main" id="{A51FE6DD-0113-5448-B749-A4512EF55A36}"/>
            </a:ext>
          </a:extLst>
        </xdr:cNvPr>
        <xdr:cNvPicPr>
          <a:picLocks noChangeAspect="1"/>
        </xdr:cNvPicPr>
      </xdr:nvPicPr>
      <xdr:blipFill>
        <a:blip xmlns:r="http://schemas.openxmlformats.org/officeDocument/2006/relationships" r:embed="rId3"/>
        <a:stretch>
          <a:fillRect/>
        </a:stretch>
      </xdr:blipFill>
      <xdr:spPr>
        <a:xfrm>
          <a:off x="37985700" y="22961599"/>
          <a:ext cx="7937500" cy="2864661"/>
        </a:xfrm>
        <a:prstGeom prst="rect">
          <a:avLst/>
        </a:prstGeom>
      </xdr:spPr>
    </xdr:pic>
    <xdr:clientData/>
  </xdr:twoCellAnchor>
  <xdr:twoCellAnchor editAs="oneCell">
    <xdr:from>
      <xdr:col>52</xdr:col>
      <xdr:colOff>12700</xdr:colOff>
      <xdr:row>342</xdr:row>
      <xdr:rowOff>0</xdr:rowOff>
    </xdr:from>
    <xdr:to>
      <xdr:col>65</xdr:col>
      <xdr:colOff>20252</xdr:colOff>
      <xdr:row>354</xdr:row>
      <xdr:rowOff>21336</xdr:rowOff>
    </xdr:to>
    <xdr:pic>
      <xdr:nvPicPr>
        <xdr:cNvPr id="6" name="Picture 5">
          <a:extLst>
            <a:ext uri="{FF2B5EF4-FFF2-40B4-BE49-F238E27FC236}">
              <a16:creationId xmlns:a16="http://schemas.microsoft.com/office/drawing/2014/main" id="{1845D906-867D-FC4D-97C0-C444FD5CF3C8}"/>
            </a:ext>
          </a:extLst>
        </xdr:cNvPr>
        <xdr:cNvPicPr>
          <a:picLocks noChangeAspect="1"/>
        </xdr:cNvPicPr>
      </xdr:nvPicPr>
      <xdr:blipFill>
        <a:blip xmlns:r="http://schemas.openxmlformats.org/officeDocument/2006/relationships" r:embed="rId4"/>
        <a:stretch>
          <a:fillRect/>
        </a:stretch>
      </xdr:blipFill>
      <xdr:spPr>
        <a:xfrm>
          <a:off x="38811200" y="26212800"/>
          <a:ext cx="10802552" cy="2459736"/>
        </a:xfrm>
        <a:prstGeom prst="rect">
          <a:avLst/>
        </a:prstGeom>
      </xdr:spPr>
    </xdr:pic>
    <xdr:clientData/>
  </xdr:twoCellAnchor>
  <xdr:twoCellAnchor editAs="oneCell">
    <xdr:from>
      <xdr:col>48</xdr:col>
      <xdr:colOff>12700</xdr:colOff>
      <xdr:row>247</xdr:row>
      <xdr:rowOff>12700</xdr:rowOff>
    </xdr:from>
    <xdr:to>
      <xdr:col>58</xdr:col>
      <xdr:colOff>266700</xdr:colOff>
      <xdr:row>255</xdr:row>
      <xdr:rowOff>88900</xdr:rowOff>
    </xdr:to>
    <xdr:pic>
      <xdr:nvPicPr>
        <xdr:cNvPr id="7" name="Picture 6">
          <a:extLst>
            <a:ext uri="{FF2B5EF4-FFF2-40B4-BE49-F238E27FC236}">
              <a16:creationId xmlns:a16="http://schemas.microsoft.com/office/drawing/2014/main" id="{0EDD4168-51E1-2749-B09A-B229F4648D2B}"/>
            </a:ext>
          </a:extLst>
        </xdr:cNvPr>
        <xdr:cNvPicPr>
          <a:picLocks noChangeAspect="1"/>
        </xdr:cNvPicPr>
      </xdr:nvPicPr>
      <xdr:blipFill>
        <a:blip xmlns:r="http://schemas.openxmlformats.org/officeDocument/2006/relationships" r:embed="rId5"/>
        <a:stretch>
          <a:fillRect/>
        </a:stretch>
      </xdr:blipFill>
      <xdr:spPr>
        <a:xfrm>
          <a:off x="35509200" y="14439900"/>
          <a:ext cx="8509000" cy="1701800"/>
        </a:xfrm>
        <a:prstGeom prst="rect">
          <a:avLst/>
        </a:prstGeom>
      </xdr:spPr>
    </xdr:pic>
    <xdr:clientData/>
  </xdr:twoCellAnchor>
  <xdr:twoCellAnchor editAs="oneCell">
    <xdr:from>
      <xdr:col>48</xdr:col>
      <xdr:colOff>812800</xdr:colOff>
      <xdr:row>258</xdr:row>
      <xdr:rowOff>25400</xdr:rowOff>
    </xdr:from>
    <xdr:to>
      <xdr:col>60</xdr:col>
      <xdr:colOff>419100</xdr:colOff>
      <xdr:row>266</xdr:row>
      <xdr:rowOff>60231</xdr:rowOff>
    </xdr:to>
    <xdr:pic>
      <xdr:nvPicPr>
        <xdr:cNvPr id="8" name="Picture 7">
          <a:extLst>
            <a:ext uri="{FF2B5EF4-FFF2-40B4-BE49-F238E27FC236}">
              <a16:creationId xmlns:a16="http://schemas.microsoft.com/office/drawing/2014/main" id="{0D4B5D4B-B1FB-FB44-96DD-5C91315D065D}"/>
            </a:ext>
          </a:extLst>
        </xdr:cNvPr>
        <xdr:cNvPicPr>
          <a:picLocks noChangeAspect="1"/>
        </xdr:cNvPicPr>
      </xdr:nvPicPr>
      <xdr:blipFill>
        <a:blip xmlns:r="http://schemas.openxmlformats.org/officeDocument/2006/relationships" r:embed="rId6"/>
        <a:stretch>
          <a:fillRect/>
        </a:stretch>
      </xdr:blipFill>
      <xdr:spPr>
        <a:xfrm>
          <a:off x="36309300" y="16687800"/>
          <a:ext cx="9512300" cy="1660431"/>
        </a:xfrm>
        <a:prstGeom prst="rect">
          <a:avLst/>
        </a:prstGeom>
      </xdr:spPr>
    </xdr:pic>
    <xdr:clientData/>
  </xdr:twoCellAnchor>
  <xdr:twoCellAnchor editAs="oneCell">
    <xdr:from>
      <xdr:col>53</xdr:col>
      <xdr:colOff>0</xdr:colOff>
      <xdr:row>366</xdr:row>
      <xdr:rowOff>0</xdr:rowOff>
    </xdr:from>
    <xdr:to>
      <xdr:col>61</xdr:col>
      <xdr:colOff>139700</xdr:colOff>
      <xdr:row>387</xdr:row>
      <xdr:rowOff>51201</xdr:rowOff>
    </xdr:to>
    <xdr:pic>
      <xdr:nvPicPr>
        <xdr:cNvPr id="9" name="Picture 8">
          <a:extLst>
            <a:ext uri="{FF2B5EF4-FFF2-40B4-BE49-F238E27FC236}">
              <a16:creationId xmlns:a16="http://schemas.microsoft.com/office/drawing/2014/main" id="{678A8ADA-9CBA-1D45-9CF2-520099EE6BA9}"/>
            </a:ext>
          </a:extLst>
        </xdr:cNvPr>
        <xdr:cNvPicPr>
          <a:picLocks noChangeAspect="1"/>
        </xdr:cNvPicPr>
      </xdr:nvPicPr>
      <xdr:blipFill>
        <a:blip xmlns:r="http://schemas.openxmlformats.org/officeDocument/2006/relationships" r:embed="rId7"/>
        <a:stretch>
          <a:fillRect/>
        </a:stretch>
      </xdr:blipFill>
      <xdr:spPr>
        <a:xfrm>
          <a:off x="44043600" y="39509700"/>
          <a:ext cx="6743700" cy="4318401"/>
        </a:xfrm>
        <a:prstGeom prst="rect">
          <a:avLst/>
        </a:prstGeom>
      </xdr:spPr>
    </xdr:pic>
    <xdr:clientData/>
  </xdr:twoCellAnchor>
  <xdr:twoCellAnchor editAs="oneCell">
    <xdr:from>
      <xdr:col>54</xdr:col>
      <xdr:colOff>0</xdr:colOff>
      <xdr:row>393</xdr:row>
      <xdr:rowOff>0</xdr:rowOff>
    </xdr:from>
    <xdr:to>
      <xdr:col>66</xdr:col>
      <xdr:colOff>609600</xdr:colOff>
      <xdr:row>410</xdr:row>
      <xdr:rowOff>114300</xdr:rowOff>
    </xdr:to>
    <xdr:pic>
      <xdr:nvPicPr>
        <xdr:cNvPr id="10" name="Picture 9">
          <a:extLst>
            <a:ext uri="{FF2B5EF4-FFF2-40B4-BE49-F238E27FC236}">
              <a16:creationId xmlns:a16="http://schemas.microsoft.com/office/drawing/2014/main" id="{E3C6D58A-4BD0-2543-ACFB-E74BEEACE3B7}"/>
            </a:ext>
          </a:extLst>
        </xdr:cNvPr>
        <xdr:cNvPicPr>
          <a:picLocks noChangeAspect="1"/>
        </xdr:cNvPicPr>
      </xdr:nvPicPr>
      <xdr:blipFill>
        <a:blip xmlns:r="http://schemas.openxmlformats.org/officeDocument/2006/relationships" r:embed="rId8"/>
        <a:stretch>
          <a:fillRect/>
        </a:stretch>
      </xdr:blipFill>
      <xdr:spPr>
        <a:xfrm>
          <a:off x="44869100" y="44996100"/>
          <a:ext cx="10579100" cy="3568700"/>
        </a:xfrm>
        <a:prstGeom prst="rect">
          <a:avLst/>
        </a:prstGeom>
      </xdr:spPr>
    </xdr:pic>
    <xdr:clientData/>
  </xdr:twoCellAnchor>
  <xdr:twoCellAnchor editAs="oneCell">
    <xdr:from>
      <xdr:col>55</xdr:col>
      <xdr:colOff>0</xdr:colOff>
      <xdr:row>414</xdr:row>
      <xdr:rowOff>0</xdr:rowOff>
    </xdr:from>
    <xdr:to>
      <xdr:col>62</xdr:col>
      <xdr:colOff>800100</xdr:colOff>
      <xdr:row>437</xdr:row>
      <xdr:rowOff>68059</xdr:rowOff>
    </xdr:to>
    <xdr:pic>
      <xdr:nvPicPr>
        <xdr:cNvPr id="11" name="Picture 10">
          <a:extLst>
            <a:ext uri="{FF2B5EF4-FFF2-40B4-BE49-F238E27FC236}">
              <a16:creationId xmlns:a16="http://schemas.microsoft.com/office/drawing/2014/main" id="{AF90ED93-DD80-0B49-AB93-EE7C2E647551}"/>
            </a:ext>
          </a:extLst>
        </xdr:cNvPr>
        <xdr:cNvPicPr>
          <a:picLocks noChangeAspect="1"/>
        </xdr:cNvPicPr>
      </xdr:nvPicPr>
      <xdr:blipFill>
        <a:blip xmlns:r="http://schemas.openxmlformats.org/officeDocument/2006/relationships" r:embed="rId9"/>
        <a:stretch>
          <a:fillRect/>
        </a:stretch>
      </xdr:blipFill>
      <xdr:spPr>
        <a:xfrm>
          <a:off x="45694600" y="56781700"/>
          <a:ext cx="6578600" cy="4741659"/>
        </a:xfrm>
        <a:prstGeom prst="rect">
          <a:avLst/>
        </a:prstGeom>
      </xdr:spPr>
    </xdr:pic>
    <xdr:clientData/>
  </xdr:twoCellAnchor>
  <xdr:twoCellAnchor editAs="oneCell">
    <xdr:from>
      <xdr:col>52</xdr:col>
      <xdr:colOff>0</xdr:colOff>
      <xdr:row>306</xdr:row>
      <xdr:rowOff>0</xdr:rowOff>
    </xdr:from>
    <xdr:to>
      <xdr:col>60</xdr:col>
      <xdr:colOff>317500</xdr:colOff>
      <xdr:row>337</xdr:row>
      <xdr:rowOff>176597</xdr:rowOff>
    </xdr:to>
    <xdr:pic>
      <xdr:nvPicPr>
        <xdr:cNvPr id="12" name="Picture 11">
          <a:extLst>
            <a:ext uri="{FF2B5EF4-FFF2-40B4-BE49-F238E27FC236}">
              <a16:creationId xmlns:a16="http://schemas.microsoft.com/office/drawing/2014/main" id="{D95CCB8B-3CD9-F645-B65A-0EF86C09A52F}"/>
            </a:ext>
          </a:extLst>
        </xdr:cNvPr>
        <xdr:cNvPicPr>
          <a:picLocks noChangeAspect="1"/>
        </xdr:cNvPicPr>
      </xdr:nvPicPr>
      <xdr:blipFill>
        <a:blip xmlns:r="http://schemas.openxmlformats.org/officeDocument/2006/relationships" r:embed="rId10"/>
        <a:stretch>
          <a:fillRect/>
        </a:stretch>
      </xdr:blipFill>
      <xdr:spPr>
        <a:xfrm>
          <a:off x="43218100" y="34836100"/>
          <a:ext cx="6921500" cy="6475797"/>
        </a:xfrm>
        <a:prstGeom prst="rect">
          <a:avLst/>
        </a:prstGeom>
      </xdr:spPr>
    </xdr:pic>
    <xdr:clientData/>
  </xdr:twoCellAnchor>
  <xdr:twoCellAnchor editAs="oneCell">
    <xdr:from>
      <xdr:col>48</xdr:col>
      <xdr:colOff>25400</xdr:colOff>
      <xdr:row>228</xdr:row>
      <xdr:rowOff>25400</xdr:rowOff>
    </xdr:from>
    <xdr:to>
      <xdr:col>53</xdr:col>
      <xdr:colOff>749300</xdr:colOff>
      <xdr:row>244</xdr:row>
      <xdr:rowOff>22741</xdr:rowOff>
    </xdr:to>
    <xdr:pic>
      <xdr:nvPicPr>
        <xdr:cNvPr id="13" name="Picture 12">
          <a:extLst>
            <a:ext uri="{FF2B5EF4-FFF2-40B4-BE49-F238E27FC236}">
              <a16:creationId xmlns:a16="http://schemas.microsoft.com/office/drawing/2014/main" id="{6AF4002F-C351-6C4B-8AF2-83FB25E4F106}"/>
            </a:ext>
          </a:extLst>
        </xdr:cNvPr>
        <xdr:cNvPicPr>
          <a:picLocks noChangeAspect="1"/>
        </xdr:cNvPicPr>
      </xdr:nvPicPr>
      <xdr:blipFill>
        <a:blip xmlns:r="http://schemas.openxmlformats.org/officeDocument/2006/relationships" r:embed="rId11"/>
        <a:stretch>
          <a:fillRect/>
        </a:stretch>
      </xdr:blipFill>
      <xdr:spPr>
        <a:xfrm>
          <a:off x="39941500" y="28359100"/>
          <a:ext cx="4851400" cy="3248541"/>
        </a:xfrm>
        <a:prstGeom prst="rect">
          <a:avLst/>
        </a:prstGeom>
      </xdr:spPr>
    </xdr:pic>
    <xdr:clientData/>
  </xdr:twoCellAnchor>
  <xdr:twoCellAnchor editAs="oneCell">
    <xdr:from>
      <xdr:col>48</xdr:col>
      <xdr:colOff>0</xdr:colOff>
      <xdr:row>203</xdr:row>
      <xdr:rowOff>76200</xdr:rowOff>
    </xdr:from>
    <xdr:to>
      <xdr:col>53</xdr:col>
      <xdr:colOff>88900</xdr:colOff>
      <xdr:row>225</xdr:row>
      <xdr:rowOff>90683</xdr:rowOff>
    </xdr:to>
    <xdr:pic>
      <xdr:nvPicPr>
        <xdr:cNvPr id="14" name="Picture 13">
          <a:extLst>
            <a:ext uri="{FF2B5EF4-FFF2-40B4-BE49-F238E27FC236}">
              <a16:creationId xmlns:a16="http://schemas.microsoft.com/office/drawing/2014/main" id="{A166B15A-305A-D545-B40C-992E1EB7D6EE}"/>
            </a:ext>
          </a:extLst>
        </xdr:cNvPr>
        <xdr:cNvPicPr>
          <a:picLocks noChangeAspect="1"/>
        </xdr:cNvPicPr>
      </xdr:nvPicPr>
      <xdr:blipFill>
        <a:blip xmlns:r="http://schemas.openxmlformats.org/officeDocument/2006/relationships" r:embed="rId12"/>
        <a:stretch>
          <a:fillRect/>
        </a:stretch>
      </xdr:blipFill>
      <xdr:spPr>
        <a:xfrm>
          <a:off x="39916100" y="23329900"/>
          <a:ext cx="4216400" cy="4484883"/>
        </a:xfrm>
        <a:prstGeom prst="rect">
          <a:avLst/>
        </a:prstGeom>
      </xdr:spPr>
    </xdr:pic>
    <xdr:clientData/>
  </xdr:twoCellAnchor>
  <xdr:twoCellAnchor editAs="oneCell">
    <xdr:from>
      <xdr:col>48</xdr:col>
      <xdr:colOff>0</xdr:colOff>
      <xdr:row>184</xdr:row>
      <xdr:rowOff>0</xdr:rowOff>
    </xdr:from>
    <xdr:to>
      <xdr:col>53</xdr:col>
      <xdr:colOff>241300</xdr:colOff>
      <xdr:row>200</xdr:row>
      <xdr:rowOff>143435</xdr:rowOff>
    </xdr:to>
    <xdr:pic>
      <xdr:nvPicPr>
        <xdr:cNvPr id="15" name="Picture 14">
          <a:extLst>
            <a:ext uri="{FF2B5EF4-FFF2-40B4-BE49-F238E27FC236}">
              <a16:creationId xmlns:a16="http://schemas.microsoft.com/office/drawing/2014/main" id="{6DD36E35-24BE-4346-BDD9-D27679DB0627}"/>
            </a:ext>
          </a:extLst>
        </xdr:cNvPr>
        <xdr:cNvPicPr>
          <a:picLocks noChangeAspect="1"/>
        </xdr:cNvPicPr>
      </xdr:nvPicPr>
      <xdr:blipFill>
        <a:blip xmlns:r="http://schemas.openxmlformats.org/officeDocument/2006/relationships" r:embed="rId13"/>
        <a:stretch>
          <a:fillRect/>
        </a:stretch>
      </xdr:blipFill>
      <xdr:spPr>
        <a:xfrm>
          <a:off x="39916100" y="31584900"/>
          <a:ext cx="4368800" cy="3394635"/>
        </a:xfrm>
        <a:prstGeom prst="rect">
          <a:avLst/>
        </a:prstGeom>
      </xdr:spPr>
    </xdr:pic>
    <xdr:clientData/>
  </xdr:twoCellAnchor>
  <xdr:twoCellAnchor editAs="oneCell">
    <xdr:from>
      <xdr:col>48</xdr:col>
      <xdr:colOff>0</xdr:colOff>
      <xdr:row>164</xdr:row>
      <xdr:rowOff>0</xdr:rowOff>
    </xdr:from>
    <xdr:to>
      <xdr:col>54</xdr:col>
      <xdr:colOff>673806</xdr:colOff>
      <xdr:row>181</xdr:row>
      <xdr:rowOff>38100</xdr:rowOff>
    </xdr:to>
    <xdr:pic>
      <xdr:nvPicPr>
        <xdr:cNvPr id="16" name="Picture 15">
          <a:extLst>
            <a:ext uri="{FF2B5EF4-FFF2-40B4-BE49-F238E27FC236}">
              <a16:creationId xmlns:a16="http://schemas.microsoft.com/office/drawing/2014/main" id="{356C8F0B-3B7F-9743-9736-4EC3F269F7B4}"/>
            </a:ext>
          </a:extLst>
        </xdr:cNvPr>
        <xdr:cNvPicPr>
          <a:picLocks noChangeAspect="1"/>
        </xdr:cNvPicPr>
      </xdr:nvPicPr>
      <xdr:blipFill>
        <a:blip xmlns:r="http://schemas.openxmlformats.org/officeDocument/2006/relationships" r:embed="rId14"/>
        <a:stretch>
          <a:fillRect/>
        </a:stretch>
      </xdr:blipFill>
      <xdr:spPr>
        <a:xfrm>
          <a:off x="39916100" y="27520900"/>
          <a:ext cx="5626806" cy="3492500"/>
        </a:xfrm>
        <a:prstGeom prst="rect">
          <a:avLst/>
        </a:prstGeom>
      </xdr:spPr>
    </xdr:pic>
    <xdr:clientData/>
  </xdr:twoCellAnchor>
  <xdr:twoCellAnchor editAs="oneCell">
    <xdr:from>
      <xdr:col>48</xdr:col>
      <xdr:colOff>0</xdr:colOff>
      <xdr:row>140</xdr:row>
      <xdr:rowOff>203199</xdr:rowOff>
    </xdr:from>
    <xdr:to>
      <xdr:col>57</xdr:col>
      <xdr:colOff>50800</xdr:colOff>
      <xdr:row>162</xdr:row>
      <xdr:rowOff>159092</xdr:rowOff>
    </xdr:to>
    <xdr:pic>
      <xdr:nvPicPr>
        <xdr:cNvPr id="17" name="Picture 16">
          <a:extLst>
            <a:ext uri="{FF2B5EF4-FFF2-40B4-BE49-F238E27FC236}">
              <a16:creationId xmlns:a16="http://schemas.microsoft.com/office/drawing/2014/main" id="{FA34D260-D9EC-7E49-9B8B-31A3EE3C27E4}"/>
            </a:ext>
          </a:extLst>
        </xdr:cNvPr>
        <xdr:cNvPicPr>
          <a:picLocks noChangeAspect="1"/>
        </xdr:cNvPicPr>
      </xdr:nvPicPr>
      <xdr:blipFill>
        <a:blip xmlns:r="http://schemas.openxmlformats.org/officeDocument/2006/relationships" r:embed="rId15"/>
        <a:stretch>
          <a:fillRect/>
        </a:stretch>
      </xdr:blipFill>
      <xdr:spPr>
        <a:xfrm>
          <a:off x="39916100" y="22847299"/>
          <a:ext cx="7480300" cy="4426293"/>
        </a:xfrm>
        <a:prstGeom prst="rect">
          <a:avLst/>
        </a:prstGeom>
      </xdr:spPr>
    </xdr:pic>
    <xdr:clientData/>
  </xdr:twoCellAnchor>
  <xdr:twoCellAnchor editAs="oneCell">
    <xdr:from>
      <xdr:col>48</xdr:col>
      <xdr:colOff>0</xdr:colOff>
      <xdr:row>125</xdr:row>
      <xdr:rowOff>190500</xdr:rowOff>
    </xdr:from>
    <xdr:to>
      <xdr:col>56</xdr:col>
      <xdr:colOff>235857</xdr:colOff>
      <xdr:row>138</xdr:row>
      <xdr:rowOff>127000</xdr:rowOff>
    </xdr:to>
    <xdr:pic>
      <xdr:nvPicPr>
        <xdr:cNvPr id="3" name="Picture 2">
          <a:extLst>
            <a:ext uri="{FF2B5EF4-FFF2-40B4-BE49-F238E27FC236}">
              <a16:creationId xmlns:a16="http://schemas.microsoft.com/office/drawing/2014/main" id="{9614DFE6-6E37-1F4B-BE46-4B496D903CC8}"/>
            </a:ext>
          </a:extLst>
        </xdr:cNvPr>
        <xdr:cNvPicPr>
          <a:picLocks noChangeAspect="1"/>
        </xdr:cNvPicPr>
      </xdr:nvPicPr>
      <xdr:blipFill>
        <a:blip xmlns:r="http://schemas.openxmlformats.org/officeDocument/2006/relationships" r:embed="rId16"/>
        <a:stretch>
          <a:fillRect/>
        </a:stretch>
      </xdr:blipFill>
      <xdr:spPr>
        <a:xfrm>
          <a:off x="39916100" y="27305000"/>
          <a:ext cx="6839857" cy="2578100"/>
        </a:xfrm>
        <a:prstGeom prst="rect">
          <a:avLst/>
        </a:prstGeom>
      </xdr:spPr>
    </xdr:pic>
    <xdr:clientData/>
  </xdr:twoCellAnchor>
  <xdr:twoCellAnchor editAs="oneCell">
    <xdr:from>
      <xdr:col>48</xdr:col>
      <xdr:colOff>0</xdr:colOff>
      <xdr:row>105</xdr:row>
      <xdr:rowOff>0</xdr:rowOff>
    </xdr:from>
    <xdr:to>
      <xdr:col>58</xdr:col>
      <xdr:colOff>76200</xdr:colOff>
      <xdr:row>122</xdr:row>
      <xdr:rowOff>167861</xdr:rowOff>
    </xdr:to>
    <xdr:pic>
      <xdr:nvPicPr>
        <xdr:cNvPr id="18" name="Picture 17">
          <a:extLst>
            <a:ext uri="{FF2B5EF4-FFF2-40B4-BE49-F238E27FC236}">
              <a16:creationId xmlns:a16="http://schemas.microsoft.com/office/drawing/2014/main" id="{5DECC80E-7EAF-DD49-86A1-3054702AAC14}"/>
            </a:ext>
          </a:extLst>
        </xdr:cNvPr>
        <xdr:cNvPicPr>
          <a:picLocks noChangeAspect="1"/>
        </xdr:cNvPicPr>
      </xdr:nvPicPr>
      <xdr:blipFill>
        <a:blip xmlns:r="http://schemas.openxmlformats.org/officeDocument/2006/relationships" r:embed="rId17"/>
        <a:stretch>
          <a:fillRect/>
        </a:stretch>
      </xdr:blipFill>
      <xdr:spPr>
        <a:xfrm>
          <a:off x="39916100" y="23050500"/>
          <a:ext cx="8331200" cy="3622261"/>
        </a:xfrm>
        <a:prstGeom prst="rect">
          <a:avLst/>
        </a:prstGeom>
      </xdr:spPr>
    </xdr:pic>
    <xdr:clientData/>
  </xdr:twoCellAnchor>
  <xdr:twoCellAnchor>
    <xdr:from>
      <xdr:col>67</xdr:col>
      <xdr:colOff>342900</xdr:colOff>
      <xdr:row>122</xdr:row>
      <xdr:rowOff>139700</xdr:rowOff>
    </xdr:from>
    <xdr:to>
      <xdr:col>75</xdr:col>
      <xdr:colOff>241300</xdr:colOff>
      <xdr:row>141</xdr:row>
      <xdr:rowOff>12700</xdr:rowOff>
    </xdr:to>
    <xdr:graphicFrame macro="">
      <xdr:nvGraphicFramePr>
        <xdr:cNvPr id="19" name="Chart 18">
          <a:extLst>
            <a:ext uri="{FF2B5EF4-FFF2-40B4-BE49-F238E27FC236}">
              <a16:creationId xmlns:a16="http://schemas.microsoft.com/office/drawing/2014/main" id="{4ED5B0B2-A776-F74F-BE3B-E5B66EAF1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67</xdr:col>
      <xdr:colOff>406400</xdr:colOff>
      <xdr:row>175</xdr:row>
      <xdr:rowOff>12700</xdr:rowOff>
    </xdr:from>
    <xdr:to>
      <xdr:col>75</xdr:col>
      <xdr:colOff>304800</xdr:colOff>
      <xdr:row>193</xdr:row>
      <xdr:rowOff>88900</xdr:rowOff>
    </xdr:to>
    <xdr:graphicFrame macro="">
      <xdr:nvGraphicFramePr>
        <xdr:cNvPr id="20" name="Chart 19">
          <a:extLst>
            <a:ext uri="{FF2B5EF4-FFF2-40B4-BE49-F238E27FC236}">
              <a16:creationId xmlns:a16="http://schemas.microsoft.com/office/drawing/2014/main" id="{F0F36808-A749-1344-A69D-1CDC90AA76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4</xdr:col>
      <xdr:colOff>0</xdr:colOff>
      <xdr:row>105</xdr:row>
      <xdr:rowOff>25400</xdr:rowOff>
    </xdr:from>
    <xdr:to>
      <xdr:col>7</xdr:col>
      <xdr:colOff>469900</xdr:colOff>
      <xdr:row>126</xdr:row>
      <xdr:rowOff>25400</xdr:rowOff>
    </xdr:to>
    <xdr:pic>
      <xdr:nvPicPr>
        <xdr:cNvPr id="21" name="Picture 20">
          <a:extLst>
            <a:ext uri="{FF2B5EF4-FFF2-40B4-BE49-F238E27FC236}">
              <a16:creationId xmlns:a16="http://schemas.microsoft.com/office/drawing/2014/main" id="{949CE6D5-C9FF-294E-BD1D-2DAC129F3C60}"/>
            </a:ext>
          </a:extLst>
        </xdr:cNvPr>
        <xdr:cNvPicPr>
          <a:picLocks noChangeAspect="1"/>
        </xdr:cNvPicPr>
      </xdr:nvPicPr>
      <xdr:blipFill>
        <a:blip xmlns:r="http://schemas.openxmlformats.org/officeDocument/2006/relationships" r:embed="rId20"/>
        <a:stretch>
          <a:fillRect/>
        </a:stretch>
      </xdr:blipFill>
      <xdr:spPr>
        <a:xfrm>
          <a:off x="0" y="14452600"/>
          <a:ext cx="5956300" cy="4267200"/>
        </a:xfrm>
        <a:prstGeom prst="rect">
          <a:avLst/>
        </a:prstGeom>
      </xdr:spPr>
    </xdr:pic>
    <xdr:clientData/>
  </xdr:twoCellAnchor>
  <xdr:twoCellAnchor editAs="oneCell">
    <xdr:from>
      <xdr:col>12</xdr:col>
      <xdr:colOff>0</xdr:colOff>
      <xdr:row>105</xdr:row>
      <xdr:rowOff>12700</xdr:rowOff>
    </xdr:from>
    <xdr:to>
      <xdr:col>19</xdr:col>
      <xdr:colOff>152400</xdr:colOff>
      <xdr:row>115</xdr:row>
      <xdr:rowOff>101600</xdr:rowOff>
    </xdr:to>
    <xdr:pic>
      <xdr:nvPicPr>
        <xdr:cNvPr id="22" name="Picture 21">
          <a:extLst>
            <a:ext uri="{FF2B5EF4-FFF2-40B4-BE49-F238E27FC236}">
              <a16:creationId xmlns:a16="http://schemas.microsoft.com/office/drawing/2014/main" id="{200332EC-3272-1C40-8D86-DB0B3B9A4B0A}"/>
            </a:ext>
          </a:extLst>
        </xdr:cNvPr>
        <xdr:cNvPicPr>
          <a:picLocks noChangeAspect="1"/>
        </xdr:cNvPicPr>
      </xdr:nvPicPr>
      <xdr:blipFill>
        <a:blip xmlns:r="http://schemas.openxmlformats.org/officeDocument/2006/relationships" r:embed="rId21"/>
        <a:stretch>
          <a:fillRect/>
        </a:stretch>
      </xdr:blipFill>
      <xdr:spPr>
        <a:xfrm>
          <a:off x="6604000" y="14439900"/>
          <a:ext cx="5930900" cy="2120900"/>
        </a:xfrm>
        <a:prstGeom prst="rect">
          <a:avLst/>
        </a:prstGeom>
      </xdr:spPr>
    </xdr:pic>
    <xdr:clientData/>
  </xdr:twoCellAnchor>
  <xdr:twoCellAnchor editAs="oneCell">
    <xdr:from>
      <xdr:col>4</xdr:col>
      <xdr:colOff>0</xdr:colOff>
      <xdr:row>129</xdr:row>
      <xdr:rowOff>88900</xdr:rowOff>
    </xdr:from>
    <xdr:to>
      <xdr:col>9</xdr:col>
      <xdr:colOff>63500</xdr:colOff>
      <xdr:row>137</xdr:row>
      <xdr:rowOff>190500</xdr:rowOff>
    </xdr:to>
    <xdr:pic>
      <xdr:nvPicPr>
        <xdr:cNvPr id="23" name="Picture 22">
          <a:extLst>
            <a:ext uri="{FF2B5EF4-FFF2-40B4-BE49-F238E27FC236}">
              <a16:creationId xmlns:a16="http://schemas.microsoft.com/office/drawing/2014/main" id="{AA06FD4B-C436-7041-B7AC-69C98CF8A684}"/>
            </a:ext>
          </a:extLst>
        </xdr:cNvPr>
        <xdr:cNvPicPr>
          <a:picLocks noChangeAspect="1"/>
        </xdr:cNvPicPr>
      </xdr:nvPicPr>
      <xdr:blipFill>
        <a:blip xmlns:r="http://schemas.openxmlformats.org/officeDocument/2006/relationships" r:embed="rId22"/>
        <a:stretch>
          <a:fillRect/>
        </a:stretch>
      </xdr:blipFill>
      <xdr:spPr>
        <a:xfrm>
          <a:off x="0" y="19392900"/>
          <a:ext cx="7785100" cy="1727200"/>
        </a:xfrm>
        <a:prstGeom prst="rect">
          <a:avLst/>
        </a:prstGeom>
      </xdr:spPr>
    </xdr:pic>
    <xdr:clientData/>
  </xdr:twoCellAnchor>
  <xdr:twoCellAnchor editAs="oneCell">
    <xdr:from>
      <xdr:col>20</xdr:col>
      <xdr:colOff>0</xdr:colOff>
      <xdr:row>105</xdr:row>
      <xdr:rowOff>0</xdr:rowOff>
    </xdr:from>
    <xdr:to>
      <xdr:col>29</xdr:col>
      <xdr:colOff>622300</xdr:colOff>
      <xdr:row>144</xdr:row>
      <xdr:rowOff>127000</xdr:rowOff>
    </xdr:to>
    <xdr:pic>
      <xdr:nvPicPr>
        <xdr:cNvPr id="24" name="Picture 23">
          <a:extLst>
            <a:ext uri="{FF2B5EF4-FFF2-40B4-BE49-F238E27FC236}">
              <a16:creationId xmlns:a16="http://schemas.microsoft.com/office/drawing/2014/main" id="{B1785ADA-9EC1-E044-A02A-D01B32B923DC}"/>
            </a:ext>
          </a:extLst>
        </xdr:cNvPr>
        <xdr:cNvPicPr>
          <a:picLocks noChangeAspect="1"/>
        </xdr:cNvPicPr>
      </xdr:nvPicPr>
      <xdr:blipFill>
        <a:blip xmlns:r="http://schemas.openxmlformats.org/officeDocument/2006/relationships" r:embed="rId23"/>
        <a:stretch>
          <a:fillRect/>
        </a:stretch>
      </xdr:blipFill>
      <xdr:spPr>
        <a:xfrm>
          <a:off x="13208000" y="14427200"/>
          <a:ext cx="8051800" cy="8051800"/>
        </a:xfrm>
        <a:prstGeom prst="rect">
          <a:avLst/>
        </a:prstGeom>
      </xdr:spPr>
    </xdr:pic>
    <xdr:clientData/>
  </xdr:twoCellAnchor>
  <xdr:twoCellAnchor editAs="oneCell">
    <xdr:from>
      <xdr:col>20</xdr:col>
      <xdr:colOff>0</xdr:colOff>
      <xdr:row>149</xdr:row>
      <xdr:rowOff>25400</xdr:rowOff>
    </xdr:from>
    <xdr:to>
      <xdr:col>32</xdr:col>
      <xdr:colOff>25400</xdr:colOff>
      <xdr:row>167</xdr:row>
      <xdr:rowOff>114300</xdr:rowOff>
    </xdr:to>
    <xdr:pic>
      <xdr:nvPicPr>
        <xdr:cNvPr id="25" name="Picture 24">
          <a:extLst>
            <a:ext uri="{FF2B5EF4-FFF2-40B4-BE49-F238E27FC236}">
              <a16:creationId xmlns:a16="http://schemas.microsoft.com/office/drawing/2014/main" id="{211103C1-8432-BB45-9F36-F02EFFE203E0}"/>
            </a:ext>
          </a:extLst>
        </xdr:cNvPr>
        <xdr:cNvPicPr>
          <a:picLocks noChangeAspect="1"/>
        </xdr:cNvPicPr>
      </xdr:nvPicPr>
      <xdr:blipFill>
        <a:blip xmlns:r="http://schemas.openxmlformats.org/officeDocument/2006/relationships" r:embed="rId24"/>
        <a:stretch>
          <a:fillRect/>
        </a:stretch>
      </xdr:blipFill>
      <xdr:spPr>
        <a:xfrm>
          <a:off x="13208000" y="23393400"/>
          <a:ext cx="9931400" cy="3746500"/>
        </a:xfrm>
        <a:prstGeom prst="rect">
          <a:avLst/>
        </a:prstGeom>
      </xdr:spPr>
    </xdr:pic>
    <xdr:clientData/>
  </xdr:twoCellAnchor>
  <xdr:twoCellAnchor editAs="oneCell">
    <xdr:from>
      <xdr:col>62</xdr:col>
      <xdr:colOff>0</xdr:colOff>
      <xdr:row>258</xdr:row>
      <xdr:rowOff>0</xdr:rowOff>
    </xdr:from>
    <xdr:to>
      <xdr:col>69</xdr:col>
      <xdr:colOff>51691</xdr:colOff>
      <xdr:row>279</xdr:row>
      <xdr:rowOff>50800</xdr:rowOff>
    </xdr:to>
    <xdr:pic>
      <xdr:nvPicPr>
        <xdr:cNvPr id="28" name="Picture 27">
          <a:extLst>
            <a:ext uri="{FF2B5EF4-FFF2-40B4-BE49-F238E27FC236}">
              <a16:creationId xmlns:a16="http://schemas.microsoft.com/office/drawing/2014/main" id="{1B2EE238-B756-A84A-9BEB-7A193CF7B7F0}"/>
            </a:ext>
          </a:extLst>
        </xdr:cNvPr>
        <xdr:cNvPicPr>
          <a:picLocks noChangeAspect="1"/>
        </xdr:cNvPicPr>
      </xdr:nvPicPr>
      <xdr:blipFill>
        <a:blip xmlns:r="http://schemas.openxmlformats.org/officeDocument/2006/relationships" r:embed="rId25"/>
        <a:stretch>
          <a:fillRect/>
        </a:stretch>
      </xdr:blipFill>
      <xdr:spPr>
        <a:xfrm>
          <a:off x="51473100" y="54140100"/>
          <a:ext cx="5893691" cy="4318000"/>
        </a:xfrm>
        <a:prstGeom prst="rect">
          <a:avLst/>
        </a:prstGeom>
      </xdr:spPr>
    </xdr:pic>
    <xdr:clientData/>
  </xdr:twoCellAnchor>
  <xdr:twoCellAnchor editAs="oneCell">
    <xdr:from>
      <xdr:col>62</xdr:col>
      <xdr:colOff>0</xdr:colOff>
      <xdr:row>282</xdr:row>
      <xdr:rowOff>0</xdr:rowOff>
    </xdr:from>
    <xdr:to>
      <xdr:col>68</xdr:col>
      <xdr:colOff>635000</xdr:colOff>
      <xdr:row>306</xdr:row>
      <xdr:rowOff>185183</xdr:rowOff>
    </xdr:to>
    <xdr:pic>
      <xdr:nvPicPr>
        <xdr:cNvPr id="29" name="Picture 28">
          <a:extLst>
            <a:ext uri="{FF2B5EF4-FFF2-40B4-BE49-F238E27FC236}">
              <a16:creationId xmlns:a16="http://schemas.microsoft.com/office/drawing/2014/main" id="{96872E32-7413-7F48-B9B6-E662C3A675E6}"/>
            </a:ext>
          </a:extLst>
        </xdr:cNvPr>
        <xdr:cNvPicPr>
          <a:picLocks noChangeAspect="1"/>
        </xdr:cNvPicPr>
      </xdr:nvPicPr>
      <xdr:blipFill>
        <a:blip xmlns:r="http://schemas.openxmlformats.org/officeDocument/2006/relationships" r:embed="rId26"/>
        <a:stretch>
          <a:fillRect/>
        </a:stretch>
      </xdr:blipFill>
      <xdr:spPr>
        <a:xfrm>
          <a:off x="51473100" y="59016900"/>
          <a:ext cx="5651500" cy="5061983"/>
        </a:xfrm>
        <a:prstGeom prst="rect">
          <a:avLst/>
        </a:prstGeom>
      </xdr:spPr>
    </xdr:pic>
    <xdr:clientData/>
  </xdr:twoCellAnchor>
  <xdr:twoCellAnchor>
    <xdr:from>
      <xdr:col>83</xdr:col>
      <xdr:colOff>292100</xdr:colOff>
      <xdr:row>130</xdr:row>
      <xdr:rowOff>177800</xdr:rowOff>
    </xdr:from>
    <xdr:to>
      <xdr:col>91</xdr:col>
      <xdr:colOff>190500</xdr:colOff>
      <xdr:row>149</xdr:row>
      <xdr:rowOff>50800</xdr:rowOff>
    </xdr:to>
    <xdr:graphicFrame macro="">
      <xdr:nvGraphicFramePr>
        <xdr:cNvPr id="30" name="Chart 29">
          <a:extLst>
            <a:ext uri="{FF2B5EF4-FFF2-40B4-BE49-F238E27FC236}">
              <a16:creationId xmlns:a16="http://schemas.microsoft.com/office/drawing/2014/main" id="{EA82869E-5F45-5546-9BFC-E5E7F24C3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editAs="oneCell">
    <xdr:from>
      <xdr:col>4</xdr:col>
      <xdr:colOff>0</xdr:colOff>
      <xdr:row>184</xdr:row>
      <xdr:rowOff>0</xdr:rowOff>
    </xdr:from>
    <xdr:to>
      <xdr:col>6</xdr:col>
      <xdr:colOff>2195670</xdr:colOff>
      <xdr:row>197</xdr:row>
      <xdr:rowOff>101600</xdr:rowOff>
    </xdr:to>
    <xdr:pic>
      <xdr:nvPicPr>
        <xdr:cNvPr id="31" name="Picture 30">
          <a:extLst>
            <a:ext uri="{FF2B5EF4-FFF2-40B4-BE49-F238E27FC236}">
              <a16:creationId xmlns:a16="http://schemas.microsoft.com/office/drawing/2014/main" id="{C675488F-57EE-E440-8728-37CA5F307454}"/>
            </a:ext>
          </a:extLst>
        </xdr:cNvPr>
        <xdr:cNvPicPr>
          <a:picLocks noChangeAspect="1"/>
        </xdr:cNvPicPr>
      </xdr:nvPicPr>
      <xdr:blipFill>
        <a:blip xmlns:r="http://schemas.openxmlformats.org/officeDocument/2006/relationships" r:embed="rId28"/>
        <a:stretch>
          <a:fillRect/>
        </a:stretch>
      </xdr:blipFill>
      <xdr:spPr>
        <a:xfrm>
          <a:off x="0" y="29425900"/>
          <a:ext cx="4862670" cy="2743200"/>
        </a:xfrm>
        <a:prstGeom prst="rect">
          <a:avLst/>
        </a:prstGeom>
      </xdr:spPr>
    </xdr:pic>
    <xdr:clientData/>
  </xdr:twoCellAnchor>
  <xdr:twoCellAnchor editAs="oneCell">
    <xdr:from>
      <xdr:col>4</xdr:col>
      <xdr:colOff>0</xdr:colOff>
      <xdr:row>198</xdr:row>
      <xdr:rowOff>0</xdr:rowOff>
    </xdr:from>
    <xdr:to>
      <xdr:col>6</xdr:col>
      <xdr:colOff>2185458</xdr:colOff>
      <xdr:row>204</xdr:row>
      <xdr:rowOff>114300</xdr:rowOff>
    </xdr:to>
    <xdr:pic>
      <xdr:nvPicPr>
        <xdr:cNvPr id="32" name="Picture 31">
          <a:extLst>
            <a:ext uri="{FF2B5EF4-FFF2-40B4-BE49-F238E27FC236}">
              <a16:creationId xmlns:a16="http://schemas.microsoft.com/office/drawing/2014/main" id="{8FA6FA8C-0C21-A64B-A53D-44EDEDFCFDDB}"/>
            </a:ext>
          </a:extLst>
        </xdr:cNvPr>
        <xdr:cNvPicPr>
          <a:picLocks noChangeAspect="1"/>
        </xdr:cNvPicPr>
      </xdr:nvPicPr>
      <xdr:blipFill>
        <a:blip xmlns:r="http://schemas.openxmlformats.org/officeDocument/2006/relationships" r:embed="rId29"/>
        <a:stretch>
          <a:fillRect/>
        </a:stretch>
      </xdr:blipFill>
      <xdr:spPr>
        <a:xfrm>
          <a:off x="0" y="32270700"/>
          <a:ext cx="4852458" cy="1333500"/>
        </a:xfrm>
        <a:prstGeom prst="rect">
          <a:avLst/>
        </a:prstGeom>
      </xdr:spPr>
    </xdr:pic>
    <xdr:clientData/>
  </xdr:twoCellAnchor>
  <xdr:twoCellAnchor editAs="oneCell">
    <xdr:from>
      <xdr:col>10</xdr:col>
      <xdr:colOff>12700</xdr:colOff>
      <xdr:row>184</xdr:row>
      <xdr:rowOff>0</xdr:rowOff>
    </xdr:from>
    <xdr:to>
      <xdr:col>15</xdr:col>
      <xdr:colOff>733168</xdr:colOff>
      <xdr:row>197</xdr:row>
      <xdr:rowOff>76200</xdr:rowOff>
    </xdr:to>
    <xdr:pic>
      <xdr:nvPicPr>
        <xdr:cNvPr id="33" name="Picture 32">
          <a:extLst>
            <a:ext uri="{FF2B5EF4-FFF2-40B4-BE49-F238E27FC236}">
              <a16:creationId xmlns:a16="http://schemas.microsoft.com/office/drawing/2014/main" id="{BAF1BDA0-170C-9849-8224-E0E412FCEB02}"/>
            </a:ext>
          </a:extLst>
        </xdr:cNvPr>
        <xdr:cNvPicPr>
          <a:picLocks noChangeAspect="1"/>
        </xdr:cNvPicPr>
      </xdr:nvPicPr>
      <xdr:blipFill>
        <a:blip xmlns:r="http://schemas.openxmlformats.org/officeDocument/2006/relationships" r:embed="rId30"/>
        <a:stretch>
          <a:fillRect/>
        </a:stretch>
      </xdr:blipFill>
      <xdr:spPr>
        <a:xfrm>
          <a:off x="4965700" y="29425900"/>
          <a:ext cx="4847968" cy="2717800"/>
        </a:xfrm>
        <a:prstGeom prst="rect">
          <a:avLst/>
        </a:prstGeom>
      </xdr:spPr>
    </xdr:pic>
    <xdr:clientData/>
  </xdr:twoCellAnchor>
  <xdr:twoCellAnchor editAs="oneCell">
    <xdr:from>
      <xdr:col>4</xdr:col>
      <xdr:colOff>0</xdr:colOff>
      <xdr:row>206</xdr:row>
      <xdr:rowOff>1</xdr:rowOff>
    </xdr:from>
    <xdr:to>
      <xdr:col>6</xdr:col>
      <xdr:colOff>2171700</xdr:colOff>
      <xdr:row>209</xdr:row>
      <xdr:rowOff>100159</xdr:rowOff>
    </xdr:to>
    <xdr:pic>
      <xdr:nvPicPr>
        <xdr:cNvPr id="34" name="Picture 33">
          <a:extLst>
            <a:ext uri="{FF2B5EF4-FFF2-40B4-BE49-F238E27FC236}">
              <a16:creationId xmlns:a16="http://schemas.microsoft.com/office/drawing/2014/main" id="{855B9FC8-8461-F646-AB61-9FD14AB9E62D}"/>
            </a:ext>
          </a:extLst>
        </xdr:cNvPr>
        <xdr:cNvPicPr>
          <a:picLocks noChangeAspect="1"/>
        </xdr:cNvPicPr>
      </xdr:nvPicPr>
      <xdr:blipFill>
        <a:blip xmlns:r="http://schemas.openxmlformats.org/officeDocument/2006/relationships" r:embed="rId31"/>
        <a:stretch>
          <a:fillRect/>
        </a:stretch>
      </xdr:blipFill>
      <xdr:spPr>
        <a:xfrm>
          <a:off x="0" y="33896301"/>
          <a:ext cx="4838700" cy="709758"/>
        </a:xfrm>
        <a:prstGeom prst="rect">
          <a:avLst/>
        </a:prstGeom>
      </xdr:spPr>
    </xdr:pic>
    <xdr:clientData/>
  </xdr:twoCellAnchor>
  <xdr:twoCellAnchor>
    <xdr:from>
      <xdr:col>56</xdr:col>
      <xdr:colOff>82550</xdr:colOff>
      <xdr:row>28</xdr:row>
      <xdr:rowOff>139700</xdr:rowOff>
    </xdr:from>
    <xdr:to>
      <xdr:col>61</xdr:col>
      <xdr:colOff>527050</xdr:colOff>
      <xdr:row>40</xdr:row>
      <xdr:rowOff>38100</xdr:rowOff>
    </xdr:to>
    <xdr:graphicFrame macro="">
      <xdr:nvGraphicFramePr>
        <xdr:cNvPr id="27" name="Chart 26">
          <a:extLst>
            <a:ext uri="{FF2B5EF4-FFF2-40B4-BE49-F238E27FC236}">
              <a16:creationId xmlns:a16="http://schemas.microsoft.com/office/drawing/2014/main" id="{B02D1E77-47C6-E24D-8349-456BC0C94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56</xdr:col>
      <xdr:colOff>82550</xdr:colOff>
      <xdr:row>41</xdr:row>
      <xdr:rowOff>25400</xdr:rowOff>
    </xdr:from>
    <xdr:to>
      <xdr:col>61</xdr:col>
      <xdr:colOff>527050</xdr:colOff>
      <xdr:row>49</xdr:row>
      <xdr:rowOff>0</xdr:rowOff>
    </xdr:to>
    <xdr:graphicFrame macro="">
      <xdr:nvGraphicFramePr>
        <xdr:cNvPr id="35" name="Chart 34">
          <a:extLst>
            <a:ext uri="{FF2B5EF4-FFF2-40B4-BE49-F238E27FC236}">
              <a16:creationId xmlns:a16="http://schemas.microsoft.com/office/drawing/2014/main" id="{434561A5-641C-3C45-A6DC-353465E60E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56</xdr:col>
      <xdr:colOff>82550</xdr:colOff>
      <xdr:row>49</xdr:row>
      <xdr:rowOff>0</xdr:rowOff>
    </xdr:from>
    <xdr:to>
      <xdr:col>61</xdr:col>
      <xdr:colOff>527050</xdr:colOff>
      <xdr:row>58</xdr:row>
      <xdr:rowOff>38100</xdr:rowOff>
    </xdr:to>
    <xdr:graphicFrame macro="">
      <xdr:nvGraphicFramePr>
        <xdr:cNvPr id="36" name="Chart 35">
          <a:extLst>
            <a:ext uri="{FF2B5EF4-FFF2-40B4-BE49-F238E27FC236}">
              <a16:creationId xmlns:a16="http://schemas.microsoft.com/office/drawing/2014/main" id="{88C2D1C9-84AA-0F40-A624-4D0CF983DD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7704-4ED4-5A49-931B-AD307E28A148}">
  <dimension ref="A5:A23"/>
  <sheetViews>
    <sheetView tabSelected="1" workbookViewId="0">
      <selection activeCell="A12" sqref="A12"/>
    </sheetView>
  </sheetViews>
  <sheetFormatPr baseColWidth="10" defaultRowHeight="16"/>
  <sheetData>
    <row r="5" spans="1:1">
      <c r="A5" t="s">
        <v>112</v>
      </c>
    </row>
    <row r="6" spans="1:1">
      <c r="A6" t="s">
        <v>210</v>
      </c>
    </row>
    <row r="7" spans="1:1">
      <c r="A7" t="s">
        <v>113</v>
      </c>
    </row>
    <row r="8" spans="1:1">
      <c r="A8" t="s">
        <v>114</v>
      </c>
    </row>
    <row r="9" spans="1:1">
      <c r="A9" t="s">
        <v>211</v>
      </c>
    </row>
    <row r="11" spans="1:1">
      <c r="A11" t="s">
        <v>212</v>
      </c>
    </row>
    <row r="13" spans="1:1">
      <c r="A13" t="s">
        <v>149</v>
      </c>
    </row>
    <row r="14" spans="1:1">
      <c r="A14" t="s">
        <v>150</v>
      </c>
    </row>
    <row r="15" spans="1:1">
      <c r="A15" t="s">
        <v>151</v>
      </c>
    </row>
    <row r="16" spans="1:1">
      <c r="A16" t="s">
        <v>158</v>
      </c>
    </row>
    <row r="17" spans="1:1">
      <c r="A17" t="s">
        <v>159</v>
      </c>
    </row>
    <row r="18" spans="1:1">
      <c r="A18" t="s">
        <v>152</v>
      </c>
    </row>
    <row r="19" spans="1:1">
      <c r="A19" t="s">
        <v>153</v>
      </c>
    </row>
    <row r="20" spans="1:1">
      <c r="A20" t="s">
        <v>154</v>
      </c>
    </row>
    <row r="21" spans="1:1">
      <c r="A21" t="s">
        <v>155</v>
      </c>
    </row>
    <row r="22" spans="1:1">
      <c r="A22" t="s">
        <v>156</v>
      </c>
    </row>
    <row r="23" spans="1:1">
      <c r="A23" t="s">
        <v>157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N172"/>
  <sheetViews>
    <sheetView workbookViewId="0">
      <pane xSplit="5" ySplit="1" topLeftCell="U2" activePane="bottomRight" state="frozen"/>
      <selection pane="topRight" activeCell="F1" sqref="F1"/>
      <selection pane="bottomLeft" activeCell="A2" sqref="A2"/>
      <selection pane="bottomRight" activeCell="AA37" sqref="AA37"/>
    </sheetView>
  </sheetViews>
  <sheetFormatPr baseColWidth="10" defaultRowHeight="16"/>
  <cols>
    <col min="58" max="58" width="11.6640625" bestFit="1" customWidth="1"/>
  </cols>
  <sheetData>
    <row r="1" spans="4:49">
      <c r="D1" t="s">
        <v>15</v>
      </c>
      <c r="E1">
        <v>1971</v>
      </c>
      <c r="F1">
        <v>1972</v>
      </c>
      <c r="G1">
        <v>1973</v>
      </c>
      <c r="H1">
        <v>1974</v>
      </c>
      <c r="I1">
        <v>1975</v>
      </c>
      <c r="J1">
        <v>1976</v>
      </c>
      <c r="K1">
        <v>1977</v>
      </c>
      <c r="L1">
        <v>1978</v>
      </c>
      <c r="M1">
        <v>1979</v>
      </c>
      <c r="N1">
        <v>1980</v>
      </c>
      <c r="O1">
        <v>1981</v>
      </c>
      <c r="P1">
        <v>1982</v>
      </c>
      <c r="Q1">
        <v>1983</v>
      </c>
      <c r="R1">
        <v>1984</v>
      </c>
      <c r="S1">
        <v>1985</v>
      </c>
      <c r="T1">
        <v>1986</v>
      </c>
      <c r="U1">
        <v>1987</v>
      </c>
      <c r="V1">
        <v>1988</v>
      </c>
      <c r="W1">
        <v>1989</v>
      </c>
      <c r="X1">
        <v>1990</v>
      </c>
      <c r="Y1">
        <v>1991</v>
      </c>
      <c r="Z1">
        <v>1992</v>
      </c>
      <c r="AA1">
        <v>1993</v>
      </c>
      <c r="AB1">
        <v>1994</v>
      </c>
      <c r="AC1">
        <v>1995</v>
      </c>
      <c r="AD1">
        <v>1996</v>
      </c>
      <c r="AE1">
        <v>1997</v>
      </c>
      <c r="AF1">
        <v>1998</v>
      </c>
      <c r="AG1">
        <v>1999</v>
      </c>
      <c r="AH1">
        <v>2000</v>
      </c>
      <c r="AI1">
        <v>2001</v>
      </c>
      <c r="AJ1">
        <v>2002</v>
      </c>
      <c r="AK1">
        <v>2003</v>
      </c>
      <c r="AL1">
        <v>2004</v>
      </c>
      <c r="AM1">
        <v>2005</v>
      </c>
      <c r="AN1">
        <v>2006</v>
      </c>
      <c r="AO1">
        <v>2007</v>
      </c>
      <c r="AP1">
        <v>2008</v>
      </c>
      <c r="AQ1">
        <v>2009</v>
      </c>
      <c r="AR1">
        <v>2010</v>
      </c>
      <c r="AS1">
        <v>2011</v>
      </c>
      <c r="AT1">
        <v>2012</v>
      </c>
      <c r="AU1">
        <v>2013</v>
      </c>
    </row>
    <row r="2" spans="4:49" ht="21">
      <c r="D2" s="7" t="s">
        <v>109</v>
      </c>
    </row>
    <row r="3" spans="4:49">
      <c r="D3" s="3" t="s">
        <v>16</v>
      </c>
      <c r="E3" s="6">
        <v>253</v>
      </c>
      <c r="F3" s="6">
        <v>289</v>
      </c>
      <c r="G3" s="6">
        <v>336</v>
      </c>
      <c r="H3" s="6">
        <v>353</v>
      </c>
      <c r="I3" s="6">
        <v>343</v>
      </c>
      <c r="J3" s="6">
        <v>363</v>
      </c>
      <c r="K3" s="6">
        <v>382</v>
      </c>
      <c r="L3" s="6">
        <v>324</v>
      </c>
      <c r="M3" s="6">
        <v>403</v>
      </c>
      <c r="N3" s="6">
        <v>457</v>
      </c>
      <c r="O3" s="6">
        <v>462</v>
      </c>
      <c r="P3" s="6">
        <v>427</v>
      </c>
      <c r="Q3" s="6">
        <v>221</v>
      </c>
      <c r="R3" s="6">
        <v>158</v>
      </c>
      <c r="S3" s="6">
        <v>260</v>
      </c>
      <c r="T3" s="6">
        <v>379</v>
      </c>
      <c r="U3" s="6">
        <v>402</v>
      </c>
      <c r="V3" s="6">
        <v>413</v>
      </c>
      <c r="W3" s="6">
        <v>450</v>
      </c>
      <c r="X3" s="6">
        <v>492</v>
      </c>
      <c r="Y3" s="6">
        <v>525</v>
      </c>
      <c r="Z3" s="6">
        <v>568</v>
      </c>
      <c r="AA3" s="6">
        <v>543</v>
      </c>
      <c r="AB3" s="6">
        <v>525</v>
      </c>
      <c r="AC3" s="6">
        <v>526</v>
      </c>
      <c r="AD3" s="6">
        <v>570</v>
      </c>
      <c r="AE3" s="6">
        <v>592</v>
      </c>
      <c r="AF3" s="6">
        <v>425</v>
      </c>
      <c r="AG3" s="6">
        <v>532</v>
      </c>
      <c r="AH3" s="6">
        <v>621</v>
      </c>
      <c r="AI3" s="6">
        <v>676</v>
      </c>
      <c r="AJ3" s="6">
        <v>625</v>
      </c>
      <c r="AK3" s="6">
        <v>506</v>
      </c>
      <c r="AL3" s="6">
        <v>519</v>
      </c>
      <c r="AM3" s="6">
        <v>584</v>
      </c>
      <c r="AN3" s="6">
        <v>725</v>
      </c>
      <c r="AO3" s="6">
        <v>600</v>
      </c>
      <c r="AP3" s="6">
        <v>716</v>
      </c>
      <c r="AQ3" s="6">
        <v>770</v>
      </c>
      <c r="AR3" s="6">
        <v>874</v>
      </c>
      <c r="AS3" s="6">
        <v>963</v>
      </c>
      <c r="AT3" s="6">
        <v>1034</v>
      </c>
      <c r="AU3" s="6">
        <v>1107</v>
      </c>
    </row>
    <row r="4" spans="4:49">
      <c r="D4" s="3" t="s">
        <v>17</v>
      </c>
      <c r="E4" s="6">
        <v>250</v>
      </c>
      <c r="F4" s="6">
        <v>286</v>
      </c>
      <c r="G4" s="6">
        <v>333</v>
      </c>
      <c r="H4" s="6">
        <v>351</v>
      </c>
      <c r="I4" s="6">
        <v>340</v>
      </c>
      <c r="J4" s="6">
        <v>359</v>
      </c>
      <c r="K4" s="6">
        <v>378</v>
      </c>
      <c r="L4" s="6">
        <v>320</v>
      </c>
      <c r="M4" s="6">
        <v>398</v>
      </c>
      <c r="N4" s="6">
        <v>454</v>
      </c>
      <c r="O4" s="6">
        <v>459</v>
      </c>
      <c r="P4" s="6">
        <v>425</v>
      </c>
      <c r="Q4" s="6">
        <v>219</v>
      </c>
      <c r="R4" s="6">
        <v>155</v>
      </c>
      <c r="S4" s="6">
        <v>257</v>
      </c>
      <c r="T4" s="6">
        <v>376</v>
      </c>
      <c r="U4" s="6">
        <v>402</v>
      </c>
      <c r="V4" s="6">
        <v>413</v>
      </c>
      <c r="W4" s="6">
        <v>450</v>
      </c>
      <c r="X4" s="6">
        <v>492</v>
      </c>
      <c r="Y4" s="6">
        <v>525</v>
      </c>
      <c r="Z4" s="6">
        <v>568</v>
      </c>
      <c r="AA4" s="6">
        <v>541</v>
      </c>
      <c r="AB4" s="6">
        <v>523</v>
      </c>
      <c r="AC4" s="6">
        <v>524</v>
      </c>
      <c r="AD4" s="6">
        <v>570</v>
      </c>
      <c r="AE4" s="6">
        <v>589</v>
      </c>
      <c r="AF4" s="6">
        <v>329</v>
      </c>
      <c r="AG4" s="6">
        <v>445</v>
      </c>
      <c r="AH4" s="6">
        <v>568</v>
      </c>
      <c r="AI4" s="6">
        <v>568</v>
      </c>
      <c r="AJ4" s="6">
        <v>433</v>
      </c>
      <c r="AK4" s="6">
        <v>334</v>
      </c>
      <c r="AL4" s="6">
        <v>454</v>
      </c>
      <c r="AM4" s="6">
        <v>484</v>
      </c>
      <c r="AN4" s="6">
        <v>483</v>
      </c>
      <c r="AO4" s="6">
        <v>321</v>
      </c>
      <c r="AP4" s="6">
        <v>533</v>
      </c>
      <c r="AQ4" s="6">
        <v>591</v>
      </c>
      <c r="AR4" s="6">
        <v>602</v>
      </c>
      <c r="AS4" s="6">
        <v>650</v>
      </c>
      <c r="AT4" s="6">
        <v>694</v>
      </c>
      <c r="AU4" s="6">
        <v>708</v>
      </c>
    </row>
    <row r="5" spans="4:49">
      <c r="D5" s="3" t="s">
        <v>18</v>
      </c>
      <c r="E5" s="4">
        <f t="shared" ref="E5:AU5" si="0">E4/E3</f>
        <v>0.98814229249011853</v>
      </c>
      <c r="F5" s="4">
        <f t="shared" si="0"/>
        <v>0.98961937716262971</v>
      </c>
      <c r="G5" s="4">
        <f t="shared" si="0"/>
        <v>0.9910714285714286</v>
      </c>
      <c r="H5" s="4">
        <f t="shared" si="0"/>
        <v>0.99433427762039661</v>
      </c>
      <c r="I5" s="4">
        <f t="shared" si="0"/>
        <v>0.99125364431486884</v>
      </c>
      <c r="J5" s="4">
        <f t="shared" si="0"/>
        <v>0.98898071625344353</v>
      </c>
      <c r="K5" s="4">
        <f t="shared" si="0"/>
        <v>0.98952879581151831</v>
      </c>
      <c r="L5" s="4">
        <f t="shared" si="0"/>
        <v>0.98765432098765427</v>
      </c>
      <c r="M5" s="4">
        <f t="shared" si="0"/>
        <v>0.98759305210918114</v>
      </c>
      <c r="N5" s="4">
        <f t="shared" si="0"/>
        <v>0.99343544857768051</v>
      </c>
      <c r="O5" s="4">
        <f t="shared" si="0"/>
        <v>0.99350649350649356</v>
      </c>
      <c r="P5" s="4">
        <f t="shared" si="0"/>
        <v>0.99531615925058547</v>
      </c>
      <c r="Q5" s="4">
        <f t="shared" si="0"/>
        <v>0.99095022624434392</v>
      </c>
      <c r="R5" s="4">
        <f t="shared" si="0"/>
        <v>0.98101265822784811</v>
      </c>
      <c r="S5" s="4">
        <f t="shared" si="0"/>
        <v>0.9884615384615385</v>
      </c>
      <c r="T5" s="4">
        <f t="shared" si="0"/>
        <v>0.9920844327176781</v>
      </c>
      <c r="U5" s="4">
        <f t="shared" si="0"/>
        <v>1</v>
      </c>
      <c r="V5" s="4">
        <f t="shared" si="0"/>
        <v>1</v>
      </c>
      <c r="W5" s="4">
        <f t="shared" si="0"/>
        <v>1</v>
      </c>
      <c r="X5" s="4">
        <f t="shared" si="0"/>
        <v>1</v>
      </c>
      <c r="Y5" s="4">
        <f t="shared" si="0"/>
        <v>1</v>
      </c>
      <c r="Z5" s="4">
        <f t="shared" si="0"/>
        <v>1</v>
      </c>
      <c r="AA5" s="4">
        <f t="shared" si="0"/>
        <v>0.99631675874769798</v>
      </c>
      <c r="AB5" s="4">
        <f t="shared" si="0"/>
        <v>0.99619047619047618</v>
      </c>
      <c r="AC5" s="4">
        <f t="shared" si="0"/>
        <v>0.99619771863117867</v>
      </c>
      <c r="AD5" s="4">
        <f t="shared" si="0"/>
        <v>1</v>
      </c>
      <c r="AE5" s="4">
        <f t="shared" si="0"/>
        <v>0.99493243243243246</v>
      </c>
      <c r="AF5" s="4">
        <f t="shared" si="0"/>
        <v>0.77411764705882358</v>
      </c>
      <c r="AG5" s="4">
        <f t="shared" si="0"/>
        <v>0.8364661654135338</v>
      </c>
      <c r="AH5" s="4">
        <f t="shared" si="0"/>
        <v>0.91465378421900156</v>
      </c>
      <c r="AI5" s="4">
        <f t="shared" si="0"/>
        <v>0.84023668639053251</v>
      </c>
      <c r="AJ5" s="4">
        <f t="shared" si="0"/>
        <v>0.69279999999999997</v>
      </c>
      <c r="AK5" s="4">
        <f t="shared" si="0"/>
        <v>0.66007905138339917</v>
      </c>
      <c r="AL5" s="4">
        <f t="shared" si="0"/>
        <v>0.87475915221579958</v>
      </c>
      <c r="AM5" s="4">
        <f t="shared" si="0"/>
        <v>0.82876712328767121</v>
      </c>
      <c r="AN5" s="4">
        <f t="shared" si="0"/>
        <v>0.66620689655172416</v>
      </c>
      <c r="AO5" s="4">
        <f t="shared" si="0"/>
        <v>0.53500000000000003</v>
      </c>
      <c r="AP5" s="4">
        <f t="shared" si="0"/>
        <v>0.744413407821229</v>
      </c>
      <c r="AQ5" s="4">
        <f t="shared" si="0"/>
        <v>0.76753246753246751</v>
      </c>
      <c r="AR5" s="4">
        <f t="shared" si="0"/>
        <v>0.68878718535469108</v>
      </c>
      <c r="AS5" s="4">
        <f t="shared" si="0"/>
        <v>0.67497403946002077</v>
      </c>
      <c r="AT5" s="4">
        <f t="shared" si="0"/>
        <v>0.67117988394584138</v>
      </c>
      <c r="AU5" s="4">
        <f t="shared" si="0"/>
        <v>0.63956639566395668</v>
      </c>
    </row>
    <row r="6" spans="4:49">
      <c r="D6" s="3" t="s">
        <v>3</v>
      </c>
      <c r="E6" s="2">
        <v>2</v>
      </c>
      <c r="F6" s="2">
        <v>3</v>
      </c>
      <c r="G6" s="2">
        <v>3</v>
      </c>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row>
    <row r="7" spans="4:49">
      <c r="D7" s="3" t="s">
        <v>9</v>
      </c>
      <c r="E7" s="6">
        <v>0</v>
      </c>
      <c r="F7" s="6">
        <v>0</v>
      </c>
      <c r="G7" s="6">
        <v>0</v>
      </c>
      <c r="H7" s="6">
        <v>1</v>
      </c>
      <c r="I7" s="6">
        <v>0</v>
      </c>
      <c r="J7" s="6">
        <v>1</v>
      </c>
      <c r="K7" s="6">
        <v>1</v>
      </c>
      <c r="L7" s="6">
        <v>0</v>
      </c>
      <c r="M7" s="6">
        <v>0</v>
      </c>
      <c r="N7" s="6">
        <v>0</v>
      </c>
      <c r="O7" s="6">
        <v>1</v>
      </c>
      <c r="P7" s="6">
        <v>8</v>
      </c>
      <c r="Q7" s="6">
        <v>6</v>
      </c>
      <c r="R7" s="6">
        <v>3</v>
      </c>
      <c r="S7" s="6">
        <v>6</v>
      </c>
      <c r="T7" s="6">
        <v>0</v>
      </c>
      <c r="U7" s="6">
        <v>0</v>
      </c>
      <c r="V7" s="6">
        <v>0</v>
      </c>
      <c r="W7" s="6">
        <v>1</v>
      </c>
      <c r="X7" s="6">
        <v>1</v>
      </c>
      <c r="Y7" s="6">
        <v>0</v>
      </c>
      <c r="Z7" s="6">
        <v>0</v>
      </c>
      <c r="AA7" s="6">
        <v>1</v>
      </c>
      <c r="AB7" s="6">
        <v>1</v>
      </c>
      <c r="AC7" s="6">
        <v>42</v>
      </c>
      <c r="AD7" s="6">
        <v>56</v>
      </c>
      <c r="AE7" s="6">
        <v>1</v>
      </c>
      <c r="AF7" s="6">
        <v>0</v>
      </c>
      <c r="AG7" s="6">
        <v>1</v>
      </c>
      <c r="AH7" s="6">
        <v>0</v>
      </c>
      <c r="AI7" s="6">
        <v>0</v>
      </c>
      <c r="AJ7" s="6">
        <v>0</v>
      </c>
      <c r="AK7" s="6">
        <v>0</v>
      </c>
      <c r="AL7" s="6">
        <v>0</v>
      </c>
      <c r="AM7" s="6">
        <v>0</v>
      </c>
      <c r="AN7" s="6">
        <v>0</v>
      </c>
      <c r="AO7" s="6">
        <v>0</v>
      </c>
      <c r="AP7" s="6">
        <v>0</v>
      </c>
      <c r="AQ7" s="6">
        <v>0</v>
      </c>
      <c r="AR7" s="6">
        <v>0</v>
      </c>
      <c r="AS7" s="6">
        <v>0</v>
      </c>
      <c r="AT7" s="6">
        <v>0</v>
      </c>
      <c r="AU7" s="6">
        <v>0</v>
      </c>
    </row>
    <row r="8" spans="4:49">
      <c r="D8" s="3" t="s">
        <v>7</v>
      </c>
      <c r="E8" s="2">
        <v>170</v>
      </c>
      <c r="F8" s="2">
        <v>194</v>
      </c>
      <c r="G8" s="2">
        <v>226</v>
      </c>
    </row>
    <row r="9" spans="4:49">
      <c r="D9" s="3" t="s">
        <v>6</v>
      </c>
      <c r="E9" s="2">
        <v>17</v>
      </c>
      <c r="F9" s="2">
        <v>19</v>
      </c>
      <c r="G9" s="2">
        <v>22</v>
      </c>
    </row>
    <row r="10" spans="4:49">
      <c r="D10" s="3" t="s">
        <v>10</v>
      </c>
      <c r="E10" s="2">
        <v>1</v>
      </c>
      <c r="F10" s="2">
        <v>2</v>
      </c>
      <c r="G10" s="2">
        <v>2</v>
      </c>
    </row>
    <row r="11" spans="4:49">
      <c r="D11" s="3" t="s">
        <v>8</v>
      </c>
      <c r="E11" s="6">
        <v>22</v>
      </c>
      <c r="F11" s="6">
        <v>25</v>
      </c>
      <c r="G11" s="6">
        <v>29</v>
      </c>
      <c r="H11" s="6">
        <v>300</v>
      </c>
      <c r="I11" s="6">
        <v>281</v>
      </c>
      <c r="J11" s="6">
        <v>290</v>
      </c>
      <c r="K11" s="6">
        <v>300</v>
      </c>
      <c r="L11" s="6">
        <v>243</v>
      </c>
      <c r="M11" s="6">
        <v>308</v>
      </c>
      <c r="N11" s="6">
        <v>340</v>
      </c>
      <c r="O11" s="6">
        <v>339</v>
      </c>
      <c r="P11" s="6">
        <v>307</v>
      </c>
      <c r="Q11" s="6">
        <v>111</v>
      </c>
      <c r="R11" s="6">
        <v>47</v>
      </c>
      <c r="S11" s="6">
        <v>125</v>
      </c>
      <c r="T11" s="6">
        <v>236</v>
      </c>
      <c r="U11" s="6">
        <v>271</v>
      </c>
      <c r="V11" s="6">
        <v>297</v>
      </c>
      <c r="W11" s="6">
        <v>303</v>
      </c>
      <c r="X11" s="6">
        <v>306</v>
      </c>
      <c r="Y11" s="6">
        <v>319</v>
      </c>
      <c r="Z11" s="6">
        <v>332</v>
      </c>
      <c r="AA11" s="6">
        <v>341</v>
      </c>
      <c r="AB11" s="6">
        <v>309</v>
      </c>
      <c r="AC11" s="6">
        <v>317</v>
      </c>
      <c r="AD11" s="6">
        <v>331</v>
      </c>
      <c r="AE11" s="6">
        <v>396</v>
      </c>
      <c r="AF11" s="6">
        <v>264</v>
      </c>
      <c r="AG11" s="6">
        <v>372</v>
      </c>
      <c r="AH11" s="6">
        <v>370</v>
      </c>
      <c r="AI11" s="6">
        <v>373</v>
      </c>
      <c r="AJ11" s="6">
        <v>336</v>
      </c>
      <c r="AK11" s="6">
        <v>190</v>
      </c>
      <c r="AL11" s="6">
        <v>174</v>
      </c>
      <c r="AM11" s="6">
        <v>219</v>
      </c>
      <c r="AN11" s="6">
        <v>309</v>
      </c>
      <c r="AO11" s="6">
        <v>231</v>
      </c>
      <c r="AP11" s="6">
        <v>255</v>
      </c>
      <c r="AQ11" s="6">
        <v>251</v>
      </c>
      <c r="AR11" s="6">
        <v>271</v>
      </c>
      <c r="AS11" s="6">
        <v>335</v>
      </c>
      <c r="AT11" s="6">
        <v>357</v>
      </c>
      <c r="AU11" s="6">
        <v>363</v>
      </c>
    </row>
    <row r="12" spans="4:49" s="1" customFormat="1">
      <c r="D12" s="16"/>
    </row>
    <row r="13" spans="4:49" s="1" customFormat="1" ht="21">
      <c r="D13" s="7" t="s">
        <v>3</v>
      </c>
    </row>
    <row r="14" spans="4:49" s="1" customFormat="1">
      <c r="D14" s="16" t="s">
        <v>101</v>
      </c>
      <c r="K14">
        <v>6863559700</v>
      </c>
      <c r="L14">
        <v>7445310600</v>
      </c>
      <c r="M14">
        <v>7258065400</v>
      </c>
      <c r="N14">
        <v>7292301400</v>
      </c>
      <c r="O14">
        <v>7036847200</v>
      </c>
      <c r="P14">
        <v>6549640500</v>
      </c>
      <c r="Q14">
        <v>6250732100.000001</v>
      </c>
      <c r="R14">
        <v>6791268500</v>
      </c>
      <c r="S14">
        <v>7137053900</v>
      </c>
      <c r="T14">
        <v>7508120800</v>
      </c>
      <c r="U14">
        <v>7868127599.999999</v>
      </c>
      <c r="V14">
        <v>8310959100</v>
      </c>
      <c r="W14">
        <v>8733643899.9999981</v>
      </c>
      <c r="X14">
        <v>9024370999.9999981</v>
      </c>
      <c r="Y14">
        <v>9501022600</v>
      </c>
      <c r="Z14">
        <v>9869607099.9999981</v>
      </c>
      <c r="AA14">
        <v>10348283100</v>
      </c>
      <c r="AB14">
        <v>10689776400.000002</v>
      </c>
      <c r="AC14">
        <v>11129384800</v>
      </c>
      <c r="AD14">
        <v>11641610400</v>
      </c>
      <c r="AE14">
        <v>12130134000.000002</v>
      </c>
      <c r="AF14">
        <v>12700297700</v>
      </c>
      <c r="AG14">
        <v>13259110400</v>
      </c>
      <c r="AH14">
        <v>13749697499.999998</v>
      </c>
      <c r="AI14">
        <v>14299685400</v>
      </c>
      <c r="AJ14">
        <v>14943171200.000002</v>
      </c>
      <c r="AK14">
        <v>15720216100.000002</v>
      </c>
      <c r="AL14">
        <v>16600548200.000002</v>
      </c>
      <c r="AM14">
        <v>17579981200</v>
      </c>
      <c r="AN14">
        <v>18705084599.999996</v>
      </c>
      <c r="AO14">
        <v>19518160800</v>
      </c>
      <c r="AP14">
        <v>21304033300</v>
      </c>
      <c r="AQ14">
        <v>22336374800.000004</v>
      </c>
      <c r="AR14">
        <v>24100890400</v>
      </c>
      <c r="AS14">
        <v>27486102100</v>
      </c>
      <c r="AT14">
        <v>30040251400.000004</v>
      </c>
      <c r="AU14">
        <v>32236952300</v>
      </c>
      <c r="AV14"/>
      <c r="AW14"/>
    </row>
    <row r="15" spans="4:49" s="1" customFormat="1">
      <c r="D15" s="16" t="s">
        <v>97</v>
      </c>
      <c r="K15">
        <v>60.936285936285927</v>
      </c>
      <c r="L15">
        <v>65.044925464570142</v>
      </c>
      <c r="M15">
        <v>63.39051614353135</v>
      </c>
      <c r="N15">
        <v>60.056136275648484</v>
      </c>
      <c r="O15">
        <v>55.265987184449315</v>
      </c>
      <c r="P15">
        <v>59.357712479344784</v>
      </c>
      <c r="Q15">
        <f>AVERAGE(P15,R15)</f>
        <v>55.630681586100593</v>
      </c>
      <c r="R15">
        <v>51.903650692856395</v>
      </c>
      <c r="S15">
        <v>48.43166236870244</v>
      </c>
      <c r="T15">
        <v>48.026985693336535</v>
      </c>
      <c r="U15">
        <v>50.703778874141847</v>
      </c>
      <c r="V15">
        <v>49.717062791469175</v>
      </c>
      <c r="W15">
        <v>49.419090298612154</v>
      </c>
      <c r="X15">
        <v>45.067512669906485</v>
      </c>
      <c r="Y15">
        <v>45.559553864590661</v>
      </c>
      <c r="Z15">
        <v>44.963764987760449</v>
      </c>
      <c r="AA15">
        <v>41.366542277763315</v>
      </c>
      <c r="AB15">
        <v>41.977890648341791</v>
      </c>
      <c r="AC15">
        <v>42.703109684201557</v>
      </c>
      <c r="AD15">
        <v>43.878209904137478</v>
      </c>
      <c r="AE15">
        <v>40.052345639846138</v>
      </c>
      <c r="AF15">
        <v>40.233040310548176</v>
      </c>
      <c r="AG15">
        <v>39.927789740574845</v>
      </c>
      <c r="AH15">
        <v>39.413718316466998</v>
      </c>
      <c r="AI15">
        <v>39.325042426658314</v>
      </c>
      <c r="AJ15">
        <v>39.211397520491339</v>
      </c>
      <c r="AK15">
        <v>40.238459003624826</v>
      </c>
      <c r="AL15">
        <v>41.547317397502361</v>
      </c>
      <c r="AM15">
        <v>40.935351158428936</v>
      </c>
      <c r="AN15">
        <v>31.115266171915003</v>
      </c>
      <c r="AO15">
        <v>29.737058929107036</v>
      </c>
      <c r="AP15">
        <v>31.724964262569998</v>
      </c>
      <c r="AQ15">
        <v>32.906382256010616</v>
      </c>
      <c r="AR15">
        <v>30.828175524995487</v>
      </c>
      <c r="AS15">
        <v>26.02256160701031</v>
      </c>
      <c r="AT15">
        <v>23.600367436126881</v>
      </c>
      <c r="AU15">
        <v>23.151448322309609</v>
      </c>
      <c r="AV15"/>
    </row>
    <row r="16" spans="4:49" s="1" customFormat="1">
      <c r="D16" s="16" t="s">
        <v>98</v>
      </c>
      <c r="K16">
        <f>K14*K15/100</f>
        <v>4182398364.1996889</v>
      </c>
      <c r="L16">
        <f t="shared" ref="L16:AU16" si="1">L14*L15/100</f>
        <v>4842796730.3757401</v>
      </c>
      <c r="M16">
        <f t="shared" si="1"/>
        <v>4600925119.0950632</v>
      </c>
      <c r="N16">
        <f t="shared" si="1"/>
        <v>4379474466.4150219</v>
      </c>
      <c r="O16">
        <f t="shared" si="1"/>
        <v>3888983071.7412806</v>
      </c>
      <c r="P16">
        <f t="shared" si="1"/>
        <v>3887716776.4207201</v>
      </c>
      <c r="Q16">
        <f t="shared" si="1"/>
        <v>3477324871.3511791</v>
      </c>
      <c r="R16">
        <f t="shared" si="1"/>
        <v>3524916279.8539882</v>
      </c>
      <c r="S16">
        <f t="shared" si="1"/>
        <v>3456593847.92031</v>
      </c>
      <c r="T16">
        <f t="shared" si="1"/>
        <v>3605924102.4544244</v>
      </c>
      <c r="U16">
        <f t="shared" si="1"/>
        <v>3989438019.839323</v>
      </c>
      <c r="V16">
        <f t="shared" si="1"/>
        <v>4131964754.3203216</v>
      </c>
      <c r="W16">
        <f t="shared" si="1"/>
        <v>4316087365.300231</v>
      </c>
      <c r="X16">
        <f t="shared" si="1"/>
        <v>4067059543.8043656</v>
      </c>
      <c r="Y16">
        <f t="shared" si="1"/>
        <v>4328623509.1339321</v>
      </c>
      <c r="Z16">
        <f t="shared" si="1"/>
        <v>4437746941.659318</v>
      </c>
      <c r="AA16">
        <f t="shared" si="1"/>
        <v>4280726903.5841365</v>
      </c>
      <c r="AB16">
        <f t="shared" si="1"/>
        <v>4487342647.7442484</v>
      </c>
      <c r="AC16">
        <f t="shared" si="1"/>
        <v>4752593398.3208561</v>
      </c>
      <c r="AD16">
        <f t="shared" si="1"/>
        <v>5108130247.5338993</v>
      </c>
      <c r="AE16">
        <f t="shared" si="1"/>
        <v>4858403196.2564945</v>
      </c>
      <c r="AF16">
        <f t="shared" si="1"/>
        <v>5109715893.2006235</v>
      </c>
      <c r="AG16">
        <f t="shared" si="1"/>
        <v>5294069721.9826927</v>
      </c>
      <c r="AH16">
        <f t="shared" si="1"/>
        <v>5419267042.016304</v>
      </c>
      <c r="AI16">
        <f t="shared" si="1"/>
        <v>5623357350.4286642</v>
      </c>
      <c r="AJ16">
        <f t="shared" si="1"/>
        <v>5859426261.3995762</v>
      </c>
      <c r="AK16">
        <f t="shared" si="1"/>
        <v>6325572710.6797304</v>
      </c>
      <c r="AL16">
        <f t="shared" si="1"/>
        <v>6897082450.3793669</v>
      </c>
      <c r="AM16">
        <f t="shared" si="1"/>
        <v>7196427037.8057899</v>
      </c>
      <c r="AN16">
        <f t="shared" si="1"/>
        <v>5820136860.9718809</v>
      </c>
      <c r="AO16">
        <f t="shared" si="1"/>
        <v>5804126978.9738693</v>
      </c>
      <c r="AP16">
        <f t="shared" si="1"/>
        <v>6758696950.9110117</v>
      </c>
      <c r="AQ16">
        <f t="shared" si="1"/>
        <v>7350092873.8232279</v>
      </c>
      <c r="AR16">
        <f t="shared" si="1"/>
        <v>7429864795.5987864</v>
      </c>
      <c r="AS16">
        <f t="shared" si="1"/>
        <v>7152587852.338254</v>
      </c>
      <c r="AT16">
        <f t="shared" si="1"/>
        <v>7089609709.1362495</v>
      </c>
      <c r="AU16">
        <f t="shared" si="1"/>
        <v>7463321352.4220982</v>
      </c>
      <c r="AV16"/>
    </row>
    <row r="17" spans="4:48" s="1" customFormat="1">
      <c r="D17" s="16" t="s">
        <v>99</v>
      </c>
      <c r="K17"/>
      <c r="L17">
        <f>(L16-K16)/L16 * 100</f>
        <v>13.636714546241393</v>
      </c>
      <c r="M17">
        <f t="shared" ref="M17:AU17" si="2">(M16-L16)/M16 * 100</f>
        <v>-5.2570212515923229</v>
      </c>
      <c r="N17">
        <f t="shared" si="2"/>
        <v>-5.056557684678495</v>
      </c>
      <c r="O17">
        <f t="shared" si="2"/>
        <v>-12.612330411973877</v>
      </c>
      <c r="P17">
        <f t="shared" si="2"/>
        <v>-3.2571696792333918E-2</v>
      </c>
      <c r="Q17">
        <f t="shared" si="2"/>
        <v>-11.80194316759583</v>
      </c>
      <c r="R17">
        <f t="shared" si="2"/>
        <v>1.3501429459419789</v>
      </c>
      <c r="S17">
        <f t="shared" si="2"/>
        <v>-1.9765825821504872</v>
      </c>
      <c r="T17">
        <f t="shared" si="2"/>
        <v>4.141247854675326</v>
      </c>
      <c r="U17">
        <f t="shared" si="2"/>
        <v>9.6132316250484049</v>
      </c>
      <c r="V17">
        <f t="shared" si="2"/>
        <v>3.4493695603762022</v>
      </c>
      <c r="W17">
        <f t="shared" si="2"/>
        <v>4.2659611679825602</v>
      </c>
      <c r="X17">
        <f t="shared" si="2"/>
        <v>-6.1230434129056883</v>
      </c>
      <c r="Y17">
        <f t="shared" si="2"/>
        <v>6.0426591681543584</v>
      </c>
      <c r="Z17">
        <f t="shared" si="2"/>
        <v>2.4589827667051134</v>
      </c>
      <c r="AA17">
        <f t="shared" si="2"/>
        <v>-3.6680695034227218</v>
      </c>
      <c r="AB17">
        <f t="shared" si="2"/>
        <v>4.6044120179673822</v>
      </c>
      <c r="AC17">
        <f t="shared" si="2"/>
        <v>5.5811791235985755</v>
      </c>
      <c r="AD17">
        <f t="shared" si="2"/>
        <v>6.9602150294560152</v>
      </c>
      <c r="AE17">
        <f t="shared" si="2"/>
        <v>-5.1401055282901371</v>
      </c>
      <c r="AF17">
        <f t="shared" si="2"/>
        <v>4.9183301419663028</v>
      </c>
      <c r="AG17">
        <f t="shared" si="2"/>
        <v>3.4822705114096326</v>
      </c>
      <c r="AH17">
        <f t="shared" si="2"/>
        <v>2.3102260704803745</v>
      </c>
      <c r="AI17">
        <f t="shared" si="2"/>
        <v>3.6293320110058902</v>
      </c>
      <c r="AJ17">
        <f t="shared" si="2"/>
        <v>4.0288741668458989</v>
      </c>
      <c r="AK17">
        <f t="shared" si="2"/>
        <v>7.3692370730817718</v>
      </c>
      <c r="AL17">
        <f t="shared" si="2"/>
        <v>8.2862535544750688</v>
      </c>
      <c r="AM17">
        <f t="shared" si="2"/>
        <v>4.1596279077637126</v>
      </c>
      <c r="AN17">
        <f t="shared" si="2"/>
        <v>-23.647041465002388</v>
      </c>
      <c r="AO17">
        <f t="shared" si="2"/>
        <v>-0.27583617753383521</v>
      </c>
      <c r="AP17">
        <f t="shared" si="2"/>
        <v>14.123580016536691</v>
      </c>
      <c r="AQ17">
        <f t="shared" si="2"/>
        <v>8.0461013631327827</v>
      </c>
      <c r="AR17">
        <f t="shared" si="2"/>
        <v>1.0736658602833904</v>
      </c>
      <c r="AS17">
        <f t="shared" si="2"/>
        <v>-3.8765961213588969</v>
      </c>
      <c r="AT17">
        <f t="shared" si="2"/>
        <v>-0.8883160820664876</v>
      </c>
      <c r="AU17">
        <f t="shared" si="2"/>
        <v>5.0073100921021796</v>
      </c>
      <c r="AV17"/>
    </row>
    <row r="18" spans="4:48" s="1" customFormat="1">
      <c r="D18" s="16" t="s">
        <v>100</v>
      </c>
      <c r="H18" s="17">
        <f>K18</f>
        <v>1.7245502856329811</v>
      </c>
      <c r="I18" s="17">
        <f>K18</f>
        <v>1.7245502856329811</v>
      </c>
      <c r="J18" s="17">
        <f>K18</f>
        <v>1.7245502856329811</v>
      </c>
      <c r="K18" s="17">
        <f>AVERAGE(L18:P18,S18:AU18)</f>
        <v>1.7245502856329811</v>
      </c>
      <c r="L18">
        <f>L17</f>
        <v>13.636714546241393</v>
      </c>
      <c r="M18">
        <f t="shared" ref="M18:AU18" si="3">M17</f>
        <v>-5.2570212515923229</v>
      </c>
      <c r="N18">
        <f t="shared" si="3"/>
        <v>-5.056557684678495</v>
      </c>
      <c r="O18">
        <f t="shared" si="3"/>
        <v>-12.612330411973877</v>
      </c>
      <c r="P18">
        <f t="shared" si="3"/>
        <v>-3.2571696792333918E-2</v>
      </c>
      <c r="Q18">
        <f t="shared" si="3"/>
        <v>-11.80194316759583</v>
      </c>
      <c r="R18">
        <f t="shared" si="3"/>
        <v>1.3501429459419789</v>
      </c>
      <c r="S18">
        <f t="shared" si="3"/>
        <v>-1.9765825821504872</v>
      </c>
      <c r="T18">
        <f t="shared" si="3"/>
        <v>4.141247854675326</v>
      </c>
      <c r="U18">
        <f t="shared" si="3"/>
        <v>9.6132316250484049</v>
      </c>
      <c r="V18">
        <f t="shared" si="3"/>
        <v>3.4493695603762022</v>
      </c>
      <c r="W18">
        <f t="shared" si="3"/>
        <v>4.2659611679825602</v>
      </c>
      <c r="X18">
        <f t="shared" si="3"/>
        <v>-6.1230434129056883</v>
      </c>
      <c r="Y18">
        <f t="shared" si="3"/>
        <v>6.0426591681543584</v>
      </c>
      <c r="Z18">
        <f t="shared" si="3"/>
        <v>2.4589827667051134</v>
      </c>
      <c r="AA18">
        <f t="shared" si="3"/>
        <v>-3.6680695034227218</v>
      </c>
      <c r="AB18">
        <f t="shared" si="3"/>
        <v>4.6044120179673822</v>
      </c>
      <c r="AC18">
        <f t="shared" si="3"/>
        <v>5.5811791235985755</v>
      </c>
      <c r="AD18">
        <f t="shared" si="3"/>
        <v>6.9602150294560152</v>
      </c>
      <c r="AE18">
        <f t="shared" si="3"/>
        <v>-5.1401055282901371</v>
      </c>
      <c r="AF18">
        <f t="shared" si="3"/>
        <v>4.9183301419663028</v>
      </c>
      <c r="AG18">
        <f t="shared" si="3"/>
        <v>3.4822705114096326</v>
      </c>
      <c r="AH18">
        <f t="shared" si="3"/>
        <v>2.3102260704803745</v>
      </c>
      <c r="AI18">
        <f t="shared" si="3"/>
        <v>3.6293320110058902</v>
      </c>
      <c r="AJ18">
        <f t="shared" si="3"/>
        <v>4.0288741668458989</v>
      </c>
      <c r="AK18">
        <f t="shared" si="3"/>
        <v>7.3692370730817718</v>
      </c>
      <c r="AL18">
        <f t="shared" si="3"/>
        <v>8.2862535544750688</v>
      </c>
      <c r="AM18">
        <f t="shared" si="3"/>
        <v>4.1596279077637126</v>
      </c>
      <c r="AN18">
        <f t="shared" si="3"/>
        <v>-23.647041465002388</v>
      </c>
      <c r="AO18">
        <f t="shared" si="3"/>
        <v>-0.27583617753383521</v>
      </c>
      <c r="AP18">
        <f t="shared" si="3"/>
        <v>14.123580016536691</v>
      </c>
      <c r="AQ18">
        <f t="shared" si="3"/>
        <v>8.0461013631327827</v>
      </c>
      <c r="AR18">
        <f t="shared" si="3"/>
        <v>1.0736658602833904</v>
      </c>
      <c r="AS18">
        <f t="shared" si="3"/>
        <v>-3.8765961213588969</v>
      </c>
      <c r="AT18">
        <f t="shared" si="3"/>
        <v>-0.8883160820664876</v>
      </c>
      <c r="AU18">
        <f t="shared" si="3"/>
        <v>5.0073100921021796</v>
      </c>
      <c r="AV18"/>
    </row>
    <row r="19" spans="4:48" s="1" customFormat="1">
      <c r="D19" s="16"/>
    </row>
    <row r="20" spans="4:48" s="1" customFormat="1">
      <c r="D20" s="16" t="s">
        <v>28</v>
      </c>
      <c r="E20" s="1" t="s">
        <v>52</v>
      </c>
      <c r="F20" s="1" t="s">
        <v>52</v>
      </c>
      <c r="G20" s="1" t="s">
        <v>52</v>
      </c>
      <c r="H20" s="1" t="s">
        <v>102</v>
      </c>
    </row>
    <row r="21" spans="4:48" s="1" customFormat="1">
      <c r="D21" s="16" t="s">
        <v>108</v>
      </c>
      <c r="E21" s="1">
        <f>E6</f>
        <v>2</v>
      </c>
      <c r="F21" s="1">
        <f>F6</f>
        <v>3</v>
      </c>
      <c r="G21" s="1">
        <f>G6</f>
        <v>3</v>
      </c>
      <c r="H21" s="1">
        <f>G21*(1+H18/100)</f>
        <v>3.0517365085689896</v>
      </c>
      <c r="I21" s="1">
        <f t="shared" ref="I21:AU21" si="4">H21*(1+I18/100)</f>
        <v>3.1043652392442822</v>
      </c>
      <c r="J21" s="1">
        <f t="shared" si="4"/>
        <v>3.1579015788447604</v>
      </c>
      <c r="K21" s="1">
        <f t="shared" si="4"/>
        <v>3.2123611795427363</v>
      </c>
      <c r="L21" s="1">
        <f t="shared" si="4"/>
        <v>3.6504217037912525</v>
      </c>
      <c r="M21" s="1">
        <f t="shared" si="4"/>
        <v>3.4585182590502082</v>
      </c>
      <c r="N21" s="1">
        <f t="shared" si="4"/>
        <v>3.2836362882461958</v>
      </c>
      <c r="O21" s="1">
        <f t="shared" si="4"/>
        <v>2.8694932300451108</v>
      </c>
      <c r="P21" s="1">
        <f t="shared" si="4"/>
        <v>2.8685585874107438</v>
      </c>
      <c r="Q21" s="1">
        <f t="shared" si="4"/>
        <v>2.530012933195338</v>
      </c>
      <c r="R21" s="1">
        <f t="shared" si="4"/>
        <v>2.5641717243442947</v>
      </c>
      <c r="S21" s="1">
        <f t="shared" si="4"/>
        <v>2.5134887526644776</v>
      </c>
      <c r="T21" s="1">
        <f t="shared" si="4"/>
        <v>2.6175785517117012</v>
      </c>
      <c r="U21" s="1">
        <f t="shared" si="4"/>
        <v>2.8692124408553346</v>
      </c>
      <c r="V21" s="1">
        <f t="shared" si="4"/>
        <v>2.9681821814127254</v>
      </c>
      <c r="W21" s="1">
        <f t="shared" si="4"/>
        <v>3.0948036806667703</v>
      </c>
      <c r="X21" s="1">
        <f t="shared" si="4"/>
        <v>2.9053075077553405</v>
      </c>
      <c r="Y21" s="1">
        <f t="shared" si="4"/>
        <v>3.0808653382357956</v>
      </c>
      <c r="Z21" s="1">
        <f t="shared" si="4"/>
        <v>3.1566232859684047</v>
      </c>
      <c r="AA21" s="1">
        <f t="shared" si="4"/>
        <v>3.0408361498778573</v>
      </c>
      <c r="AB21" s="1">
        <f t="shared" si="4"/>
        <v>3.18084877500953</v>
      </c>
      <c r="AC21" s="1">
        <f t="shared" si="4"/>
        <v>3.3583776427936027</v>
      </c>
      <c r="AD21" s="1">
        <f t="shared" si="4"/>
        <v>3.5921279482332134</v>
      </c>
      <c r="AE21" s="1">
        <f t="shared" si="4"/>
        <v>3.4074887809828227</v>
      </c>
      <c r="AF21" s="1">
        <f t="shared" si="4"/>
        <v>3.575080328782021</v>
      </c>
      <c r="AG21" s="1">
        <f t="shared" si="4"/>
        <v>3.699574296830404</v>
      </c>
      <c r="AH21" s="1">
        <f t="shared" si="4"/>
        <v>3.7850428267325706</v>
      </c>
      <c r="AI21" s="1">
        <f t="shared" si="4"/>
        <v>3.9224145976734577</v>
      </c>
      <c r="AJ21" s="1">
        <f t="shared" si="4"/>
        <v>4.0804437461157157</v>
      </c>
      <c r="AK21" s="1">
        <f t="shared" si="4"/>
        <v>4.3811413194007214</v>
      </c>
      <c r="AL21" s="1">
        <f t="shared" si="4"/>
        <v>4.7441737977061402</v>
      </c>
      <c r="AM21" s="1">
        <f t="shared" si="4"/>
        <v>4.9415137749883389</v>
      </c>
      <c r="AN21" s="1">
        <f t="shared" si="4"/>
        <v>3.772991963618042</v>
      </c>
      <c r="AO21" s="1">
        <f t="shared" si="4"/>
        <v>3.7625846868069392</v>
      </c>
      <c r="AP21" s="1">
        <f t="shared" si="4"/>
        <v>4.2939963457380737</v>
      </c>
      <c r="AQ21" s="1">
        <f t="shared" si="4"/>
        <v>4.6394956442453763</v>
      </c>
      <c r="AR21" s="1">
        <f t="shared" si="4"/>
        <v>4.6893083250669738</v>
      </c>
      <c r="AS21" s="1">
        <f t="shared" si="4"/>
        <v>4.5075227804188671</v>
      </c>
      <c r="AT21" s="1">
        <f t="shared" si="4"/>
        <v>4.467481730657596</v>
      </c>
      <c r="AU21" s="1">
        <f t="shared" si="4"/>
        <v>4.6911823942196351</v>
      </c>
    </row>
    <row r="22" spans="4:48" s="1" customFormat="1">
      <c r="D22" s="16" t="s">
        <v>110</v>
      </c>
      <c r="E22" s="1">
        <v>0</v>
      </c>
      <c r="F22" s="1">
        <v>0</v>
      </c>
      <c r="G22" s="1">
        <v>0</v>
      </c>
      <c r="H22" s="1">
        <f t="shared" ref="H22:AU22" si="5">H21/H7</f>
        <v>3.0517365085689896</v>
      </c>
      <c r="I22" s="1" t="e">
        <f t="shared" si="5"/>
        <v>#DIV/0!</v>
      </c>
      <c r="J22" s="1">
        <f t="shared" si="5"/>
        <v>3.1579015788447604</v>
      </c>
      <c r="K22" s="1">
        <f t="shared" si="5"/>
        <v>3.2123611795427363</v>
      </c>
      <c r="L22" s="1" t="e">
        <f t="shared" si="5"/>
        <v>#DIV/0!</v>
      </c>
      <c r="M22" s="1" t="e">
        <f t="shared" si="5"/>
        <v>#DIV/0!</v>
      </c>
      <c r="N22" s="1" t="e">
        <f t="shared" si="5"/>
        <v>#DIV/0!</v>
      </c>
      <c r="O22" s="1">
        <f t="shared" si="5"/>
        <v>2.8694932300451108</v>
      </c>
      <c r="P22" s="1">
        <f t="shared" si="5"/>
        <v>0.35856982342634297</v>
      </c>
      <c r="Q22" s="1">
        <f t="shared" si="5"/>
        <v>0.42166882219922303</v>
      </c>
      <c r="R22" s="1">
        <f t="shared" si="5"/>
        <v>0.85472390811476495</v>
      </c>
      <c r="S22" s="1">
        <f t="shared" si="5"/>
        <v>0.41891479211074628</v>
      </c>
      <c r="T22" s="1" t="e">
        <f>T21/T7</f>
        <v>#DIV/0!</v>
      </c>
      <c r="U22" s="1" t="e">
        <f t="shared" si="5"/>
        <v>#DIV/0!</v>
      </c>
      <c r="V22" s="1" t="e">
        <f t="shared" si="5"/>
        <v>#DIV/0!</v>
      </c>
      <c r="W22" s="1">
        <f t="shared" si="5"/>
        <v>3.0948036806667703</v>
      </c>
      <c r="X22" s="1">
        <f t="shared" si="5"/>
        <v>2.9053075077553405</v>
      </c>
      <c r="Y22" s="1" t="e">
        <f t="shared" si="5"/>
        <v>#DIV/0!</v>
      </c>
      <c r="Z22" s="1" t="e">
        <f t="shared" si="5"/>
        <v>#DIV/0!</v>
      </c>
      <c r="AA22" s="1">
        <f t="shared" si="5"/>
        <v>3.0408361498778573</v>
      </c>
      <c r="AB22" s="1">
        <f t="shared" si="5"/>
        <v>3.18084877500953</v>
      </c>
      <c r="AC22" s="1">
        <f t="shared" si="5"/>
        <v>7.9961372447466733E-2</v>
      </c>
      <c r="AD22" s="1">
        <f t="shared" si="5"/>
        <v>6.4145141932735947E-2</v>
      </c>
      <c r="AE22" s="1">
        <f t="shared" si="5"/>
        <v>3.4074887809828227</v>
      </c>
      <c r="AF22" s="1" t="e">
        <f t="shared" si="5"/>
        <v>#DIV/0!</v>
      </c>
      <c r="AG22" s="1">
        <f t="shared" si="5"/>
        <v>3.699574296830404</v>
      </c>
      <c r="AH22" s="1" t="e">
        <f t="shared" si="5"/>
        <v>#DIV/0!</v>
      </c>
      <c r="AI22" s="1" t="e">
        <f t="shared" si="5"/>
        <v>#DIV/0!</v>
      </c>
      <c r="AJ22" s="1" t="e">
        <f t="shared" si="5"/>
        <v>#DIV/0!</v>
      </c>
      <c r="AK22" s="1" t="e">
        <f t="shared" si="5"/>
        <v>#DIV/0!</v>
      </c>
      <c r="AL22" s="1" t="e">
        <f t="shared" si="5"/>
        <v>#DIV/0!</v>
      </c>
      <c r="AM22" s="1" t="e">
        <f t="shared" si="5"/>
        <v>#DIV/0!</v>
      </c>
      <c r="AN22" s="1" t="e">
        <f t="shared" si="5"/>
        <v>#DIV/0!</v>
      </c>
      <c r="AO22" s="1" t="e">
        <f t="shared" si="5"/>
        <v>#DIV/0!</v>
      </c>
      <c r="AP22" s="1" t="e">
        <f t="shared" si="5"/>
        <v>#DIV/0!</v>
      </c>
      <c r="AQ22" s="1" t="e">
        <f t="shared" si="5"/>
        <v>#DIV/0!</v>
      </c>
      <c r="AR22" s="1" t="e">
        <f t="shared" si="5"/>
        <v>#DIV/0!</v>
      </c>
      <c r="AS22" s="1" t="e">
        <f t="shared" si="5"/>
        <v>#DIV/0!</v>
      </c>
      <c r="AT22" s="1" t="e">
        <f t="shared" si="5"/>
        <v>#DIV/0!</v>
      </c>
      <c r="AU22" s="1" t="e">
        <f t="shared" si="5"/>
        <v>#DIV/0!</v>
      </c>
    </row>
    <row r="23" spans="4:48">
      <c r="D23" s="3"/>
      <c r="E23" s="1"/>
      <c r="F23" s="1"/>
      <c r="G23" s="1"/>
    </row>
    <row r="24" spans="4:48" ht="21">
      <c r="D24" s="7" t="s">
        <v>61</v>
      </c>
    </row>
    <row r="25" spans="4:48">
      <c r="D25" s="3" t="s">
        <v>65</v>
      </c>
      <c r="AR25">
        <f>BI85</f>
        <v>106.89266467789152</v>
      </c>
      <c r="AS25">
        <f>BI86</f>
        <v>111.97915307081514</v>
      </c>
      <c r="AT25">
        <f>BI87</f>
        <v>119.14445401782001</v>
      </c>
      <c r="AU25">
        <f>BI88</f>
        <v>127.69208944484521</v>
      </c>
    </row>
    <row r="26" spans="4:48">
      <c r="D26" s="3"/>
    </row>
    <row r="27" spans="4:48">
      <c r="D27" s="3" t="s">
        <v>28</v>
      </c>
      <c r="E27" t="s">
        <v>52</v>
      </c>
      <c r="F27" t="s">
        <v>52</v>
      </c>
      <c r="G27" t="s">
        <v>52</v>
      </c>
      <c r="H27" t="s">
        <v>72</v>
      </c>
      <c r="I27" t="s">
        <v>72</v>
      </c>
      <c r="J27" t="s">
        <v>72</v>
      </c>
      <c r="K27" t="s">
        <v>72</v>
      </c>
      <c r="L27" t="s">
        <v>72</v>
      </c>
      <c r="M27" t="s">
        <v>72</v>
      </c>
      <c r="N27" t="s">
        <v>72</v>
      </c>
      <c r="O27" t="s">
        <v>72</v>
      </c>
      <c r="P27" t="s">
        <v>72</v>
      </c>
      <c r="Q27" t="s">
        <v>75</v>
      </c>
      <c r="R27" t="s">
        <v>74</v>
      </c>
      <c r="S27" t="s">
        <v>76</v>
      </c>
      <c r="T27" t="s">
        <v>72</v>
      </c>
      <c r="U27" t="s">
        <v>72</v>
      </c>
      <c r="V27" t="s">
        <v>72</v>
      </c>
      <c r="W27" t="s">
        <v>72</v>
      </c>
      <c r="X27" t="s">
        <v>72</v>
      </c>
      <c r="Y27" t="s">
        <v>72</v>
      </c>
      <c r="Z27" t="s">
        <v>72</v>
      </c>
      <c r="AA27" t="s">
        <v>72</v>
      </c>
      <c r="AB27" t="s">
        <v>72</v>
      </c>
      <c r="AC27" t="s">
        <v>72</v>
      </c>
      <c r="AD27" t="s">
        <v>72</v>
      </c>
      <c r="AE27" t="s">
        <v>72</v>
      </c>
      <c r="AF27" t="s">
        <v>72</v>
      </c>
      <c r="AG27" t="s">
        <v>72</v>
      </c>
      <c r="AH27" t="s">
        <v>72</v>
      </c>
      <c r="AI27" t="s">
        <v>72</v>
      </c>
      <c r="AJ27" t="s">
        <v>72</v>
      </c>
      <c r="AK27" t="s">
        <v>72</v>
      </c>
      <c r="AL27" t="s">
        <v>72</v>
      </c>
      <c r="AM27" t="s">
        <v>72</v>
      </c>
      <c r="AN27" t="s">
        <v>72</v>
      </c>
      <c r="AO27" t="s">
        <v>72</v>
      </c>
      <c r="AP27" t="s">
        <v>72</v>
      </c>
      <c r="AQ27" t="s">
        <v>72</v>
      </c>
      <c r="AR27" t="s">
        <v>56</v>
      </c>
      <c r="AS27" t="s">
        <v>56</v>
      </c>
      <c r="AT27" t="s">
        <v>56</v>
      </c>
      <c r="AU27" t="s">
        <v>56</v>
      </c>
    </row>
    <row r="28" spans="4:48">
      <c r="D28" s="3" t="s">
        <v>71</v>
      </c>
      <c r="E28">
        <f>E9</f>
        <v>17</v>
      </c>
      <c r="F28">
        <f>F9</f>
        <v>19</v>
      </c>
      <c r="G28">
        <f>G9</f>
        <v>22</v>
      </c>
      <c r="H28">
        <f t="shared" ref="H28:P28" si="6">$G28 + ($AR28-$G28) / ($AR$1-$G$1) * (H$1-$G$1)</f>
        <v>24.294396342645715</v>
      </c>
      <c r="I28">
        <f t="shared" si="6"/>
        <v>26.588792685291434</v>
      </c>
      <c r="J28">
        <f t="shared" si="6"/>
        <v>28.883189027937149</v>
      </c>
      <c r="K28">
        <f t="shared" si="6"/>
        <v>31.177585370582868</v>
      </c>
      <c r="L28">
        <f t="shared" si="6"/>
        <v>33.471981713228587</v>
      </c>
      <c r="M28">
        <f t="shared" si="6"/>
        <v>35.766378055874299</v>
      </c>
      <c r="N28">
        <f t="shared" si="6"/>
        <v>38.060774398520017</v>
      </c>
      <c r="O28">
        <f t="shared" si="6"/>
        <v>40.355170741165736</v>
      </c>
      <c r="P28">
        <f t="shared" si="6"/>
        <v>42.649567083811448</v>
      </c>
      <c r="Q28">
        <v>17.760000000000002</v>
      </c>
      <c r="R28">
        <v>8.4600000000000009</v>
      </c>
      <c r="S28">
        <v>25</v>
      </c>
      <c r="T28">
        <f t="shared" ref="T28:AQ28" si="7">$G28 + ($AR28-$G28) / ($AR$1-$G$1) * (T$1-$G$1)</f>
        <v>51.827152454394316</v>
      </c>
      <c r="U28">
        <f t="shared" si="7"/>
        <v>54.121548797040035</v>
      </c>
      <c r="V28">
        <f t="shared" si="7"/>
        <v>56.415945139685746</v>
      </c>
      <c r="W28">
        <f t="shared" si="7"/>
        <v>58.710341482331465</v>
      </c>
      <c r="X28">
        <f t="shared" si="7"/>
        <v>61.004737824977184</v>
      </c>
      <c r="Y28">
        <f t="shared" si="7"/>
        <v>63.299134167622896</v>
      </c>
      <c r="Z28">
        <f t="shared" si="7"/>
        <v>65.593530510268607</v>
      </c>
      <c r="AA28">
        <f t="shared" si="7"/>
        <v>67.887926852914333</v>
      </c>
      <c r="AB28">
        <f t="shared" si="7"/>
        <v>70.182323195560045</v>
      </c>
      <c r="AC28">
        <f t="shared" si="7"/>
        <v>72.476719538205771</v>
      </c>
      <c r="AD28">
        <f t="shared" si="7"/>
        <v>74.771115880851482</v>
      </c>
      <c r="AE28">
        <f t="shared" si="7"/>
        <v>77.065512223497194</v>
      </c>
      <c r="AF28">
        <f t="shared" si="7"/>
        <v>79.359908566142906</v>
      </c>
      <c r="AG28">
        <f t="shared" si="7"/>
        <v>81.654304908788632</v>
      </c>
      <c r="AH28">
        <f t="shared" si="7"/>
        <v>83.948701251434358</v>
      </c>
      <c r="AI28">
        <f t="shared" si="7"/>
        <v>86.243097594080069</v>
      </c>
      <c r="AJ28">
        <f t="shared" si="7"/>
        <v>88.537493936725781</v>
      </c>
      <c r="AK28">
        <f t="shared" si="7"/>
        <v>90.831890279371493</v>
      </c>
      <c r="AL28">
        <f t="shared" si="7"/>
        <v>93.126286622017219</v>
      </c>
      <c r="AM28">
        <f t="shared" si="7"/>
        <v>95.42068296466293</v>
      </c>
      <c r="AN28">
        <f t="shared" si="7"/>
        <v>97.715079307308642</v>
      </c>
      <c r="AO28">
        <f t="shared" si="7"/>
        <v>100.00947564995437</v>
      </c>
      <c r="AP28">
        <f t="shared" si="7"/>
        <v>102.30387199260008</v>
      </c>
      <c r="AQ28">
        <f t="shared" si="7"/>
        <v>104.59826833524579</v>
      </c>
      <c r="AR28">
        <f>AR25</f>
        <v>106.89266467789152</v>
      </c>
      <c r="AS28">
        <f t="shared" ref="AS28:AU28" si="8">AS25</f>
        <v>111.97915307081514</v>
      </c>
      <c r="AT28">
        <f t="shared" si="8"/>
        <v>119.14445401782001</v>
      </c>
      <c r="AU28">
        <f t="shared" si="8"/>
        <v>127.69208944484521</v>
      </c>
    </row>
    <row r="29" spans="4:48">
      <c r="D29" s="3" t="s">
        <v>73</v>
      </c>
      <c r="E29">
        <v>0</v>
      </c>
      <c r="F29">
        <v>0</v>
      </c>
      <c r="G29">
        <v>0</v>
      </c>
      <c r="H29">
        <f t="shared" ref="H29:AU29" si="9">H28/H11</f>
        <v>8.0981321142152382E-2</v>
      </c>
      <c r="I29">
        <f t="shared" si="9"/>
        <v>9.4622038025948166E-2</v>
      </c>
      <c r="J29">
        <f t="shared" si="9"/>
        <v>9.9597203544610866E-2</v>
      </c>
      <c r="K29">
        <f t="shared" si="9"/>
        <v>0.10392528456860955</v>
      </c>
      <c r="L29">
        <f t="shared" si="9"/>
        <v>0.13774478071287485</v>
      </c>
      <c r="M29">
        <f t="shared" si="9"/>
        <v>0.11612460407751396</v>
      </c>
      <c r="N29">
        <f t="shared" si="9"/>
        <v>0.11194345411329416</v>
      </c>
      <c r="O29">
        <f t="shared" si="9"/>
        <v>0.1190418015963591</v>
      </c>
      <c r="P29">
        <f t="shared" si="9"/>
        <v>0.13892367128277344</v>
      </c>
      <c r="Q29">
        <f t="shared" si="9"/>
        <v>0.16</v>
      </c>
      <c r="R29">
        <f t="shared" si="9"/>
        <v>0.18000000000000002</v>
      </c>
      <c r="S29">
        <f t="shared" si="9"/>
        <v>0.2</v>
      </c>
      <c r="T29">
        <f t="shared" si="9"/>
        <v>0.21960657819658608</v>
      </c>
      <c r="U29">
        <f t="shared" si="9"/>
        <v>0.19971051216619939</v>
      </c>
      <c r="V29">
        <f t="shared" si="9"/>
        <v>0.18995267723799913</v>
      </c>
      <c r="W29">
        <f t="shared" si="9"/>
        <v>0.19376350324201805</v>
      </c>
      <c r="X29">
        <f t="shared" si="9"/>
        <v>0.19936188831691889</v>
      </c>
      <c r="Y29">
        <f t="shared" si="9"/>
        <v>0.19842988767279904</v>
      </c>
      <c r="Z29">
        <f t="shared" si="9"/>
        <v>0.19757087503092954</v>
      </c>
      <c r="AA29">
        <f t="shared" si="9"/>
        <v>0.1990848294806872</v>
      </c>
      <c r="AB29">
        <f t="shared" si="9"/>
        <v>0.22712725953255677</v>
      </c>
      <c r="AC29">
        <f t="shared" si="9"/>
        <v>0.2286331846631097</v>
      </c>
      <c r="AD29">
        <f t="shared" si="9"/>
        <v>0.22589460991193802</v>
      </c>
      <c r="AE29">
        <f t="shared" si="9"/>
        <v>0.19460987935226565</v>
      </c>
      <c r="AF29">
        <f t="shared" si="9"/>
        <v>0.30060571426569282</v>
      </c>
      <c r="AG29">
        <f t="shared" si="9"/>
        <v>0.21950081964728127</v>
      </c>
      <c r="AH29">
        <f t="shared" si="9"/>
        <v>0.22688838176063339</v>
      </c>
      <c r="AI29">
        <f t="shared" si="9"/>
        <v>0.23121473885812352</v>
      </c>
      <c r="AJ29">
        <f t="shared" si="9"/>
        <v>0.26350444624025532</v>
      </c>
      <c r="AK29">
        <f t="shared" si="9"/>
        <v>0.47806258041774469</v>
      </c>
      <c r="AL29">
        <f t="shared" si="9"/>
        <v>0.53520854380469662</v>
      </c>
      <c r="AM29">
        <f t="shared" si="9"/>
        <v>0.43571088111718231</v>
      </c>
      <c r="AN29">
        <f t="shared" si="9"/>
        <v>0.31623003012073997</v>
      </c>
      <c r="AO29">
        <f t="shared" si="9"/>
        <v>0.43294145303010551</v>
      </c>
      <c r="AP29">
        <f t="shared" si="9"/>
        <v>0.40119165487294151</v>
      </c>
      <c r="AQ29">
        <f t="shared" si="9"/>
        <v>0.4167261686663179</v>
      </c>
      <c r="AR29">
        <f t="shared" si="9"/>
        <v>0.39443787704019012</v>
      </c>
      <c r="AS29">
        <f t="shared" si="9"/>
        <v>0.33426612856959742</v>
      </c>
      <c r="AT29">
        <f t="shared" si="9"/>
        <v>0.33373796643647063</v>
      </c>
      <c r="AU29">
        <f t="shared" si="9"/>
        <v>0.35176884144585457</v>
      </c>
    </row>
    <row r="30" spans="4:48">
      <c r="D30" s="3"/>
    </row>
    <row r="31" spans="4:48" ht="21">
      <c r="D31" s="7" t="s">
        <v>60</v>
      </c>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row>
    <row r="32" spans="4:48">
      <c r="D32" s="3" t="s">
        <v>66</v>
      </c>
      <c r="E32" s="5">
        <f t="shared" ref="E32:AU32" si="10">0.6*E4</f>
        <v>150</v>
      </c>
      <c r="F32" s="5">
        <f t="shared" si="10"/>
        <v>171.6</v>
      </c>
      <c r="G32" s="5">
        <f t="shared" si="10"/>
        <v>199.79999999999998</v>
      </c>
      <c r="H32" s="5">
        <f t="shared" si="10"/>
        <v>210.6</v>
      </c>
      <c r="I32" s="5">
        <f t="shared" si="10"/>
        <v>204</v>
      </c>
      <c r="J32" s="5">
        <f t="shared" si="10"/>
        <v>215.4</v>
      </c>
      <c r="K32" s="5">
        <f t="shared" si="10"/>
        <v>226.79999999999998</v>
      </c>
      <c r="L32" s="5">
        <f t="shared" si="10"/>
        <v>192</v>
      </c>
      <c r="M32" s="5">
        <f t="shared" si="10"/>
        <v>238.79999999999998</v>
      </c>
      <c r="N32" s="5">
        <f t="shared" si="10"/>
        <v>272.39999999999998</v>
      </c>
      <c r="O32" s="5">
        <f t="shared" si="10"/>
        <v>275.39999999999998</v>
      </c>
      <c r="P32" s="5">
        <f t="shared" si="10"/>
        <v>255</v>
      </c>
      <c r="Q32" s="5">
        <f t="shared" si="10"/>
        <v>131.4</v>
      </c>
      <c r="R32" s="5">
        <f t="shared" si="10"/>
        <v>93</v>
      </c>
      <c r="S32" s="5">
        <f t="shared" si="10"/>
        <v>154.19999999999999</v>
      </c>
      <c r="T32" s="5">
        <f t="shared" si="10"/>
        <v>225.6</v>
      </c>
      <c r="U32" s="5">
        <f t="shared" si="10"/>
        <v>241.2</v>
      </c>
      <c r="V32" s="5">
        <f t="shared" si="10"/>
        <v>247.79999999999998</v>
      </c>
      <c r="W32" s="5">
        <f t="shared" si="10"/>
        <v>270</v>
      </c>
      <c r="X32" s="5">
        <f t="shared" si="10"/>
        <v>295.2</v>
      </c>
      <c r="Y32" s="5">
        <f t="shared" si="10"/>
        <v>315</v>
      </c>
      <c r="Z32" s="5">
        <f t="shared" si="10"/>
        <v>340.8</v>
      </c>
      <c r="AA32" s="5">
        <f t="shared" si="10"/>
        <v>324.59999999999997</v>
      </c>
      <c r="AB32" s="5">
        <f t="shared" si="10"/>
        <v>313.8</v>
      </c>
      <c r="AC32" s="5">
        <f t="shared" si="10"/>
        <v>314.39999999999998</v>
      </c>
      <c r="AD32" s="5">
        <f t="shared" si="10"/>
        <v>342</v>
      </c>
      <c r="AE32" s="5">
        <f t="shared" si="10"/>
        <v>353.4</v>
      </c>
      <c r="AF32" s="5">
        <f t="shared" si="10"/>
        <v>197.4</v>
      </c>
      <c r="AG32" s="5">
        <f t="shared" si="10"/>
        <v>267</v>
      </c>
      <c r="AH32" s="5">
        <f t="shared" si="10"/>
        <v>340.8</v>
      </c>
      <c r="AI32" s="5">
        <f t="shared" si="10"/>
        <v>340.8</v>
      </c>
      <c r="AJ32" s="5">
        <f t="shared" si="10"/>
        <v>259.8</v>
      </c>
      <c r="AK32" s="5">
        <f t="shared" si="10"/>
        <v>200.4</v>
      </c>
      <c r="AL32" s="5">
        <f t="shared" si="10"/>
        <v>272.39999999999998</v>
      </c>
      <c r="AM32" s="5">
        <f t="shared" si="10"/>
        <v>290.39999999999998</v>
      </c>
      <c r="AN32" s="5">
        <f t="shared" si="10"/>
        <v>289.8</v>
      </c>
      <c r="AO32" s="5">
        <f t="shared" si="10"/>
        <v>192.6</v>
      </c>
      <c r="AP32" s="5">
        <f t="shared" si="10"/>
        <v>319.8</v>
      </c>
      <c r="AQ32" s="5">
        <f t="shared" si="10"/>
        <v>354.59999999999997</v>
      </c>
      <c r="AR32" s="5">
        <f t="shared" si="10"/>
        <v>361.2</v>
      </c>
      <c r="AS32" s="5">
        <f t="shared" si="10"/>
        <v>390</v>
      </c>
      <c r="AT32" s="5">
        <f t="shared" si="10"/>
        <v>416.4</v>
      </c>
      <c r="AU32" s="5">
        <f t="shared" si="10"/>
        <v>424.8</v>
      </c>
    </row>
    <row r="33" spans="4:47">
      <c r="D33" s="3" t="s">
        <v>64</v>
      </c>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f>$BI$74</f>
        <v>51.291057618041997</v>
      </c>
      <c r="AT33" s="5">
        <f>$BI$75</f>
        <v>52.691229587317203</v>
      </c>
      <c r="AU33" s="5">
        <f>$BI$76</f>
        <v>50.573946697890001</v>
      </c>
    </row>
    <row r="34" spans="4:47">
      <c r="D34" s="3" t="s">
        <v>19</v>
      </c>
      <c r="E34" s="4">
        <f>E32/E8</f>
        <v>0.88235294117647056</v>
      </c>
      <c r="F34" s="4">
        <f>F32/F8</f>
        <v>0.88453608247422677</v>
      </c>
      <c r="G34" s="4">
        <f>G32/G8</f>
        <v>0.88407079646017694</v>
      </c>
    </row>
    <row r="35" spans="4:47">
      <c r="E35" s="4"/>
      <c r="F35" s="4"/>
      <c r="G35" s="4"/>
    </row>
    <row r="36" spans="4:47">
      <c r="D36" s="3" t="s">
        <v>28</v>
      </c>
      <c r="E36" t="s">
        <v>52</v>
      </c>
      <c r="F36" t="s">
        <v>52</v>
      </c>
      <c r="G36" t="s">
        <v>52</v>
      </c>
      <c r="H36" t="s">
        <v>35</v>
      </c>
      <c r="I36" t="s">
        <v>35</v>
      </c>
      <c r="J36" t="s">
        <v>35</v>
      </c>
      <c r="K36" t="s">
        <v>35</v>
      </c>
      <c r="L36" t="s">
        <v>35</v>
      </c>
      <c r="M36" t="s">
        <v>35</v>
      </c>
      <c r="N36" t="s">
        <v>35</v>
      </c>
      <c r="O36" t="s">
        <v>35</v>
      </c>
      <c r="P36" t="s">
        <v>94</v>
      </c>
      <c r="Q36" t="s">
        <v>58</v>
      </c>
      <c r="R36" t="s">
        <v>93</v>
      </c>
      <c r="S36" t="s">
        <v>58</v>
      </c>
      <c r="T36" t="s">
        <v>59</v>
      </c>
      <c r="U36" t="s">
        <v>53</v>
      </c>
      <c r="V36" t="s">
        <v>53</v>
      </c>
      <c r="W36" t="s">
        <v>53</v>
      </c>
      <c r="X36" t="s">
        <v>53</v>
      </c>
      <c r="Y36" t="s">
        <v>53</v>
      </c>
      <c r="Z36" t="s">
        <v>53</v>
      </c>
      <c r="AA36" t="s">
        <v>53</v>
      </c>
      <c r="AB36" t="s">
        <v>53</v>
      </c>
      <c r="AC36" t="s">
        <v>53</v>
      </c>
      <c r="AD36" t="s">
        <v>53</v>
      </c>
      <c r="AE36" t="s">
        <v>53</v>
      </c>
      <c r="AF36" t="s">
        <v>53</v>
      </c>
      <c r="AG36" t="s">
        <v>53</v>
      </c>
      <c r="AH36" t="s">
        <v>53</v>
      </c>
      <c r="AI36" t="s">
        <v>53</v>
      </c>
      <c r="AJ36" t="s">
        <v>53</v>
      </c>
      <c r="AK36" t="s">
        <v>54</v>
      </c>
      <c r="AL36" t="s">
        <v>55</v>
      </c>
      <c r="AM36" t="s">
        <v>55</v>
      </c>
      <c r="AN36" t="s">
        <v>55</v>
      </c>
      <c r="AO36" t="s">
        <v>55</v>
      </c>
      <c r="AP36" t="s">
        <v>55</v>
      </c>
      <c r="AQ36" t="s">
        <v>55</v>
      </c>
      <c r="AR36" t="s">
        <v>55</v>
      </c>
      <c r="AS36" t="s">
        <v>56</v>
      </c>
      <c r="AT36" t="s">
        <v>56</v>
      </c>
      <c r="AU36" t="s">
        <v>56</v>
      </c>
    </row>
    <row r="37" spans="4:47">
      <c r="D37" s="3" t="s">
        <v>51</v>
      </c>
      <c r="E37">
        <f>E8</f>
        <v>170</v>
      </c>
      <c r="F37">
        <f>F8</f>
        <v>194</v>
      </c>
      <c r="G37">
        <f>G8</f>
        <v>226</v>
      </c>
      <c r="H37">
        <f t="shared" ref="H37:O37" si="11">0.6*H4</f>
        <v>210.6</v>
      </c>
      <c r="I37">
        <f t="shared" si="11"/>
        <v>204</v>
      </c>
      <c r="J37">
        <f t="shared" si="11"/>
        <v>215.4</v>
      </c>
      <c r="K37">
        <f t="shared" si="11"/>
        <v>226.79999999999998</v>
      </c>
      <c r="L37">
        <f t="shared" si="11"/>
        <v>192</v>
      </c>
      <c r="M37">
        <f t="shared" si="11"/>
        <v>238.79999999999998</v>
      </c>
      <c r="N37">
        <f t="shared" si="11"/>
        <v>272.39999999999998</v>
      </c>
      <c r="O37">
        <f t="shared" si="11"/>
        <v>275.39999999999998</v>
      </c>
      <c r="P37">
        <f>0.8*250</f>
        <v>200</v>
      </c>
      <c r="Q37">
        <f>0.2*250</f>
        <v>50</v>
      </c>
      <c r="R37">
        <v>25</v>
      </c>
      <c r="S37">
        <f t="shared" ref="S37" si="12">0.2*250</f>
        <v>50</v>
      </c>
      <c r="T37">
        <f>0.4*250</f>
        <v>100</v>
      </c>
      <c r="U37">
        <f t="shared" ref="U37:AI37" si="13">0.6*250</f>
        <v>150</v>
      </c>
      <c r="V37">
        <f t="shared" si="13"/>
        <v>150</v>
      </c>
      <c r="W37">
        <f t="shared" si="13"/>
        <v>150</v>
      </c>
      <c r="X37">
        <f t="shared" si="13"/>
        <v>150</v>
      </c>
      <c r="Y37">
        <f t="shared" si="13"/>
        <v>150</v>
      </c>
      <c r="Z37">
        <f t="shared" si="13"/>
        <v>150</v>
      </c>
      <c r="AA37">
        <f t="shared" si="13"/>
        <v>150</v>
      </c>
      <c r="AB37">
        <f t="shared" si="13"/>
        <v>150</v>
      </c>
      <c r="AC37">
        <f t="shared" si="13"/>
        <v>150</v>
      </c>
      <c r="AD37">
        <f t="shared" si="13"/>
        <v>150</v>
      </c>
      <c r="AE37">
        <f t="shared" si="13"/>
        <v>150</v>
      </c>
      <c r="AF37">
        <f t="shared" si="13"/>
        <v>150</v>
      </c>
      <c r="AG37">
        <f t="shared" si="13"/>
        <v>150</v>
      </c>
      <c r="AH37">
        <f t="shared" si="13"/>
        <v>150</v>
      </c>
      <c r="AI37">
        <f t="shared" si="13"/>
        <v>150</v>
      </c>
      <c r="AJ37">
        <f>0.2*250</f>
        <v>50</v>
      </c>
      <c r="AK37">
        <v>12.5</v>
      </c>
      <c r="AL37">
        <v>0</v>
      </c>
      <c r="AM37">
        <v>0</v>
      </c>
      <c r="AN37">
        <v>0</v>
      </c>
      <c r="AO37">
        <v>0</v>
      </c>
      <c r="AP37">
        <v>0</v>
      </c>
      <c r="AQ37">
        <v>0</v>
      </c>
      <c r="AR37">
        <v>0</v>
      </c>
      <c r="AS37">
        <f>AS33</f>
        <v>51.291057618041997</v>
      </c>
      <c r="AT37">
        <f>AT33</f>
        <v>52.691229587317203</v>
      </c>
      <c r="AU37">
        <f>AU33</f>
        <v>50.573946697890001</v>
      </c>
    </row>
    <row r="38" spans="4:47">
      <c r="D38" s="3" t="s">
        <v>92</v>
      </c>
      <c r="E38">
        <v>0</v>
      </c>
      <c r="F38">
        <v>0</v>
      </c>
      <c r="G38">
        <v>0</v>
      </c>
      <c r="H38">
        <f t="shared" ref="H38:AU38" si="14">H37/H11</f>
        <v>0.70199999999999996</v>
      </c>
      <c r="I38">
        <f t="shared" si="14"/>
        <v>0.72597864768683273</v>
      </c>
      <c r="J38">
        <f t="shared" si="14"/>
        <v>0.74275862068965515</v>
      </c>
      <c r="K38">
        <f t="shared" si="14"/>
        <v>0.75599999999999989</v>
      </c>
      <c r="L38">
        <f t="shared" si="14"/>
        <v>0.79012345679012341</v>
      </c>
      <c r="M38">
        <f t="shared" si="14"/>
        <v>0.77532467532467531</v>
      </c>
      <c r="N38">
        <f t="shared" si="14"/>
        <v>0.80117647058823527</v>
      </c>
      <c r="O38">
        <f t="shared" si="14"/>
        <v>0.81238938053097343</v>
      </c>
      <c r="P38">
        <f t="shared" si="14"/>
        <v>0.65146579804560256</v>
      </c>
      <c r="Q38">
        <f t="shared" si="14"/>
        <v>0.45045045045045046</v>
      </c>
      <c r="R38">
        <f t="shared" si="14"/>
        <v>0.53191489361702127</v>
      </c>
      <c r="S38">
        <f t="shared" si="14"/>
        <v>0.4</v>
      </c>
      <c r="T38">
        <f t="shared" si="14"/>
        <v>0.42372881355932202</v>
      </c>
      <c r="U38">
        <f t="shared" si="14"/>
        <v>0.55350553505535061</v>
      </c>
      <c r="V38">
        <f t="shared" si="14"/>
        <v>0.50505050505050508</v>
      </c>
      <c r="W38">
        <f t="shared" si="14"/>
        <v>0.49504950495049505</v>
      </c>
      <c r="X38">
        <f t="shared" si="14"/>
        <v>0.49019607843137253</v>
      </c>
      <c r="Y38">
        <f t="shared" si="14"/>
        <v>0.47021943573667713</v>
      </c>
      <c r="Z38">
        <f t="shared" si="14"/>
        <v>0.45180722891566266</v>
      </c>
      <c r="AA38">
        <f t="shared" si="14"/>
        <v>0.43988269794721407</v>
      </c>
      <c r="AB38">
        <f t="shared" si="14"/>
        <v>0.4854368932038835</v>
      </c>
      <c r="AC38">
        <f t="shared" si="14"/>
        <v>0.47318611987381703</v>
      </c>
      <c r="AD38">
        <f t="shared" si="14"/>
        <v>0.45317220543806647</v>
      </c>
      <c r="AE38">
        <f t="shared" si="14"/>
        <v>0.37878787878787878</v>
      </c>
      <c r="AF38">
        <f t="shared" si="14"/>
        <v>0.56818181818181823</v>
      </c>
      <c r="AG38">
        <f t="shared" si="14"/>
        <v>0.40322580645161288</v>
      </c>
      <c r="AH38">
        <f t="shared" si="14"/>
        <v>0.40540540540540543</v>
      </c>
      <c r="AI38">
        <f t="shared" si="14"/>
        <v>0.40214477211796246</v>
      </c>
      <c r="AJ38">
        <f t="shared" si="14"/>
        <v>0.14880952380952381</v>
      </c>
      <c r="AK38">
        <f t="shared" si="14"/>
        <v>6.5789473684210523E-2</v>
      </c>
      <c r="AL38">
        <f t="shared" si="14"/>
        <v>0</v>
      </c>
      <c r="AM38">
        <f t="shared" si="14"/>
        <v>0</v>
      </c>
      <c r="AN38">
        <f t="shared" si="14"/>
        <v>0</v>
      </c>
      <c r="AO38">
        <f t="shared" si="14"/>
        <v>0</v>
      </c>
      <c r="AP38">
        <f t="shared" si="14"/>
        <v>0</v>
      </c>
      <c r="AQ38">
        <f t="shared" si="14"/>
        <v>0</v>
      </c>
      <c r="AR38">
        <f t="shared" si="14"/>
        <v>0</v>
      </c>
      <c r="AS38">
        <f t="shared" si="14"/>
        <v>0.15310763468072239</v>
      </c>
      <c r="AT38">
        <f t="shared" si="14"/>
        <v>0.14759448063674285</v>
      </c>
      <c r="AU38">
        <f t="shared" si="14"/>
        <v>0.1393221672118182</v>
      </c>
    </row>
    <row r="39" spans="4:47">
      <c r="D39" s="3"/>
    </row>
    <row r="40" spans="4:47" ht="21">
      <c r="D40" s="7" t="s">
        <v>10</v>
      </c>
    </row>
    <row r="41" spans="4:47">
      <c r="D41" s="12" t="s">
        <v>28</v>
      </c>
      <c r="E41" t="s">
        <v>52</v>
      </c>
      <c r="F41" t="s">
        <v>52</v>
      </c>
      <c r="G41" t="s">
        <v>52</v>
      </c>
      <c r="H41" t="s">
        <v>84</v>
      </c>
      <c r="I41" t="s">
        <v>84</v>
      </c>
      <c r="J41" t="s">
        <v>84</v>
      </c>
      <c r="K41" t="s">
        <v>85</v>
      </c>
      <c r="L41" t="s">
        <v>91</v>
      </c>
    </row>
    <row r="42" spans="4:47">
      <c r="D42" s="3" t="s">
        <v>83</v>
      </c>
      <c r="E42">
        <f>E10</f>
        <v>1</v>
      </c>
      <c r="F42">
        <f>F10</f>
        <v>2</v>
      </c>
      <c r="G42">
        <f>G10</f>
        <v>2</v>
      </c>
      <c r="H42">
        <v>2.25</v>
      </c>
      <c r="I42">
        <v>2.5</v>
      </c>
      <c r="J42">
        <v>2.75</v>
      </c>
      <c r="K42">
        <v>3</v>
      </c>
      <c r="L42">
        <v>2.5</v>
      </c>
      <c r="M42">
        <v>2</v>
      </c>
      <c r="N42">
        <v>1.5</v>
      </c>
      <c r="O42">
        <v>1</v>
      </c>
    </row>
    <row r="43" spans="4:47">
      <c r="D43" s="3" t="s">
        <v>96</v>
      </c>
      <c r="E43">
        <v>0</v>
      </c>
      <c r="F43">
        <v>0</v>
      </c>
      <c r="G43">
        <v>0</v>
      </c>
      <c r="H43">
        <f t="shared" ref="H43:O43" si="15">H42/H11</f>
        <v>7.4999999999999997E-3</v>
      </c>
      <c r="I43">
        <f t="shared" si="15"/>
        <v>8.8967971530249119E-3</v>
      </c>
      <c r="J43">
        <f t="shared" si="15"/>
        <v>9.482758620689655E-3</v>
      </c>
      <c r="K43">
        <f t="shared" si="15"/>
        <v>0.01</v>
      </c>
      <c r="L43">
        <f t="shared" si="15"/>
        <v>1.0288065843621399E-2</v>
      </c>
      <c r="M43">
        <f t="shared" si="15"/>
        <v>6.4935064935064939E-3</v>
      </c>
      <c r="N43">
        <f t="shared" si="15"/>
        <v>4.4117647058823529E-3</v>
      </c>
      <c r="O43">
        <f t="shared" si="15"/>
        <v>2.9498525073746312E-3</v>
      </c>
    </row>
    <row r="44" spans="4:47">
      <c r="D44" s="3"/>
    </row>
    <row r="45" spans="4:47">
      <c r="D45" s="3"/>
    </row>
    <row r="46" spans="4:47" ht="21">
      <c r="D46" s="7" t="s">
        <v>78</v>
      </c>
    </row>
    <row r="47" spans="4:47">
      <c r="D47" s="3" t="s">
        <v>77</v>
      </c>
      <c r="E47">
        <f>E11</f>
        <v>22</v>
      </c>
      <c r="F47">
        <f>F11</f>
        <v>25</v>
      </c>
      <c r="G47">
        <f>G11</f>
        <v>29</v>
      </c>
      <c r="H47">
        <f t="shared" ref="H47:AU47" si="16">H11-H37-H28-H42</f>
        <v>62.855603657354294</v>
      </c>
      <c r="I47">
        <f t="shared" si="16"/>
        <v>47.911207314708562</v>
      </c>
      <c r="J47">
        <f t="shared" si="16"/>
        <v>42.966810972062845</v>
      </c>
      <c r="K47">
        <f t="shared" si="16"/>
        <v>39.022414629417149</v>
      </c>
      <c r="L47">
        <f t="shared" si="16"/>
        <v>15.028018286771413</v>
      </c>
      <c r="M47">
        <f t="shared" si="16"/>
        <v>31.433621944125719</v>
      </c>
      <c r="N47">
        <f t="shared" si="16"/>
        <v>28.039225601480005</v>
      </c>
      <c r="O47">
        <f t="shared" si="16"/>
        <v>22.244829258834287</v>
      </c>
      <c r="P47">
        <f t="shared" si="16"/>
        <v>64.350432916188552</v>
      </c>
      <c r="Q47">
        <f t="shared" si="16"/>
        <v>43.239999999999995</v>
      </c>
      <c r="R47">
        <f t="shared" si="16"/>
        <v>13.54</v>
      </c>
      <c r="S47">
        <f t="shared" si="16"/>
        <v>50</v>
      </c>
      <c r="T47">
        <f t="shared" si="16"/>
        <v>84.172847545605691</v>
      </c>
      <c r="U47">
        <f t="shared" si="16"/>
        <v>66.878451202959965</v>
      </c>
      <c r="V47">
        <f t="shared" si="16"/>
        <v>90.584054860314254</v>
      </c>
      <c r="W47">
        <f t="shared" si="16"/>
        <v>94.289658517668528</v>
      </c>
      <c r="X47">
        <f t="shared" si="16"/>
        <v>94.995262175022816</v>
      </c>
      <c r="Y47">
        <f t="shared" si="16"/>
        <v>105.7008658323771</v>
      </c>
      <c r="Z47">
        <f t="shared" si="16"/>
        <v>116.40646948973139</v>
      </c>
      <c r="AA47">
        <f t="shared" si="16"/>
        <v>123.11207314708567</v>
      </c>
      <c r="AB47">
        <f t="shared" si="16"/>
        <v>88.817676804439955</v>
      </c>
      <c r="AC47">
        <f t="shared" si="16"/>
        <v>94.523280461794229</v>
      </c>
      <c r="AD47">
        <f t="shared" si="16"/>
        <v>106.22888411914852</v>
      </c>
      <c r="AE47">
        <f t="shared" si="16"/>
        <v>168.93448777650281</v>
      </c>
      <c r="AF47">
        <f t="shared" si="16"/>
        <v>34.640091433857094</v>
      </c>
      <c r="AG47">
        <f t="shared" si="16"/>
        <v>140.34569509121138</v>
      </c>
      <c r="AH47">
        <f t="shared" si="16"/>
        <v>136.05129874856564</v>
      </c>
      <c r="AI47">
        <f t="shared" si="16"/>
        <v>136.75690240591993</v>
      </c>
      <c r="AJ47">
        <f t="shared" si="16"/>
        <v>197.46250606327422</v>
      </c>
      <c r="AK47">
        <f t="shared" si="16"/>
        <v>86.668109720628507</v>
      </c>
      <c r="AL47">
        <f t="shared" si="16"/>
        <v>80.873713377982781</v>
      </c>
      <c r="AM47">
        <f t="shared" si="16"/>
        <v>123.57931703533707</v>
      </c>
      <c r="AN47">
        <f t="shared" si="16"/>
        <v>211.28492069269134</v>
      </c>
      <c r="AO47">
        <f t="shared" si="16"/>
        <v>130.99052435004563</v>
      </c>
      <c r="AP47">
        <f t="shared" si="16"/>
        <v>152.69612800739992</v>
      </c>
      <c r="AQ47">
        <f t="shared" si="16"/>
        <v>146.40173166475421</v>
      </c>
      <c r="AR47">
        <f t="shared" si="16"/>
        <v>164.1073353221085</v>
      </c>
      <c r="AS47">
        <f t="shared" si="16"/>
        <v>171.72978931114289</v>
      </c>
      <c r="AT47">
        <f t="shared" si="16"/>
        <v>185.16431639486279</v>
      </c>
      <c r="AU47">
        <f t="shared" si="16"/>
        <v>184.7339638572648</v>
      </c>
    </row>
    <row r="48" spans="4:47">
      <c r="D48" s="3" t="s">
        <v>79</v>
      </c>
      <c r="E48">
        <f t="shared" ref="E48:AU48" si="17">E47/E11</f>
        <v>1</v>
      </c>
      <c r="F48">
        <f t="shared" si="17"/>
        <v>1</v>
      </c>
      <c r="G48">
        <f t="shared" si="17"/>
        <v>1</v>
      </c>
      <c r="H48">
        <f t="shared" si="17"/>
        <v>0.20951867885784764</v>
      </c>
      <c r="I48">
        <f t="shared" si="17"/>
        <v>0.17050251713419418</v>
      </c>
      <c r="J48">
        <f t="shared" si="17"/>
        <v>0.1481614171450443</v>
      </c>
      <c r="K48">
        <f t="shared" si="17"/>
        <v>0.13007471543139049</v>
      </c>
      <c r="L48">
        <f t="shared" si="17"/>
        <v>6.1843696653380298E-2</v>
      </c>
      <c r="M48">
        <f t="shared" si="17"/>
        <v>0.10205721410430428</v>
      </c>
      <c r="N48">
        <f t="shared" si="17"/>
        <v>8.2468310592588245E-2</v>
      </c>
      <c r="O48">
        <f t="shared" si="17"/>
        <v>6.5618965365292881E-2</v>
      </c>
      <c r="P48">
        <f t="shared" si="17"/>
        <v>0.20961053067162394</v>
      </c>
      <c r="Q48">
        <f t="shared" si="17"/>
        <v>0.38954954954954951</v>
      </c>
      <c r="R48">
        <f t="shared" si="17"/>
        <v>0.28808510638297868</v>
      </c>
      <c r="S48">
        <f t="shared" si="17"/>
        <v>0.4</v>
      </c>
      <c r="T48">
        <f t="shared" si="17"/>
        <v>0.35666460824409191</v>
      </c>
      <c r="U48">
        <f t="shared" si="17"/>
        <v>0.24678395277845006</v>
      </c>
      <c r="V48">
        <f t="shared" si="17"/>
        <v>0.30499681771149578</v>
      </c>
      <c r="W48">
        <f t="shared" si="17"/>
        <v>0.31118699180748688</v>
      </c>
      <c r="X48">
        <f t="shared" si="17"/>
        <v>0.31044203325170855</v>
      </c>
      <c r="Y48">
        <f t="shared" si="17"/>
        <v>0.33135067659052386</v>
      </c>
      <c r="Z48">
        <f t="shared" si="17"/>
        <v>0.35062189605340782</v>
      </c>
      <c r="AA48">
        <f t="shared" si="17"/>
        <v>0.36103247257209875</v>
      </c>
      <c r="AB48">
        <f t="shared" si="17"/>
        <v>0.28743584726355975</v>
      </c>
      <c r="AC48">
        <f t="shared" si="17"/>
        <v>0.2981806954630733</v>
      </c>
      <c r="AD48">
        <f t="shared" si="17"/>
        <v>0.32093318464999554</v>
      </c>
      <c r="AE48">
        <f t="shared" si="17"/>
        <v>0.42660224185985557</v>
      </c>
      <c r="AF48">
        <f t="shared" si="17"/>
        <v>0.131212467552489</v>
      </c>
      <c r="AG48">
        <f t="shared" si="17"/>
        <v>0.37727337390110588</v>
      </c>
      <c r="AH48">
        <f t="shared" si="17"/>
        <v>0.36770621283396121</v>
      </c>
      <c r="AI48">
        <f t="shared" si="17"/>
        <v>0.366640489023914</v>
      </c>
      <c r="AJ48">
        <f t="shared" si="17"/>
        <v>0.5876860299502209</v>
      </c>
      <c r="AK48">
        <f t="shared" si="17"/>
        <v>0.45614794589804475</v>
      </c>
      <c r="AL48">
        <f t="shared" si="17"/>
        <v>0.46479145619530332</v>
      </c>
      <c r="AM48">
        <f t="shared" si="17"/>
        <v>0.56428911888281763</v>
      </c>
      <c r="AN48">
        <f t="shared" si="17"/>
        <v>0.68376996987925998</v>
      </c>
      <c r="AO48">
        <f t="shared" si="17"/>
        <v>0.56705854696989455</v>
      </c>
      <c r="AP48">
        <f t="shared" si="17"/>
        <v>0.59880834512705849</v>
      </c>
      <c r="AQ48">
        <f t="shared" si="17"/>
        <v>0.58327383133368216</v>
      </c>
      <c r="AR48">
        <f t="shared" si="17"/>
        <v>0.60556212295980993</v>
      </c>
      <c r="AS48">
        <f t="shared" si="17"/>
        <v>0.51262623674968033</v>
      </c>
      <c r="AT48">
        <f t="shared" si="17"/>
        <v>0.51866755292678657</v>
      </c>
      <c r="AU48">
        <f t="shared" si="17"/>
        <v>0.50890899134232725</v>
      </c>
    </row>
    <row r="49" spans="1:66">
      <c r="D49" s="3"/>
    </row>
    <row r="50" spans="1:66">
      <c r="D50" s="3"/>
    </row>
    <row r="51" spans="1:66" ht="21">
      <c r="D51" s="7" t="s">
        <v>95</v>
      </c>
    </row>
    <row r="52" spans="1:66">
      <c r="A52" t="s">
        <v>2</v>
      </c>
      <c r="B52" t="s">
        <v>6</v>
      </c>
      <c r="C52" t="s">
        <v>4</v>
      </c>
      <c r="D52" s="3" t="s">
        <v>5</v>
      </c>
      <c r="E52">
        <f t="shared" ref="E52:AU52" si="18">E28</f>
        <v>17</v>
      </c>
      <c r="F52">
        <f t="shared" si="18"/>
        <v>19</v>
      </c>
      <c r="G52">
        <f t="shared" si="18"/>
        <v>22</v>
      </c>
      <c r="H52">
        <f t="shared" si="18"/>
        <v>24.294396342645715</v>
      </c>
      <c r="I52">
        <f t="shared" si="18"/>
        <v>26.588792685291434</v>
      </c>
      <c r="J52">
        <f t="shared" si="18"/>
        <v>28.883189027937149</v>
      </c>
      <c r="K52">
        <f t="shared" si="18"/>
        <v>31.177585370582868</v>
      </c>
      <c r="L52">
        <f t="shared" si="18"/>
        <v>33.471981713228587</v>
      </c>
      <c r="M52">
        <f t="shared" si="18"/>
        <v>35.766378055874299</v>
      </c>
      <c r="N52">
        <f t="shared" si="18"/>
        <v>38.060774398520017</v>
      </c>
      <c r="O52">
        <f t="shared" si="18"/>
        <v>40.355170741165736</v>
      </c>
      <c r="P52">
        <f t="shared" si="18"/>
        <v>42.649567083811448</v>
      </c>
      <c r="Q52">
        <f t="shared" si="18"/>
        <v>17.760000000000002</v>
      </c>
      <c r="R52">
        <f t="shared" si="18"/>
        <v>8.4600000000000009</v>
      </c>
      <c r="S52">
        <f t="shared" si="18"/>
        <v>25</v>
      </c>
      <c r="T52">
        <f t="shared" si="18"/>
        <v>51.827152454394316</v>
      </c>
      <c r="U52">
        <f t="shared" si="18"/>
        <v>54.121548797040035</v>
      </c>
      <c r="V52">
        <f t="shared" si="18"/>
        <v>56.415945139685746</v>
      </c>
      <c r="W52">
        <f t="shared" si="18"/>
        <v>58.710341482331465</v>
      </c>
      <c r="X52">
        <f t="shared" si="18"/>
        <v>61.004737824977184</v>
      </c>
      <c r="Y52">
        <f t="shared" si="18"/>
        <v>63.299134167622896</v>
      </c>
      <c r="Z52">
        <f t="shared" si="18"/>
        <v>65.593530510268607</v>
      </c>
      <c r="AA52">
        <f t="shared" si="18"/>
        <v>67.887926852914333</v>
      </c>
      <c r="AB52">
        <f t="shared" si="18"/>
        <v>70.182323195560045</v>
      </c>
      <c r="AC52">
        <f t="shared" si="18"/>
        <v>72.476719538205771</v>
      </c>
      <c r="AD52">
        <f t="shared" si="18"/>
        <v>74.771115880851482</v>
      </c>
      <c r="AE52">
        <f t="shared" si="18"/>
        <v>77.065512223497194</v>
      </c>
      <c r="AF52">
        <f t="shared" si="18"/>
        <v>79.359908566142906</v>
      </c>
      <c r="AG52">
        <f t="shared" si="18"/>
        <v>81.654304908788632</v>
      </c>
      <c r="AH52">
        <f t="shared" si="18"/>
        <v>83.948701251434358</v>
      </c>
      <c r="AI52">
        <f t="shared" si="18"/>
        <v>86.243097594080069</v>
      </c>
      <c r="AJ52">
        <f t="shared" si="18"/>
        <v>88.537493936725781</v>
      </c>
      <c r="AK52">
        <f t="shared" si="18"/>
        <v>90.831890279371493</v>
      </c>
      <c r="AL52">
        <f t="shared" si="18"/>
        <v>93.126286622017219</v>
      </c>
      <c r="AM52">
        <f t="shared" si="18"/>
        <v>95.42068296466293</v>
      </c>
      <c r="AN52">
        <f t="shared" si="18"/>
        <v>97.715079307308642</v>
      </c>
      <c r="AO52">
        <f t="shared" si="18"/>
        <v>100.00947564995437</v>
      </c>
      <c r="AP52">
        <f t="shared" si="18"/>
        <v>102.30387199260008</v>
      </c>
      <c r="AQ52">
        <f t="shared" si="18"/>
        <v>104.59826833524579</v>
      </c>
      <c r="AR52">
        <f t="shared" si="18"/>
        <v>106.89266467789152</v>
      </c>
      <c r="AS52">
        <f t="shared" si="18"/>
        <v>111.97915307081514</v>
      </c>
      <c r="AT52">
        <f t="shared" si="18"/>
        <v>119.14445401782001</v>
      </c>
      <c r="AU52">
        <f t="shared" si="18"/>
        <v>127.69208944484521</v>
      </c>
    </row>
    <row r="53" spans="1:66">
      <c r="A53" t="s">
        <v>2</v>
      </c>
      <c r="B53" t="s">
        <v>7</v>
      </c>
      <c r="C53" t="s">
        <v>4</v>
      </c>
      <c r="D53" s="3" t="s">
        <v>5</v>
      </c>
      <c r="E53">
        <f t="shared" ref="E53:AU53" si="19">E37</f>
        <v>170</v>
      </c>
      <c r="F53">
        <f t="shared" si="19"/>
        <v>194</v>
      </c>
      <c r="G53">
        <f t="shared" si="19"/>
        <v>226</v>
      </c>
      <c r="H53">
        <f t="shared" si="19"/>
        <v>210.6</v>
      </c>
      <c r="I53">
        <f t="shared" si="19"/>
        <v>204</v>
      </c>
      <c r="J53">
        <f t="shared" si="19"/>
        <v>215.4</v>
      </c>
      <c r="K53">
        <f t="shared" si="19"/>
        <v>226.79999999999998</v>
      </c>
      <c r="L53">
        <f t="shared" si="19"/>
        <v>192</v>
      </c>
      <c r="M53">
        <f t="shared" si="19"/>
        <v>238.79999999999998</v>
      </c>
      <c r="N53">
        <f t="shared" si="19"/>
        <v>272.39999999999998</v>
      </c>
      <c r="O53">
        <f t="shared" si="19"/>
        <v>275.39999999999998</v>
      </c>
      <c r="P53">
        <f t="shared" si="19"/>
        <v>200</v>
      </c>
      <c r="Q53">
        <f t="shared" si="19"/>
        <v>50</v>
      </c>
      <c r="R53">
        <f t="shared" si="19"/>
        <v>25</v>
      </c>
      <c r="S53">
        <f t="shared" si="19"/>
        <v>50</v>
      </c>
      <c r="T53">
        <f t="shared" si="19"/>
        <v>100</v>
      </c>
      <c r="U53">
        <f t="shared" si="19"/>
        <v>150</v>
      </c>
      <c r="V53">
        <f t="shared" si="19"/>
        <v>150</v>
      </c>
      <c r="W53">
        <f t="shared" si="19"/>
        <v>150</v>
      </c>
      <c r="X53">
        <f t="shared" si="19"/>
        <v>150</v>
      </c>
      <c r="Y53">
        <f t="shared" si="19"/>
        <v>150</v>
      </c>
      <c r="Z53">
        <f t="shared" si="19"/>
        <v>150</v>
      </c>
      <c r="AA53">
        <f t="shared" si="19"/>
        <v>150</v>
      </c>
      <c r="AB53">
        <f t="shared" si="19"/>
        <v>150</v>
      </c>
      <c r="AC53">
        <f t="shared" si="19"/>
        <v>150</v>
      </c>
      <c r="AD53">
        <f t="shared" si="19"/>
        <v>150</v>
      </c>
      <c r="AE53">
        <f t="shared" si="19"/>
        <v>150</v>
      </c>
      <c r="AF53">
        <f t="shared" si="19"/>
        <v>150</v>
      </c>
      <c r="AG53">
        <f t="shared" si="19"/>
        <v>150</v>
      </c>
      <c r="AH53">
        <f t="shared" si="19"/>
        <v>150</v>
      </c>
      <c r="AI53">
        <f t="shared" si="19"/>
        <v>150</v>
      </c>
      <c r="AJ53">
        <f t="shared" si="19"/>
        <v>50</v>
      </c>
      <c r="AK53">
        <f t="shared" si="19"/>
        <v>12.5</v>
      </c>
      <c r="AL53">
        <f t="shared" si="19"/>
        <v>0</v>
      </c>
      <c r="AM53">
        <f t="shared" si="19"/>
        <v>0</v>
      </c>
      <c r="AN53">
        <f t="shared" si="19"/>
        <v>0</v>
      </c>
      <c r="AO53">
        <f t="shared" si="19"/>
        <v>0</v>
      </c>
      <c r="AP53">
        <f t="shared" si="19"/>
        <v>0</v>
      </c>
      <c r="AQ53">
        <f t="shared" si="19"/>
        <v>0</v>
      </c>
      <c r="AR53">
        <f t="shared" si="19"/>
        <v>0</v>
      </c>
      <c r="AS53">
        <f t="shared" si="19"/>
        <v>51.291057618041997</v>
      </c>
      <c r="AT53">
        <f t="shared" si="19"/>
        <v>52.691229587317203</v>
      </c>
      <c r="AU53">
        <f t="shared" si="19"/>
        <v>50.573946697890001</v>
      </c>
    </row>
    <row r="54" spans="1:66">
      <c r="A54" t="s">
        <v>2</v>
      </c>
      <c r="B54" t="s">
        <v>10</v>
      </c>
      <c r="C54" t="s">
        <v>4</v>
      </c>
      <c r="D54" s="3" t="s">
        <v>5</v>
      </c>
      <c r="E54">
        <f t="shared" ref="E54:AU54" si="20">E42</f>
        <v>1</v>
      </c>
      <c r="F54">
        <f t="shared" si="20"/>
        <v>2</v>
      </c>
      <c r="G54">
        <f t="shared" si="20"/>
        <v>2</v>
      </c>
      <c r="H54">
        <f t="shared" si="20"/>
        <v>2.25</v>
      </c>
      <c r="I54">
        <f t="shared" si="20"/>
        <v>2.5</v>
      </c>
      <c r="J54">
        <f t="shared" si="20"/>
        <v>2.75</v>
      </c>
      <c r="K54">
        <f t="shared" si="20"/>
        <v>3</v>
      </c>
      <c r="L54">
        <f t="shared" si="20"/>
        <v>2.5</v>
      </c>
      <c r="M54">
        <f t="shared" si="20"/>
        <v>2</v>
      </c>
      <c r="N54">
        <f t="shared" si="20"/>
        <v>1.5</v>
      </c>
      <c r="O54">
        <f t="shared" si="20"/>
        <v>1</v>
      </c>
      <c r="P54">
        <f t="shared" si="20"/>
        <v>0</v>
      </c>
      <c r="Q54">
        <f t="shared" si="20"/>
        <v>0</v>
      </c>
      <c r="R54">
        <f t="shared" si="20"/>
        <v>0</v>
      </c>
      <c r="S54">
        <f t="shared" si="20"/>
        <v>0</v>
      </c>
      <c r="T54">
        <f t="shared" si="20"/>
        <v>0</v>
      </c>
      <c r="U54">
        <f t="shared" si="20"/>
        <v>0</v>
      </c>
      <c r="V54">
        <f t="shared" si="20"/>
        <v>0</v>
      </c>
      <c r="W54">
        <f t="shared" si="20"/>
        <v>0</v>
      </c>
      <c r="X54">
        <f t="shared" si="20"/>
        <v>0</v>
      </c>
      <c r="Y54">
        <f t="shared" si="20"/>
        <v>0</v>
      </c>
      <c r="Z54">
        <f t="shared" si="20"/>
        <v>0</v>
      </c>
      <c r="AA54">
        <f t="shared" si="20"/>
        <v>0</v>
      </c>
      <c r="AB54">
        <f t="shared" si="20"/>
        <v>0</v>
      </c>
      <c r="AC54">
        <f t="shared" si="20"/>
        <v>0</v>
      </c>
      <c r="AD54">
        <f t="shared" si="20"/>
        <v>0</v>
      </c>
      <c r="AE54">
        <f t="shared" si="20"/>
        <v>0</v>
      </c>
      <c r="AF54">
        <f t="shared" si="20"/>
        <v>0</v>
      </c>
      <c r="AG54">
        <f t="shared" si="20"/>
        <v>0</v>
      </c>
      <c r="AH54">
        <f t="shared" si="20"/>
        <v>0</v>
      </c>
      <c r="AI54">
        <f t="shared" si="20"/>
        <v>0</v>
      </c>
      <c r="AJ54">
        <f t="shared" si="20"/>
        <v>0</v>
      </c>
      <c r="AK54">
        <f t="shared" si="20"/>
        <v>0</v>
      </c>
      <c r="AL54">
        <f t="shared" si="20"/>
        <v>0</v>
      </c>
      <c r="AM54">
        <f t="shared" si="20"/>
        <v>0</v>
      </c>
      <c r="AN54">
        <f t="shared" si="20"/>
        <v>0</v>
      </c>
      <c r="AO54">
        <f t="shared" si="20"/>
        <v>0</v>
      </c>
      <c r="AP54">
        <f t="shared" si="20"/>
        <v>0</v>
      </c>
      <c r="AQ54">
        <f t="shared" si="20"/>
        <v>0</v>
      </c>
      <c r="AR54">
        <f t="shared" si="20"/>
        <v>0</v>
      </c>
      <c r="AS54">
        <f t="shared" si="20"/>
        <v>0</v>
      </c>
      <c r="AT54">
        <f t="shared" si="20"/>
        <v>0</v>
      </c>
      <c r="AU54">
        <f t="shared" si="20"/>
        <v>0</v>
      </c>
    </row>
    <row r="55" spans="1:66">
      <c r="A55" t="s">
        <v>2</v>
      </c>
      <c r="B55" t="s">
        <v>8</v>
      </c>
      <c r="C55" t="s">
        <v>4</v>
      </c>
      <c r="D55" s="3" t="s">
        <v>5</v>
      </c>
      <c r="E55">
        <f t="shared" ref="E55:AU55" si="21">E47</f>
        <v>22</v>
      </c>
      <c r="F55">
        <f t="shared" si="21"/>
        <v>25</v>
      </c>
      <c r="G55">
        <f t="shared" si="21"/>
        <v>29</v>
      </c>
      <c r="H55">
        <f t="shared" si="21"/>
        <v>62.855603657354294</v>
      </c>
      <c r="I55">
        <f t="shared" si="21"/>
        <v>47.911207314708562</v>
      </c>
      <c r="J55">
        <f t="shared" si="21"/>
        <v>42.966810972062845</v>
      </c>
      <c r="K55">
        <f t="shared" si="21"/>
        <v>39.022414629417149</v>
      </c>
      <c r="L55">
        <f t="shared" si="21"/>
        <v>15.028018286771413</v>
      </c>
      <c r="M55">
        <f t="shared" si="21"/>
        <v>31.433621944125719</v>
      </c>
      <c r="N55">
        <f t="shared" si="21"/>
        <v>28.039225601480005</v>
      </c>
      <c r="O55">
        <f t="shared" si="21"/>
        <v>22.244829258834287</v>
      </c>
      <c r="P55">
        <f t="shared" si="21"/>
        <v>64.350432916188552</v>
      </c>
      <c r="Q55">
        <f t="shared" si="21"/>
        <v>43.239999999999995</v>
      </c>
      <c r="R55">
        <f t="shared" si="21"/>
        <v>13.54</v>
      </c>
      <c r="S55">
        <f t="shared" si="21"/>
        <v>50</v>
      </c>
      <c r="T55">
        <f t="shared" si="21"/>
        <v>84.172847545605691</v>
      </c>
      <c r="U55">
        <f t="shared" si="21"/>
        <v>66.878451202959965</v>
      </c>
      <c r="V55">
        <f t="shared" si="21"/>
        <v>90.584054860314254</v>
      </c>
      <c r="W55">
        <f t="shared" si="21"/>
        <v>94.289658517668528</v>
      </c>
      <c r="X55">
        <f t="shared" si="21"/>
        <v>94.995262175022816</v>
      </c>
      <c r="Y55">
        <f t="shared" si="21"/>
        <v>105.7008658323771</v>
      </c>
      <c r="Z55">
        <f t="shared" si="21"/>
        <v>116.40646948973139</v>
      </c>
      <c r="AA55">
        <f t="shared" si="21"/>
        <v>123.11207314708567</v>
      </c>
      <c r="AB55">
        <f t="shared" si="21"/>
        <v>88.817676804439955</v>
      </c>
      <c r="AC55">
        <f t="shared" si="21"/>
        <v>94.523280461794229</v>
      </c>
      <c r="AD55">
        <f t="shared" si="21"/>
        <v>106.22888411914852</v>
      </c>
      <c r="AE55">
        <f t="shared" si="21"/>
        <v>168.93448777650281</v>
      </c>
      <c r="AF55">
        <f t="shared" si="21"/>
        <v>34.640091433857094</v>
      </c>
      <c r="AG55">
        <f t="shared" si="21"/>
        <v>140.34569509121138</v>
      </c>
      <c r="AH55">
        <f t="shared" si="21"/>
        <v>136.05129874856564</v>
      </c>
      <c r="AI55">
        <f t="shared" si="21"/>
        <v>136.75690240591993</v>
      </c>
      <c r="AJ55">
        <f t="shared" si="21"/>
        <v>197.46250606327422</v>
      </c>
      <c r="AK55">
        <f t="shared" si="21"/>
        <v>86.668109720628507</v>
      </c>
      <c r="AL55">
        <f t="shared" si="21"/>
        <v>80.873713377982781</v>
      </c>
      <c r="AM55">
        <f t="shared" si="21"/>
        <v>123.57931703533707</v>
      </c>
      <c r="AN55">
        <f t="shared" si="21"/>
        <v>211.28492069269134</v>
      </c>
      <c r="AO55">
        <f t="shared" si="21"/>
        <v>130.99052435004563</v>
      </c>
      <c r="AP55">
        <f t="shared" si="21"/>
        <v>152.69612800739992</v>
      </c>
      <c r="AQ55">
        <f t="shared" si="21"/>
        <v>146.40173166475421</v>
      </c>
      <c r="AR55">
        <f t="shared" si="21"/>
        <v>164.1073353221085</v>
      </c>
      <c r="AS55">
        <f t="shared" si="21"/>
        <v>171.72978931114289</v>
      </c>
      <c r="AT55">
        <f t="shared" si="21"/>
        <v>185.16431639486279</v>
      </c>
      <c r="AU55">
        <f t="shared" si="21"/>
        <v>184.7339638572648</v>
      </c>
    </row>
    <row r="56" spans="1:66">
      <c r="D56" s="3"/>
    </row>
    <row r="57" spans="1:66">
      <c r="C57" s="3" t="s">
        <v>11</v>
      </c>
      <c r="D57" s="3" t="s">
        <v>5</v>
      </c>
      <c r="E57">
        <f>SUM(E52:E55)</f>
        <v>210</v>
      </c>
      <c r="F57">
        <f t="shared" ref="F57:AU57" si="22">SUM(F52:F55)</f>
        <v>240</v>
      </c>
      <c r="G57">
        <f t="shared" si="22"/>
        <v>279</v>
      </c>
      <c r="H57">
        <f t="shared" si="22"/>
        <v>300</v>
      </c>
      <c r="I57">
        <f t="shared" si="22"/>
        <v>281</v>
      </c>
      <c r="J57">
        <f t="shared" si="22"/>
        <v>290</v>
      </c>
      <c r="K57">
        <f t="shared" si="22"/>
        <v>300</v>
      </c>
      <c r="L57">
        <f t="shared" si="22"/>
        <v>243</v>
      </c>
      <c r="M57">
        <f t="shared" si="22"/>
        <v>308</v>
      </c>
      <c r="N57">
        <f t="shared" si="22"/>
        <v>340</v>
      </c>
      <c r="O57">
        <f t="shared" si="22"/>
        <v>339</v>
      </c>
      <c r="P57">
        <f t="shared" si="22"/>
        <v>307</v>
      </c>
      <c r="Q57">
        <f t="shared" si="22"/>
        <v>111</v>
      </c>
      <c r="R57">
        <f t="shared" si="22"/>
        <v>47</v>
      </c>
      <c r="S57">
        <f t="shared" si="22"/>
        <v>125</v>
      </c>
      <c r="T57">
        <f t="shared" si="22"/>
        <v>236</v>
      </c>
      <c r="U57">
        <f t="shared" si="22"/>
        <v>271</v>
      </c>
      <c r="V57">
        <f t="shared" si="22"/>
        <v>297</v>
      </c>
      <c r="W57">
        <f t="shared" si="22"/>
        <v>303</v>
      </c>
      <c r="X57">
        <f t="shared" si="22"/>
        <v>306</v>
      </c>
      <c r="Y57">
        <f t="shared" si="22"/>
        <v>319</v>
      </c>
      <c r="Z57">
        <f t="shared" si="22"/>
        <v>332</v>
      </c>
      <c r="AA57">
        <f t="shared" si="22"/>
        <v>341</v>
      </c>
      <c r="AB57">
        <f t="shared" si="22"/>
        <v>309</v>
      </c>
      <c r="AC57">
        <f t="shared" si="22"/>
        <v>317</v>
      </c>
      <c r="AD57">
        <f t="shared" si="22"/>
        <v>331</v>
      </c>
      <c r="AE57">
        <f t="shared" si="22"/>
        <v>396</v>
      </c>
      <c r="AF57">
        <f t="shared" si="22"/>
        <v>264</v>
      </c>
      <c r="AG57">
        <f t="shared" si="22"/>
        <v>372</v>
      </c>
      <c r="AH57">
        <f t="shared" si="22"/>
        <v>370</v>
      </c>
      <c r="AI57">
        <f t="shared" si="22"/>
        <v>373</v>
      </c>
      <c r="AJ57">
        <f t="shared" si="22"/>
        <v>336</v>
      </c>
      <c r="AK57">
        <f t="shared" si="22"/>
        <v>190</v>
      </c>
      <c r="AL57">
        <f t="shared" si="22"/>
        <v>174</v>
      </c>
      <c r="AM57">
        <f t="shared" si="22"/>
        <v>219</v>
      </c>
      <c r="AN57">
        <f t="shared" si="22"/>
        <v>309</v>
      </c>
      <c r="AO57">
        <f t="shared" si="22"/>
        <v>231</v>
      </c>
      <c r="AP57">
        <f t="shared" si="22"/>
        <v>255</v>
      </c>
      <c r="AQ57">
        <f t="shared" si="22"/>
        <v>251</v>
      </c>
      <c r="AR57">
        <f t="shared" si="22"/>
        <v>271</v>
      </c>
      <c r="AS57">
        <f t="shared" si="22"/>
        <v>335</v>
      </c>
      <c r="AT57">
        <f t="shared" si="22"/>
        <v>357</v>
      </c>
      <c r="AU57">
        <f t="shared" si="22"/>
        <v>363</v>
      </c>
    </row>
    <row r="58" spans="1:66">
      <c r="C58" s="3"/>
      <c r="D58" s="3"/>
    </row>
    <row r="59" spans="1:66">
      <c r="C59" s="3" t="s">
        <v>111</v>
      </c>
      <c r="D59" s="3" t="s">
        <v>5</v>
      </c>
      <c r="E59" s="13">
        <f>E57-SUM(E8:E11)</f>
        <v>0</v>
      </c>
      <c r="F59" s="13">
        <f t="shared" ref="F59:AU59" si="23">F57-SUM(F8:F11)</f>
        <v>0</v>
      </c>
      <c r="G59" s="13">
        <f t="shared" si="23"/>
        <v>0</v>
      </c>
      <c r="H59" s="13">
        <f t="shared" si="23"/>
        <v>0</v>
      </c>
      <c r="I59" s="13">
        <f t="shared" si="23"/>
        <v>0</v>
      </c>
      <c r="J59" s="13">
        <f t="shared" si="23"/>
        <v>0</v>
      </c>
      <c r="K59" s="13">
        <f t="shared" si="23"/>
        <v>0</v>
      </c>
      <c r="L59" s="13">
        <f t="shared" si="23"/>
        <v>0</v>
      </c>
      <c r="M59" s="13">
        <f t="shared" si="23"/>
        <v>0</v>
      </c>
      <c r="N59" s="13">
        <f t="shared" si="23"/>
        <v>0</v>
      </c>
      <c r="O59" s="13">
        <f t="shared" si="23"/>
        <v>0</v>
      </c>
      <c r="P59" s="13">
        <f t="shared" si="23"/>
        <v>0</v>
      </c>
      <c r="Q59" s="13">
        <f t="shared" si="23"/>
        <v>0</v>
      </c>
      <c r="R59" s="13">
        <f t="shared" si="23"/>
        <v>0</v>
      </c>
      <c r="S59" s="13">
        <f t="shared" si="23"/>
        <v>0</v>
      </c>
      <c r="T59" s="13">
        <f t="shared" si="23"/>
        <v>0</v>
      </c>
      <c r="U59" s="13">
        <f t="shared" si="23"/>
        <v>0</v>
      </c>
      <c r="V59" s="13">
        <f t="shared" si="23"/>
        <v>0</v>
      </c>
      <c r="W59" s="13">
        <f t="shared" si="23"/>
        <v>0</v>
      </c>
      <c r="X59" s="13">
        <f t="shared" si="23"/>
        <v>0</v>
      </c>
      <c r="Y59" s="13">
        <f t="shared" si="23"/>
        <v>0</v>
      </c>
      <c r="Z59" s="13">
        <f t="shared" si="23"/>
        <v>0</v>
      </c>
      <c r="AA59" s="13">
        <f t="shared" si="23"/>
        <v>0</v>
      </c>
      <c r="AB59" s="13">
        <f t="shared" si="23"/>
        <v>0</v>
      </c>
      <c r="AC59" s="13">
        <f t="shared" si="23"/>
        <v>0</v>
      </c>
      <c r="AD59" s="13">
        <f t="shared" si="23"/>
        <v>0</v>
      </c>
      <c r="AE59" s="13">
        <f t="shared" si="23"/>
        <v>0</v>
      </c>
      <c r="AF59" s="13">
        <f t="shared" si="23"/>
        <v>0</v>
      </c>
      <c r="AG59" s="13">
        <f t="shared" si="23"/>
        <v>0</v>
      </c>
      <c r="AH59" s="13">
        <f t="shared" si="23"/>
        <v>0</v>
      </c>
      <c r="AI59" s="13">
        <f t="shared" si="23"/>
        <v>0</v>
      </c>
      <c r="AJ59" s="13">
        <f t="shared" si="23"/>
        <v>0</v>
      </c>
      <c r="AK59" s="13">
        <f t="shared" si="23"/>
        <v>0</v>
      </c>
      <c r="AL59" s="13">
        <f t="shared" si="23"/>
        <v>0</v>
      </c>
      <c r="AM59" s="13">
        <f t="shared" si="23"/>
        <v>0</v>
      </c>
      <c r="AN59" s="13">
        <f t="shared" si="23"/>
        <v>0</v>
      </c>
      <c r="AO59" s="13">
        <f t="shared" si="23"/>
        <v>0</v>
      </c>
      <c r="AP59" s="13">
        <f t="shared" si="23"/>
        <v>0</v>
      </c>
      <c r="AQ59" s="13">
        <f t="shared" si="23"/>
        <v>0</v>
      </c>
      <c r="AR59" s="13">
        <f t="shared" si="23"/>
        <v>0</v>
      </c>
      <c r="AS59" s="13">
        <f t="shared" si="23"/>
        <v>0</v>
      </c>
      <c r="AT59" s="13">
        <f t="shared" si="23"/>
        <v>0</v>
      </c>
      <c r="AU59" s="13">
        <f t="shared" si="23"/>
        <v>0</v>
      </c>
    </row>
    <row r="60" spans="1:66" s="14" customFormat="1">
      <c r="D60" s="15"/>
    </row>
    <row r="61" spans="1:66">
      <c r="D61" s="3"/>
    </row>
    <row r="62" spans="1:66">
      <c r="D62" s="3"/>
    </row>
    <row r="63" spans="1:66">
      <c r="D63" s="3"/>
    </row>
    <row r="64" spans="1:66" ht="29">
      <c r="A64" s="20" t="s">
        <v>80</v>
      </c>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8"/>
      <c r="AB64" s="8"/>
      <c r="AC64" s="8"/>
      <c r="AR64" s="21" t="s">
        <v>81</v>
      </c>
      <c r="AS64" s="21"/>
      <c r="AT64" s="21"/>
      <c r="AU64" s="21"/>
      <c r="AV64" s="21"/>
      <c r="AW64" s="21"/>
      <c r="AX64" s="21"/>
      <c r="AY64" s="21"/>
      <c r="AZ64" s="21"/>
      <c r="BA64" s="21"/>
      <c r="BB64" s="21"/>
      <c r="BC64" s="21"/>
      <c r="BD64" s="21"/>
      <c r="BE64" s="21"/>
      <c r="BF64" s="21"/>
      <c r="BG64" s="21"/>
      <c r="BH64" s="21"/>
      <c r="BI64" s="21"/>
      <c r="BJ64" s="21"/>
      <c r="BK64" s="21"/>
      <c r="BL64" s="21"/>
      <c r="BM64" s="21"/>
      <c r="BN64" s="21"/>
    </row>
    <row r="65" spans="1:66">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R65" s="9"/>
      <c r="AS65" s="9"/>
      <c r="AT65" s="9"/>
      <c r="AU65" s="9"/>
      <c r="AV65" s="9"/>
      <c r="AW65" s="9"/>
      <c r="AX65" s="9"/>
      <c r="AY65" s="9"/>
      <c r="AZ65" s="9"/>
      <c r="BA65" s="9"/>
      <c r="BB65" s="9"/>
      <c r="BC65" s="9"/>
      <c r="BD65" s="9"/>
      <c r="BE65" s="9"/>
      <c r="BF65" s="9"/>
      <c r="BG65" s="9"/>
      <c r="BH65" s="9"/>
      <c r="BI65" s="9"/>
      <c r="BJ65" s="9"/>
      <c r="BK65" s="9"/>
      <c r="BL65" s="9"/>
      <c r="BM65" s="9"/>
      <c r="BN65" s="9"/>
    </row>
    <row r="66" spans="1:66">
      <c r="A66" s="8" t="s">
        <v>20</v>
      </c>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R66" s="9"/>
      <c r="AS66" s="9"/>
      <c r="AT66" s="9"/>
      <c r="AU66" s="9"/>
      <c r="AV66" s="9"/>
      <c r="AW66" s="9"/>
      <c r="AX66" s="9"/>
      <c r="AY66" s="9"/>
      <c r="AZ66" s="9"/>
      <c r="BA66" s="9"/>
      <c r="BB66" s="9"/>
      <c r="BC66" s="9"/>
      <c r="BD66" s="9"/>
      <c r="BE66" s="9"/>
      <c r="BF66" s="9"/>
      <c r="BG66" s="9"/>
      <c r="BH66" s="9"/>
      <c r="BI66" s="9"/>
      <c r="BJ66" s="9"/>
      <c r="BK66" s="9"/>
      <c r="BL66" s="9"/>
      <c r="BM66" s="9"/>
      <c r="BN66" s="9"/>
    </row>
    <row r="67" spans="1:66">
      <c r="A67" s="8" t="s">
        <v>14</v>
      </c>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R67" s="9"/>
      <c r="AS67" s="9"/>
      <c r="AT67" s="9"/>
      <c r="AU67" s="9"/>
      <c r="AV67" s="9"/>
      <c r="AW67" s="9"/>
      <c r="AX67" s="9"/>
      <c r="AY67" s="9"/>
      <c r="AZ67" s="9"/>
      <c r="BA67" s="9"/>
      <c r="BB67" s="9"/>
      <c r="BC67" s="9"/>
      <c r="BD67" s="9"/>
      <c r="BE67" s="9"/>
      <c r="BF67" s="9"/>
      <c r="BG67" s="9"/>
      <c r="BH67" s="9"/>
      <c r="BI67" s="9"/>
      <c r="BJ67" s="9"/>
      <c r="BK67" s="9"/>
      <c r="BL67" s="9"/>
      <c r="BM67" s="9"/>
      <c r="BN67" s="9"/>
    </row>
    <row r="68" spans="1:66">
      <c r="A68" s="8" t="s">
        <v>13</v>
      </c>
      <c r="B68" s="8"/>
      <c r="C68" s="8"/>
      <c r="D68" s="8"/>
      <c r="E68" s="8"/>
      <c r="F68" s="8"/>
      <c r="G68" s="8"/>
      <c r="H68" s="8"/>
      <c r="I68" s="8" t="s">
        <v>12</v>
      </c>
      <c r="J68" s="8"/>
      <c r="K68" s="8"/>
      <c r="L68" s="8"/>
      <c r="M68" s="8"/>
      <c r="N68" s="8"/>
      <c r="O68" s="8"/>
      <c r="P68" s="8"/>
      <c r="Q68" s="8" t="s">
        <v>45</v>
      </c>
      <c r="R68" s="8"/>
      <c r="S68" s="8"/>
      <c r="T68" s="8"/>
      <c r="U68" s="8"/>
      <c r="V68" s="8"/>
      <c r="W68" s="8"/>
      <c r="X68" s="8"/>
      <c r="Y68" s="8"/>
      <c r="Z68" s="8"/>
      <c r="AA68" s="8"/>
      <c r="AB68" s="8"/>
      <c r="AC68" s="8"/>
      <c r="AR68" s="9" t="s">
        <v>21</v>
      </c>
      <c r="AS68" s="9"/>
      <c r="AT68" s="9"/>
      <c r="AU68" s="9"/>
      <c r="AV68" s="9"/>
      <c r="AW68" s="9"/>
      <c r="AX68" s="9"/>
      <c r="AY68" s="9"/>
      <c r="AZ68" s="9"/>
      <c r="BA68" s="9"/>
      <c r="BB68" s="9"/>
      <c r="BC68" s="9"/>
      <c r="BD68" s="9"/>
      <c r="BE68" s="9"/>
      <c r="BF68" s="9"/>
      <c r="BG68" s="9"/>
      <c r="BH68" s="9"/>
      <c r="BI68" s="9"/>
      <c r="BJ68" s="9"/>
      <c r="BK68" s="9"/>
      <c r="BL68" s="9"/>
      <c r="BM68" s="9"/>
      <c r="BN68" s="9"/>
    </row>
    <row r="69" spans="1:66">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R69" s="9"/>
      <c r="AS69" s="9"/>
      <c r="AT69" s="9"/>
      <c r="AU69" s="9"/>
      <c r="AV69" s="9"/>
      <c r="AW69" s="9"/>
      <c r="AX69" s="9"/>
      <c r="AY69" s="9"/>
      <c r="AZ69" s="9"/>
      <c r="BA69" s="9"/>
      <c r="BB69" s="9"/>
      <c r="BC69" s="9"/>
      <c r="BD69" s="9"/>
      <c r="BE69" s="9"/>
      <c r="BF69" s="9"/>
      <c r="BG69" s="9"/>
      <c r="BH69" s="9"/>
      <c r="BI69" s="9"/>
      <c r="BJ69" s="9"/>
      <c r="BK69" s="9"/>
      <c r="BL69" s="9"/>
      <c r="BM69" s="9"/>
      <c r="BN69" s="9"/>
    </row>
    <row r="70" spans="1:66">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R70" s="9"/>
      <c r="AS70" s="9"/>
      <c r="AT70" s="9"/>
      <c r="AU70" s="9"/>
      <c r="AV70" s="9"/>
      <c r="AW70" s="9"/>
      <c r="AX70" s="9"/>
      <c r="AY70" s="9"/>
      <c r="AZ70" s="9"/>
      <c r="BA70" s="9"/>
      <c r="BB70" s="9"/>
      <c r="BC70" s="9"/>
      <c r="BD70" s="9"/>
      <c r="BE70" s="9"/>
      <c r="BF70" s="9"/>
      <c r="BG70" s="9"/>
      <c r="BH70" s="9"/>
      <c r="BI70" s="9"/>
      <c r="BJ70" s="9"/>
      <c r="BK70" s="9"/>
      <c r="BL70" s="9"/>
      <c r="BM70" s="9"/>
      <c r="BN70" s="9"/>
    </row>
    <row r="71" spans="1:66">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R71" s="9"/>
      <c r="AS71" s="9"/>
      <c r="AT71" s="9"/>
      <c r="AU71" s="9"/>
      <c r="AV71" s="9"/>
      <c r="AW71" s="9"/>
      <c r="AX71" s="9"/>
      <c r="AY71" s="9"/>
      <c r="AZ71" s="9"/>
      <c r="BA71" s="9"/>
      <c r="BB71" s="9"/>
      <c r="BC71" s="9"/>
      <c r="BD71" s="9"/>
      <c r="BE71" s="9" t="s">
        <v>57</v>
      </c>
      <c r="BF71" s="9"/>
      <c r="BG71" s="9"/>
      <c r="BH71" s="9"/>
      <c r="BI71" s="9"/>
      <c r="BJ71" s="9"/>
      <c r="BK71" s="9"/>
      <c r="BL71" s="9"/>
      <c r="BM71" s="9"/>
      <c r="BN71" s="9"/>
    </row>
    <row r="72" spans="1:66">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R72" s="9"/>
      <c r="AS72" s="9"/>
      <c r="AT72" s="9"/>
      <c r="AU72" s="9"/>
      <c r="AV72" s="9"/>
      <c r="AW72" s="9"/>
      <c r="AX72" s="9"/>
      <c r="AY72" s="9"/>
      <c r="AZ72" s="9"/>
      <c r="BA72" s="9"/>
      <c r="BB72" s="9"/>
      <c r="BC72" s="9"/>
      <c r="BD72" s="9"/>
      <c r="BE72" s="9" t="s">
        <v>25</v>
      </c>
      <c r="BF72" s="9" t="s">
        <v>23</v>
      </c>
      <c r="BG72" s="9" t="s">
        <v>26</v>
      </c>
      <c r="BH72" s="9" t="s">
        <v>24</v>
      </c>
      <c r="BI72" s="9" t="s">
        <v>15</v>
      </c>
      <c r="BJ72" s="9" t="s">
        <v>28</v>
      </c>
      <c r="BK72" s="9"/>
      <c r="BL72" s="9"/>
      <c r="BM72" s="9"/>
      <c r="BN72" s="9"/>
    </row>
    <row r="73" spans="1:66">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R73" s="9"/>
      <c r="AS73" s="9"/>
      <c r="AT73" s="9"/>
      <c r="AU73" s="9"/>
      <c r="AV73" s="9"/>
      <c r="AW73" s="9"/>
      <c r="AX73" s="9"/>
      <c r="AY73" s="9"/>
      <c r="AZ73" s="9"/>
      <c r="BA73" s="9"/>
      <c r="BB73" s="9"/>
      <c r="BC73" s="9"/>
      <c r="BD73" s="9"/>
      <c r="BE73" s="9">
        <v>2010</v>
      </c>
      <c r="BF73" s="9">
        <v>7226.6</v>
      </c>
      <c r="BG73" s="9"/>
      <c r="BH73" s="9">
        <v>8.5984522799999996E-5</v>
      </c>
      <c r="BI73" s="9">
        <f>BF73*BH73</f>
        <v>0.62137575246648002</v>
      </c>
      <c r="BJ73" s="9" t="s">
        <v>68</v>
      </c>
      <c r="BK73" s="9"/>
      <c r="BL73" s="9"/>
      <c r="BM73" s="9"/>
      <c r="BN73" s="9"/>
    </row>
    <row r="74" spans="1:66">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R74" s="9"/>
      <c r="AS74" s="9"/>
      <c r="AT74" s="9"/>
      <c r="AU74" s="9"/>
      <c r="AV74" s="9"/>
      <c r="AW74" s="9"/>
      <c r="AX74" s="9"/>
      <c r="AY74" s="9"/>
      <c r="AZ74" s="9"/>
      <c r="BA74" s="9"/>
      <c r="BB74" s="9"/>
      <c r="BC74" s="9"/>
      <c r="BD74" s="9"/>
      <c r="BE74" s="9">
        <v>2011</v>
      </c>
      <c r="BF74" s="9">
        <v>596515</v>
      </c>
      <c r="BG74" s="9"/>
      <c r="BH74" s="9">
        <v>8.5984522799999996E-5</v>
      </c>
      <c r="BI74" s="9">
        <f>BF74*BH74</f>
        <v>51.291057618041997</v>
      </c>
      <c r="BJ74" s="9"/>
      <c r="BK74" s="9"/>
      <c r="BL74" s="9"/>
      <c r="BM74" s="9"/>
      <c r="BN74" s="9"/>
    </row>
    <row r="75" spans="1:66">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R75" s="9"/>
      <c r="AS75" s="9"/>
      <c r="AT75" s="9"/>
      <c r="AU75" s="9"/>
      <c r="AV75" s="9"/>
      <c r="AW75" s="9"/>
      <c r="AX75" s="9"/>
      <c r="AY75" s="9"/>
      <c r="AZ75" s="9"/>
      <c r="BA75" s="9"/>
      <c r="BB75" s="9"/>
      <c r="BC75" s="9"/>
      <c r="BD75" s="9"/>
      <c r="BE75" s="9">
        <v>2012</v>
      </c>
      <c r="BF75" s="9"/>
      <c r="BG75" s="10">
        <v>612.79899999999998</v>
      </c>
      <c r="BH75" s="9">
        <v>8.5984522800000004E-2</v>
      </c>
      <c r="BI75" s="9">
        <f>BG75*BH75</f>
        <v>52.691229587317203</v>
      </c>
      <c r="BJ75" s="9"/>
      <c r="BK75" s="9"/>
      <c r="BL75" s="9"/>
      <c r="BM75" s="9"/>
      <c r="BN75" s="9"/>
    </row>
    <row r="76" spans="1:66">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R76" s="9"/>
      <c r="AS76" s="9"/>
      <c r="AT76" s="9"/>
      <c r="AU76" s="9"/>
      <c r="AV76" s="9"/>
      <c r="AW76" s="9"/>
      <c r="AX76" s="9"/>
      <c r="AY76" s="9"/>
      <c r="AZ76" s="9"/>
      <c r="BA76" s="9"/>
      <c r="BB76" s="9"/>
      <c r="BC76" s="9"/>
      <c r="BD76" s="9"/>
      <c r="BE76" s="9">
        <v>2013</v>
      </c>
      <c r="BF76" s="10"/>
      <c r="BG76" s="10">
        <v>588.17499999999995</v>
      </c>
      <c r="BH76" s="9">
        <v>8.5984522800000004E-2</v>
      </c>
      <c r="BI76" s="9">
        <f>BG76*BH76</f>
        <v>50.573946697890001</v>
      </c>
      <c r="BJ76" s="9"/>
      <c r="BK76" s="9"/>
      <c r="BL76" s="9"/>
      <c r="BM76" s="9"/>
      <c r="BN76" s="9"/>
    </row>
    <row r="77" spans="1:66">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R77" s="9"/>
      <c r="AS77" s="9"/>
      <c r="AT77" s="9"/>
      <c r="AU77" s="9"/>
      <c r="AV77" s="9"/>
      <c r="AW77" s="9"/>
      <c r="AX77" s="9"/>
      <c r="AY77" s="9"/>
      <c r="AZ77" s="9"/>
      <c r="BA77" s="9"/>
      <c r="BB77" s="9"/>
      <c r="BC77" s="9"/>
      <c r="BD77" s="9"/>
      <c r="BE77" s="9"/>
      <c r="BF77" s="10"/>
      <c r="BG77" s="10"/>
      <c r="BH77" s="9"/>
      <c r="BI77" s="9"/>
      <c r="BJ77" s="9" t="s">
        <v>30</v>
      </c>
      <c r="BK77" s="9"/>
      <c r="BL77" s="9"/>
      <c r="BM77" s="9"/>
      <c r="BN77" s="9"/>
    </row>
    <row r="78" spans="1:66">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R78" s="9"/>
      <c r="AS78" s="9"/>
      <c r="AT78" s="9"/>
      <c r="AU78" s="9"/>
      <c r="AV78" s="9"/>
      <c r="AW78" s="9"/>
      <c r="AX78" s="9"/>
      <c r="AY78" s="9"/>
      <c r="AZ78" s="9"/>
      <c r="BA78" s="9"/>
      <c r="BB78" s="9"/>
      <c r="BC78" s="9"/>
      <c r="BD78" s="9"/>
      <c r="BE78" s="9">
        <v>2015</v>
      </c>
      <c r="BF78" s="9"/>
      <c r="BG78" s="10">
        <v>572.88599999999997</v>
      </c>
      <c r="BH78" s="9">
        <v>8.5984522800000004E-2</v>
      </c>
      <c r="BI78" s="9">
        <f>BG78*BH78</f>
        <v>49.259329328800803</v>
      </c>
      <c r="BJ78" s="9" t="s">
        <v>29</v>
      </c>
      <c r="BK78" s="9"/>
      <c r="BL78" s="9"/>
      <c r="BM78" s="9"/>
      <c r="BN78" s="9"/>
    </row>
    <row r="79" spans="1:66">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R79" s="9"/>
      <c r="AS79" s="9" t="s">
        <v>22</v>
      </c>
      <c r="AT79" s="9"/>
      <c r="AU79" s="9"/>
      <c r="AV79" s="9"/>
      <c r="AW79" s="9"/>
      <c r="AX79" s="9"/>
      <c r="AY79" s="9"/>
      <c r="AZ79" s="9"/>
      <c r="BA79" s="9"/>
      <c r="BB79" s="9"/>
      <c r="BC79" s="9"/>
      <c r="BD79" s="9"/>
      <c r="BE79" s="9"/>
      <c r="BF79" s="9"/>
      <c r="BG79" s="10"/>
      <c r="BH79" s="9"/>
      <c r="BI79" s="9"/>
      <c r="BJ79" s="9"/>
      <c r="BK79" s="9"/>
      <c r="BL79" s="9"/>
      <c r="BM79" s="9"/>
      <c r="BN79" s="9"/>
    </row>
    <row r="80" spans="1:66">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R80" s="9"/>
      <c r="AS80" s="9"/>
      <c r="AT80" s="9"/>
      <c r="AU80" s="9"/>
      <c r="AV80" s="9"/>
      <c r="AW80" s="9"/>
      <c r="AX80" s="9"/>
      <c r="AY80" s="9"/>
      <c r="AZ80" s="9"/>
      <c r="BA80" s="9"/>
      <c r="BB80" s="9"/>
      <c r="BC80" s="9"/>
      <c r="BD80" s="9"/>
      <c r="BE80" s="9"/>
      <c r="BF80" s="9"/>
      <c r="BG80" s="10"/>
      <c r="BH80" s="9"/>
      <c r="BI80" s="9"/>
      <c r="BJ80" s="9"/>
      <c r="BK80" s="9"/>
      <c r="BL80" s="9"/>
      <c r="BM80" s="9"/>
      <c r="BN80" s="9"/>
    </row>
    <row r="81" spans="1:66">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R81" s="9"/>
      <c r="AS81" s="9"/>
      <c r="AT81" s="9"/>
      <c r="AU81" s="9"/>
      <c r="AV81" s="9"/>
      <c r="AW81" s="9"/>
      <c r="AX81" s="9"/>
      <c r="AY81" s="9"/>
      <c r="AZ81" s="9"/>
      <c r="BA81" s="9"/>
      <c r="BB81" s="9"/>
      <c r="BC81" s="9"/>
      <c r="BD81" s="9"/>
      <c r="BE81" s="9"/>
      <c r="BF81" s="9"/>
      <c r="BG81" s="10"/>
      <c r="BH81" s="9"/>
      <c r="BI81" s="9"/>
      <c r="BJ81" s="9"/>
      <c r="BK81" s="9"/>
      <c r="BL81" s="9"/>
      <c r="BM81" s="9"/>
      <c r="BN81" s="9"/>
    </row>
    <row r="82" spans="1:66">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R82" s="9"/>
      <c r="AS82" s="9"/>
      <c r="AT82" s="9"/>
      <c r="AU82" s="9"/>
      <c r="AV82" s="9"/>
      <c r="AW82" s="9"/>
      <c r="AX82" s="9"/>
      <c r="AY82" s="9"/>
      <c r="AZ82" s="9"/>
      <c r="BA82" s="9"/>
      <c r="BB82" s="9"/>
      <c r="BC82" s="9"/>
      <c r="BD82" s="9"/>
      <c r="BE82" s="9"/>
      <c r="BF82" s="9"/>
      <c r="BG82" s="10"/>
      <c r="BH82" s="9"/>
      <c r="BI82" s="9"/>
      <c r="BJ82" s="9"/>
      <c r="BK82" s="9"/>
      <c r="BL82" s="9"/>
      <c r="BM82" s="9"/>
      <c r="BN82" s="9"/>
    </row>
    <row r="83" spans="1:66">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R83" s="9"/>
      <c r="AS83" s="9"/>
      <c r="AT83" s="9"/>
      <c r="AU83" s="9"/>
      <c r="AV83" s="9"/>
      <c r="AW83" s="9"/>
      <c r="AX83" s="9"/>
      <c r="AY83" s="9"/>
      <c r="AZ83" s="9"/>
      <c r="BA83" s="9"/>
      <c r="BB83" s="9"/>
      <c r="BC83" s="9"/>
      <c r="BD83" s="9"/>
      <c r="BE83" s="9" t="s">
        <v>67</v>
      </c>
      <c r="BF83" s="9"/>
      <c r="BG83" s="10"/>
      <c r="BH83" s="9"/>
      <c r="BI83" s="9"/>
      <c r="BJ83" s="9"/>
      <c r="BK83" s="9"/>
      <c r="BL83" s="9"/>
      <c r="BM83" s="9"/>
      <c r="BN83" s="9"/>
    </row>
    <row r="84" spans="1:66">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R84" s="9"/>
      <c r="AS84" s="9"/>
      <c r="AT84" s="9"/>
      <c r="AU84" s="9"/>
      <c r="AV84" s="9"/>
      <c r="AW84" s="9"/>
      <c r="AX84" s="9"/>
      <c r="AY84" s="9"/>
      <c r="AZ84" s="9"/>
      <c r="BA84" s="9"/>
      <c r="BB84" s="9"/>
      <c r="BC84" s="9"/>
      <c r="BD84" s="9"/>
      <c r="BE84" s="9" t="s">
        <v>25</v>
      </c>
      <c r="BF84" s="9" t="s">
        <v>23</v>
      </c>
      <c r="BG84" s="10" t="s">
        <v>26</v>
      </c>
      <c r="BH84" s="9" t="s">
        <v>24</v>
      </c>
      <c r="BI84" s="9" t="s">
        <v>15</v>
      </c>
      <c r="BJ84" s="9" t="s">
        <v>28</v>
      </c>
      <c r="BK84" s="9"/>
      <c r="BL84" s="9"/>
      <c r="BM84" s="9"/>
      <c r="BN84" s="9"/>
    </row>
    <row r="85" spans="1:66">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R85" s="9"/>
      <c r="AS85" s="9"/>
      <c r="AT85" s="9"/>
      <c r="AU85" s="9"/>
      <c r="AV85" s="9"/>
      <c r="AW85" s="9"/>
      <c r="AX85" s="9"/>
      <c r="AY85" s="9"/>
      <c r="AZ85" s="9"/>
      <c r="BA85" s="9"/>
      <c r="BB85" s="9"/>
      <c r="BC85" s="9"/>
      <c r="BD85" s="9"/>
      <c r="BE85" s="9">
        <v>2010</v>
      </c>
      <c r="BF85" s="11">
        <v>1243161.69</v>
      </c>
      <c r="BG85" s="10"/>
      <c r="BH85" s="9">
        <v>8.5984522799999996E-5</v>
      </c>
      <c r="BI85" s="9">
        <f>BF85*BH85</f>
        <v>106.89266467789152</v>
      </c>
      <c r="BJ85" s="9"/>
      <c r="BK85" s="9"/>
      <c r="BL85" s="9"/>
      <c r="BM85" s="9"/>
      <c r="BN85" s="9"/>
    </row>
    <row r="86" spans="1:66">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R86" s="9"/>
      <c r="AS86" s="9"/>
      <c r="AT86" s="9"/>
      <c r="AU86" s="9"/>
      <c r="AV86" s="9"/>
      <c r="AW86" s="9"/>
      <c r="AX86" s="9"/>
      <c r="AY86" s="9"/>
      <c r="AZ86" s="9"/>
      <c r="BA86" s="9"/>
      <c r="BB86" s="9"/>
      <c r="BC86" s="9"/>
      <c r="BD86" s="9"/>
      <c r="BE86" s="9">
        <v>2011</v>
      </c>
      <c r="BF86" s="9">
        <v>1302317.55</v>
      </c>
      <c r="BG86" s="10"/>
      <c r="BH86" s="9">
        <v>8.5984522799999996E-5</v>
      </c>
      <c r="BI86" s="9">
        <f>BF86*BH86</f>
        <v>111.97915307081514</v>
      </c>
      <c r="BJ86" s="9"/>
      <c r="BK86" s="9"/>
      <c r="BL86" s="9"/>
      <c r="BM86" s="9"/>
      <c r="BN86" s="9"/>
    </row>
    <row r="87" spans="1:66">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R87" s="9"/>
      <c r="AS87" s="9"/>
      <c r="AT87" s="9"/>
      <c r="AU87" s="9"/>
      <c r="AV87" s="9"/>
      <c r="AW87" s="9"/>
      <c r="AX87" s="9"/>
      <c r="AY87" s="9"/>
      <c r="AZ87" s="9"/>
      <c r="BA87" s="9"/>
      <c r="BB87" s="9"/>
      <c r="BC87" s="9"/>
      <c r="BD87" s="9"/>
      <c r="BE87" s="9">
        <v>2012</v>
      </c>
      <c r="BF87" s="9"/>
      <c r="BG87" s="10">
        <v>1385.65</v>
      </c>
      <c r="BH87" s="9">
        <v>8.5984522800000004E-2</v>
      </c>
      <c r="BI87" s="9">
        <f>BG87*BH87</f>
        <v>119.14445401782001</v>
      </c>
      <c r="BJ87" s="9"/>
      <c r="BK87" s="9"/>
      <c r="BL87" s="9"/>
      <c r="BM87" s="9"/>
      <c r="BN87" s="9"/>
    </row>
    <row r="88" spans="1:66">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R88" s="9"/>
      <c r="AS88" s="9"/>
      <c r="AT88" s="9"/>
      <c r="AU88" s="9"/>
      <c r="AV88" s="9"/>
      <c r="AW88" s="9"/>
      <c r="AX88" s="9"/>
      <c r="AY88" s="9"/>
      <c r="AZ88" s="9"/>
      <c r="BA88" s="9"/>
      <c r="BB88" s="9"/>
      <c r="BC88" s="9"/>
      <c r="BD88" s="9"/>
      <c r="BE88" s="9">
        <v>2013</v>
      </c>
      <c r="BF88" s="10"/>
      <c r="BG88" s="10">
        <v>1485.059</v>
      </c>
      <c r="BH88" s="9">
        <v>8.5984522800000004E-2</v>
      </c>
      <c r="BI88" s="9">
        <f>BG88*BH88</f>
        <v>127.69208944484521</v>
      </c>
      <c r="BJ88" s="9"/>
      <c r="BK88" s="9"/>
      <c r="BL88" s="9"/>
      <c r="BM88" s="9"/>
      <c r="BN88" s="9"/>
    </row>
    <row r="89" spans="1:66">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R89" s="9"/>
      <c r="AS89" s="9"/>
      <c r="AT89" s="9"/>
      <c r="AU89" s="9"/>
      <c r="AV89" s="9"/>
      <c r="AW89" s="9"/>
      <c r="AX89" s="9"/>
      <c r="AY89" s="9"/>
      <c r="AZ89" s="9"/>
      <c r="BA89" s="9"/>
      <c r="BB89" s="9"/>
      <c r="BC89" s="9"/>
      <c r="BD89" s="9"/>
      <c r="BE89" s="9"/>
      <c r="BF89" s="10"/>
      <c r="BG89" s="10"/>
      <c r="BH89" s="9"/>
      <c r="BI89" s="9"/>
      <c r="BJ89" s="9" t="s">
        <v>30</v>
      </c>
      <c r="BK89" s="9"/>
      <c r="BL89" s="9"/>
      <c r="BM89" s="9"/>
      <c r="BN89" s="9"/>
    </row>
    <row r="90" spans="1:66">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R90" s="9"/>
      <c r="AS90" s="9"/>
      <c r="AT90" s="9"/>
      <c r="AU90" s="9"/>
      <c r="AV90" s="9"/>
      <c r="AW90" s="9"/>
      <c r="AX90" s="9"/>
      <c r="AY90" s="9"/>
      <c r="AZ90" s="9"/>
      <c r="BA90" s="9"/>
      <c r="BB90" s="9"/>
      <c r="BC90" s="9"/>
      <c r="BD90" s="9"/>
      <c r="BE90" s="9">
        <v>2015</v>
      </c>
      <c r="BF90" s="9"/>
      <c r="BG90" s="10">
        <v>1231.114</v>
      </c>
      <c r="BH90" s="9">
        <v>8.5984522800000004E-2</v>
      </c>
      <c r="BI90" s="9">
        <f>BG90*BH90</f>
        <v>105.85674980239921</v>
      </c>
      <c r="BJ90" s="9" t="s">
        <v>29</v>
      </c>
      <c r="BK90" s="9"/>
      <c r="BL90" s="9"/>
      <c r="BM90" s="9"/>
      <c r="BN90" s="9"/>
    </row>
    <row r="91" spans="1:66">
      <c r="A91" s="8" t="s">
        <v>32</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R91" s="9"/>
      <c r="AS91" s="9"/>
      <c r="AT91" s="9"/>
      <c r="AU91" s="9"/>
      <c r="AV91" s="9"/>
      <c r="AW91" s="9"/>
      <c r="AX91" s="9"/>
      <c r="AY91" s="9"/>
      <c r="AZ91" s="9"/>
      <c r="BA91" s="9"/>
      <c r="BB91" s="9"/>
      <c r="BC91" s="9"/>
      <c r="BD91" s="9"/>
      <c r="BE91" s="9"/>
      <c r="BF91" s="9"/>
      <c r="BG91" s="9"/>
      <c r="BH91" s="9"/>
      <c r="BI91" s="9"/>
      <c r="BJ91" s="9"/>
      <c r="BK91" s="9"/>
      <c r="BL91" s="9"/>
      <c r="BM91" s="9"/>
      <c r="BN91" s="9"/>
    </row>
    <row r="92" spans="1:66">
      <c r="A92" s="8" t="s">
        <v>31</v>
      </c>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R92" s="9"/>
      <c r="AS92" s="9"/>
      <c r="AT92" s="9" t="s">
        <v>70</v>
      </c>
      <c r="AU92" s="9"/>
      <c r="AV92" s="9"/>
      <c r="AW92" s="9"/>
      <c r="AX92" s="9"/>
      <c r="AY92" s="9"/>
      <c r="AZ92" s="9"/>
      <c r="BA92" s="9"/>
      <c r="BB92" s="9"/>
      <c r="BC92" s="9"/>
      <c r="BD92" s="9"/>
      <c r="BE92" s="9"/>
      <c r="BF92" s="9"/>
      <c r="BG92" s="9"/>
      <c r="BH92" s="9"/>
      <c r="BI92" s="9"/>
      <c r="BJ92" s="9"/>
      <c r="BK92" s="9"/>
      <c r="BL92" s="9"/>
      <c r="BM92" s="9"/>
      <c r="BN92" s="9"/>
    </row>
    <row r="93" spans="1:66">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R93" s="9"/>
      <c r="AS93" s="9"/>
      <c r="AT93" s="9"/>
      <c r="AU93" s="9"/>
      <c r="AV93" s="9"/>
      <c r="AW93" s="9"/>
      <c r="AX93" s="9"/>
      <c r="AY93" s="9"/>
      <c r="AZ93" s="9"/>
      <c r="BA93" s="9"/>
      <c r="BB93" s="9"/>
      <c r="BC93" s="9"/>
      <c r="BD93" s="9"/>
      <c r="BE93" s="9"/>
      <c r="BF93" s="9"/>
      <c r="BG93" s="9"/>
      <c r="BH93" s="9"/>
      <c r="BI93" s="9"/>
      <c r="BJ93" s="9"/>
      <c r="BK93" s="9"/>
      <c r="BL93" s="9"/>
      <c r="BM93" s="9"/>
      <c r="BN93" s="9"/>
    </row>
    <row r="94" spans="1:66">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R94" s="9"/>
      <c r="AS94" s="9"/>
      <c r="AT94" s="9"/>
      <c r="AU94" s="9"/>
      <c r="AV94" s="9"/>
      <c r="AW94" s="9"/>
      <c r="AX94" s="9"/>
      <c r="AY94" s="9"/>
      <c r="AZ94" s="9"/>
      <c r="BA94" s="9"/>
      <c r="BB94" s="9"/>
      <c r="BC94" s="9"/>
      <c r="BD94" s="9"/>
      <c r="BE94" s="9"/>
      <c r="BF94" s="9"/>
      <c r="BG94" s="9"/>
      <c r="BH94" s="9"/>
      <c r="BI94" s="9"/>
      <c r="BJ94" s="9"/>
      <c r="BK94" s="9"/>
      <c r="BL94" s="9"/>
      <c r="BM94" s="9"/>
      <c r="BN94" s="9"/>
    </row>
    <row r="95" spans="1:66">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R95" s="9"/>
      <c r="AS95" s="9"/>
      <c r="AT95" s="9"/>
      <c r="AU95" s="9"/>
      <c r="AV95" s="9"/>
      <c r="AW95" s="9"/>
      <c r="AX95" s="9"/>
      <c r="AY95" s="9"/>
      <c r="AZ95" s="9"/>
      <c r="BA95" s="9"/>
      <c r="BB95" s="9"/>
      <c r="BC95" s="9"/>
      <c r="BD95" s="9"/>
      <c r="BE95" s="9"/>
      <c r="BF95" s="9"/>
      <c r="BG95" s="9"/>
      <c r="BH95" s="9"/>
      <c r="BI95" s="9"/>
      <c r="BJ95" s="9"/>
      <c r="BK95" s="9"/>
      <c r="BL95" s="9"/>
      <c r="BM95" s="9"/>
      <c r="BN95" s="9"/>
    </row>
    <row r="96" spans="1:66">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R96" s="9"/>
      <c r="AS96" s="9"/>
      <c r="AT96" s="9"/>
      <c r="AU96" s="9"/>
      <c r="AV96" s="9"/>
      <c r="AW96" s="9"/>
      <c r="AX96" s="9"/>
      <c r="AY96" s="9"/>
      <c r="AZ96" s="9"/>
      <c r="BA96" s="9"/>
      <c r="BB96" s="9"/>
      <c r="BC96" s="9"/>
      <c r="BD96" s="9"/>
      <c r="BE96" s="9"/>
      <c r="BF96" s="9"/>
      <c r="BG96" s="9"/>
      <c r="BH96" s="9"/>
      <c r="BI96" s="9"/>
      <c r="BJ96" s="9"/>
      <c r="BK96" s="9"/>
      <c r="BL96" s="9"/>
      <c r="BM96" s="9"/>
      <c r="BN96" s="9"/>
    </row>
    <row r="97" spans="1:66">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R97" s="9"/>
      <c r="AS97" s="9"/>
      <c r="AT97" s="9"/>
      <c r="AU97" s="9"/>
      <c r="AV97" s="9"/>
      <c r="AW97" s="9"/>
      <c r="AX97" s="9"/>
      <c r="AY97" s="9"/>
      <c r="AZ97" s="9"/>
      <c r="BA97" s="9"/>
      <c r="BB97" s="9"/>
      <c r="BC97" s="9"/>
      <c r="BD97" s="9"/>
      <c r="BE97" s="9"/>
      <c r="BF97" s="9"/>
      <c r="BG97" s="9"/>
      <c r="BH97" s="9"/>
      <c r="BI97" s="9"/>
      <c r="BJ97" s="9"/>
      <c r="BK97" s="9"/>
      <c r="BL97" s="9"/>
      <c r="BM97" s="9"/>
      <c r="BN97" s="9"/>
    </row>
    <row r="98" spans="1:66">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R98" s="9"/>
      <c r="AS98" s="9"/>
      <c r="AT98" s="9"/>
      <c r="AU98" s="9"/>
      <c r="AV98" s="9"/>
      <c r="AW98" s="9"/>
      <c r="AX98" s="9"/>
      <c r="AY98" s="9"/>
      <c r="AZ98" s="9"/>
      <c r="BA98" s="9"/>
      <c r="BB98" s="9"/>
      <c r="BC98" s="9"/>
      <c r="BD98" s="9"/>
      <c r="BE98" s="9"/>
      <c r="BF98" s="9"/>
      <c r="BG98" s="9"/>
      <c r="BH98" s="9"/>
      <c r="BI98" s="9"/>
      <c r="BJ98" s="9"/>
      <c r="BK98" s="9"/>
      <c r="BL98" s="9"/>
      <c r="BM98" s="9"/>
      <c r="BN98" s="9"/>
    </row>
    <row r="99" spans="1:66">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R99" s="9"/>
      <c r="AS99" s="9"/>
      <c r="AT99" s="9"/>
      <c r="AU99" s="9"/>
      <c r="AV99" s="9"/>
      <c r="AW99" s="9"/>
      <c r="AX99" s="9"/>
      <c r="AY99" s="9"/>
      <c r="AZ99" s="9"/>
      <c r="BA99" s="9"/>
      <c r="BB99" s="9"/>
      <c r="BC99" s="9"/>
      <c r="BD99" s="9"/>
      <c r="BE99" s="9"/>
      <c r="BF99" s="9"/>
      <c r="BG99" s="9"/>
      <c r="BH99" s="9"/>
      <c r="BI99" s="9"/>
      <c r="BJ99" s="9"/>
      <c r="BK99" s="9"/>
      <c r="BL99" s="9"/>
      <c r="BM99" s="9"/>
      <c r="BN99" s="9"/>
    </row>
    <row r="100" spans="1:66">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R100" s="9"/>
      <c r="AS100" s="9"/>
      <c r="AT100" s="9"/>
      <c r="AU100" s="9"/>
      <c r="AV100" s="9"/>
      <c r="AW100" s="9"/>
      <c r="AX100" s="9"/>
      <c r="AY100" s="9"/>
      <c r="AZ100" s="9"/>
      <c r="BA100" s="9"/>
      <c r="BB100" s="9"/>
      <c r="BC100" s="9"/>
      <c r="BD100" s="9"/>
      <c r="BE100" s="9"/>
      <c r="BF100" s="9"/>
      <c r="BG100" s="9"/>
      <c r="BH100" s="9"/>
      <c r="BI100" s="9"/>
      <c r="BJ100" s="9"/>
      <c r="BK100" s="9"/>
      <c r="BL100" s="9"/>
      <c r="BM100" s="9"/>
      <c r="BN100" s="9"/>
    </row>
    <row r="101" spans="1:66">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R101" s="9"/>
      <c r="AS101" s="9"/>
      <c r="AT101" s="9"/>
      <c r="AU101" s="9"/>
      <c r="AV101" s="9"/>
      <c r="AW101" s="9"/>
      <c r="AX101" s="9"/>
      <c r="AY101" s="9"/>
      <c r="AZ101" s="9"/>
      <c r="BA101" s="9"/>
      <c r="BB101" s="9"/>
      <c r="BC101" s="9"/>
      <c r="BD101" s="9"/>
      <c r="BE101" s="9"/>
      <c r="BF101" s="9"/>
      <c r="BG101" s="9"/>
      <c r="BH101" s="9"/>
      <c r="BI101" s="9"/>
      <c r="BJ101" s="9"/>
      <c r="BK101" s="9"/>
      <c r="BL101" s="9"/>
      <c r="BM101" s="9"/>
      <c r="BN101" s="9"/>
    </row>
    <row r="102" spans="1:66">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R102" s="9"/>
      <c r="AS102" s="9"/>
      <c r="AT102" s="9"/>
      <c r="AU102" s="9"/>
      <c r="AV102" s="9"/>
      <c r="AW102" s="9"/>
      <c r="AX102" s="9"/>
      <c r="AY102" s="9"/>
      <c r="AZ102" s="9"/>
      <c r="BA102" s="9"/>
      <c r="BB102" s="9"/>
      <c r="BC102" s="9"/>
      <c r="BD102" s="9"/>
      <c r="BE102" s="9"/>
      <c r="BF102" s="9"/>
      <c r="BG102" s="9"/>
      <c r="BH102" s="9"/>
      <c r="BI102" s="9"/>
      <c r="BJ102" s="9"/>
      <c r="BK102" s="9"/>
      <c r="BL102" s="9"/>
      <c r="BM102" s="9"/>
      <c r="BN102" s="9"/>
    </row>
    <row r="103" spans="1:66">
      <c r="A103" s="8" t="s">
        <v>33</v>
      </c>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R103" s="9"/>
      <c r="AS103" s="9"/>
      <c r="AT103" s="9"/>
      <c r="AU103" s="9"/>
      <c r="AV103" s="9"/>
      <c r="AW103" s="9"/>
      <c r="AX103" s="9"/>
      <c r="AY103" s="9"/>
      <c r="AZ103" s="9"/>
      <c r="BA103" s="9"/>
      <c r="BB103" s="9"/>
      <c r="BC103" s="9"/>
      <c r="BD103" s="9"/>
      <c r="BE103" s="9"/>
      <c r="BF103" s="9"/>
      <c r="BG103" s="9"/>
      <c r="BH103" s="9"/>
      <c r="BI103" s="9"/>
      <c r="BJ103" s="9"/>
      <c r="BK103" s="9"/>
      <c r="BL103" s="9"/>
      <c r="BM103" s="9"/>
      <c r="BN103" s="9"/>
    </row>
    <row r="104" spans="1:66">
      <c r="A104" s="8" t="s">
        <v>34</v>
      </c>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R104" s="9"/>
      <c r="AS104" s="9"/>
      <c r="AT104" s="9"/>
      <c r="AU104" s="9"/>
      <c r="AV104" s="9"/>
      <c r="AW104" s="9"/>
      <c r="AX104" s="9"/>
      <c r="AY104" s="9"/>
      <c r="AZ104" s="9"/>
      <c r="BA104" s="9"/>
      <c r="BB104" s="9"/>
      <c r="BC104" s="9"/>
      <c r="BD104" s="9"/>
      <c r="BE104" s="9"/>
      <c r="BF104" s="9"/>
      <c r="BG104" s="9"/>
      <c r="BH104" s="9"/>
      <c r="BI104" s="9"/>
      <c r="BJ104" s="9"/>
      <c r="BK104" s="9"/>
      <c r="BL104" s="9"/>
      <c r="BM104" s="9"/>
      <c r="BN104" s="9"/>
    </row>
    <row r="105" spans="1:66">
      <c r="A105" s="8" t="s">
        <v>25</v>
      </c>
      <c r="B105" s="8"/>
      <c r="C105" s="8">
        <f>N1</f>
        <v>1980</v>
      </c>
      <c r="D105" s="8">
        <f>O1</f>
        <v>1981</v>
      </c>
      <c r="E105" s="8">
        <f>P1</f>
        <v>1982</v>
      </c>
      <c r="F105" s="8"/>
      <c r="G105" s="8"/>
      <c r="H105" s="8"/>
      <c r="I105" s="8"/>
      <c r="J105" s="8"/>
      <c r="K105" s="8"/>
      <c r="L105" s="8"/>
      <c r="M105" s="8"/>
      <c r="N105" s="8"/>
      <c r="O105" s="8"/>
      <c r="P105" s="8"/>
      <c r="Q105" s="8"/>
      <c r="R105" s="8"/>
      <c r="S105" s="8"/>
      <c r="T105" s="8"/>
      <c r="U105" s="8"/>
      <c r="V105" s="8"/>
      <c r="W105" s="8"/>
      <c r="X105" s="8"/>
      <c r="Y105" s="8"/>
      <c r="Z105" s="8"/>
      <c r="AA105" s="8"/>
      <c r="AB105" s="8"/>
      <c r="AC105" s="8"/>
      <c r="AR105" s="9"/>
      <c r="AS105" s="9"/>
      <c r="AT105" s="9"/>
      <c r="AU105" s="9"/>
      <c r="AV105" s="9"/>
      <c r="AW105" s="9"/>
      <c r="AX105" s="9"/>
      <c r="AY105" s="9"/>
      <c r="AZ105" s="9"/>
      <c r="BA105" s="9"/>
      <c r="BB105" s="9"/>
      <c r="BC105" s="9"/>
      <c r="BD105" s="9"/>
      <c r="BE105" s="9"/>
      <c r="BF105" s="9"/>
      <c r="BG105" s="9"/>
      <c r="BH105" s="9"/>
      <c r="BI105" s="9"/>
      <c r="BJ105" s="9"/>
      <c r="BK105" s="9"/>
      <c r="BL105" s="9"/>
      <c r="BM105" s="9"/>
      <c r="BN105" s="9"/>
    </row>
    <row r="106" spans="1:66">
      <c r="A106" s="8" t="s">
        <v>36</v>
      </c>
      <c r="B106" s="8"/>
      <c r="C106" s="8">
        <f>N32</f>
        <v>272.39999999999998</v>
      </c>
      <c r="D106" s="8">
        <f>O32</f>
        <v>275.39999999999998</v>
      </c>
      <c r="E106" s="8">
        <f>P32</f>
        <v>255</v>
      </c>
      <c r="F106" s="8"/>
      <c r="G106" s="8"/>
      <c r="H106" s="8"/>
      <c r="I106" s="8"/>
      <c r="J106" s="8"/>
      <c r="K106" s="8"/>
      <c r="L106" s="8"/>
      <c r="M106" s="8"/>
      <c r="N106" s="8"/>
      <c r="O106" s="8"/>
      <c r="P106" s="8"/>
      <c r="Q106" s="8"/>
      <c r="R106" s="8"/>
      <c r="S106" s="8"/>
      <c r="T106" s="8"/>
      <c r="U106" s="8"/>
      <c r="V106" s="8"/>
      <c r="W106" s="8"/>
      <c r="X106" s="8"/>
      <c r="Y106" s="8"/>
      <c r="Z106" s="8"/>
      <c r="AA106" s="8"/>
      <c r="AB106" s="8"/>
      <c r="AC106" s="8"/>
      <c r="AR106" s="9"/>
      <c r="AS106" s="9"/>
      <c r="AT106" s="9"/>
      <c r="AU106" s="9"/>
      <c r="AV106" s="9"/>
      <c r="AW106" s="9"/>
      <c r="AX106" s="9"/>
      <c r="AY106" s="9"/>
      <c r="AZ106" s="9"/>
      <c r="BA106" s="9"/>
      <c r="BB106" s="9"/>
      <c r="BC106" s="9"/>
      <c r="BD106" s="9"/>
      <c r="BE106" s="9"/>
      <c r="BF106" s="9"/>
      <c r="BG106" s="9"/>
      <c r="BH106" s="9"/>
      <c r="BI106" s="9"/>
      <c r="BJ106" s="9"/>
      <c r="BK106" s="9"/>
      <c r="BL106" s="9"/>
      <c r="BM106" s="9"/>
      <c r="BN106" s="9"/>
    </row>
    <row r="107" spans="1:66">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R107" s="9"/>
      <c r="AS107" s="9"/>
      <c r="AT107" s="9"/>
      <c r="AU107" s="9"/>
      <c r="AV107" s="9"/>
      <c r="AW107" s="9"/>
      <c r="AX107" s="9"/>
      <c r="AY107" s="9"/>
      <c r="AZ107" s="9"/>
      <c r="BA107" s="9"/>
      <c r="BB107" s="9"/>
      <c r="BC107" s="9"/>
      <c r="BD107" s="9"/>
      <c r="BE107" s="9"/>
      <c r="BF107" s="9"/>
      <c r="BG107" s="9"/>
      <c r="BH107" s="9"/>
      <c r="BI107" s="9"/>
      <c r="BJ107" s="9"/>
      <c r="BK107" s="9"/>
      <c r="BL107" s="9"/>
      <c r="BM107" s="9"/>
      <c r="BN107" s="9"/>
    </row>
    <row r="108" spans="1:66">
      <c r="A108" s="8" t="s">
        <v>37</v>
      </c>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R108" s="9"/>
      <c r="AS108" s="9"/>
      <c r="AT108" s="9"/>
      <c r="AU108" s="9"/>
      <c r="AV108" s="9"/>
      <c r="AW108" s="9"/>
      <c r="AX108" s="9"/>
      <c r="AY108" s="9"/>
      <c r="AZ108" s="9"/>
      <c r="BA108" s="9"/>
      <c r="BB108" s="9"/>
      <c r="BC108" s="9"/>
      <c r="BD108" s="9"/>
      <c r="BE108" s="9"/>
      <c r="BF108" s="9"/>
      <c r="BG108" s="9"/>
      <c r="BH108" s="9"/>
      <c r="BI108" s="9"/>
      <c r="BJ108" s="9"/>
      <c r="BK108" s="9"/>
      <c r="BL108" s="9"/>
      <c r="BM108" s="9"/>
      <c r="BN108" s="9"/>
    </row>
    <row r="109" spans="1:66">
      <c r="A109" s="8" t="s">
        <v>25</v>
      </c>
      <c r="B109" s="8"/>
      <c r="C109" s="8">
        <f>AS1</f>
        <v>2011</v>
      </c>
      <c r="D109" s="8">
        <f>AT1</f>
        <v>2012</v>
      </c>
      <c r="E109" s="8">
        <f>AU1</f>
        <v>2013</v>
      </c>
      <c r="F109" s="8"/>
      <c r="G109" s="8"/>
      <c r="H109" s="8"/>
      <c r="I109" s="8"/>
      <c r="J109" s="8"/>
      <c r="K109" s="8"/>
      <c r="L109" s="8"/>
      <c r="M109" s="8"/>
      <c r="N109" s="8"/>
      <c r="O109" s="8"/>
      <c r="P109" s="8"/>
      <c r="Q109" s="8"/>
      <c r="R109" s="8"/>
      <c r="S109" s="8"/>
      <c r="T109" s="8"/>
      <c r="U109" s="8"/>
      <c r="V109" s="8"/>
      <c r="W109" s="8"/>
      <c r="X109" s="8"/>
      <c r="Y109" s="8"/>
      <c r="Z109" s="8"/>
      <c r="AA109" s="8"/>
      <c r="AB109" s="8"/>
      <c r="AC109" s="8"/>
      <c r="AR109" s="9"/>
      <c r="AS109" s="9"/>
      <c r="AT109" s="9"/>
      <c r="AU109" s="9"/>
      <c r="AV109" s="9"/>
      <c r="AW109" s="9"/>
      <c r="AX109" s="9"/>
      <c r="AY109" s="9"/>
      <c r="AZ109" s="9"/>
      <c r="BA109" s="9"/>
      <c r="BB109" s="9"/>
      <c r="BC109" s="9"/>
      <c r="BD109" s="9"/>
      <c r="BE109" s="9"/>
      <c r="BF109" s="9"/>
      <c r="BG109" s="9"/>
      <c r="BH109" s="9"/>
      <c r="BI109" s="9"/>
      <c r="BJ109" s="9"/>
      <c r="BK109" s="9"/>
      <c r="BL109" s="9"/>
      <c r="BM109" s="9"/>
      <c r="BN109" s="9"/>
    </row>
    <row r="110" spans="1:66">
      <c r="A110" s="8" t="s">
        <v>38</v>
      </c>
      <c r="B110" s="8"/>
      <c r="C110" s="8">
        <f>AS33</f>
        <v>51.291057618041997</v>
      </c>
      <c r="D110" s="8">
        <f>AT33</f>
        <v>52.691229587317203</v>
      </c>
      <c r="E110" s="8">
        <f>AU33</f>
        <v>50.573946697890001</v>
      </c>
      <c r="F110" s="8"/>
      <c r="G110" s="8"/>
      <c r="H110" s="8"/>
      <c r="I110" s="8"/>
      <c r="J110" s="8"/>
      <c r="K110" s="8"/>
      <c r="L110" s="8"/>
      <c r="M110" s="8"/>
      <c r="N110" s="8"/>
      <c r="O110" s="8"/>
      <c r="P110" s="8"/>
      <c r="Q110" s="8"/>
      <c r="R110" s="8"/>
      <c r="S110" s="8"/>
      <c r="T110" s="8"/>
      <c r="U110" s="8"/>
      <c r="V110" s="8"/>
      <c r="W110" s="8"/>
      <c r="X110" s="8"/>
      <c r="Y110" s="8"/>
      <c r="Z110" s="8"/>
      <c r="AA110" s="8"/>
      <c r="AB110" s="8"/>
      <c r="AC110" s="8"/>
      <c r="AR110" s="9"/>
      <c r="AS110" s="9"/>
      <c r="AT110" s="9"/>
      <c r="AU110" s="9" t="s">
        <v>69</v>
      </c>
      <c r="AV110" s="9"/>
      <c r="AW110" s="9"/>
      <c r="AX110" s="9"/>
      <c r="AY110" s="9"/>
      <c r="AZ110" s="9"/>
      <c r="BA110" s="9"/>
      <c r="BB110" s="9"/>
      <c r="BC110" s="9"/>
      <c r="BD110" s="9"/>
      <c r="BE110" s="9"/>
      <c r="BF110" s="9"/>
      <c r="BG110" s="9"/>
      <c r="BH110" s="9"/>
      <c r="BI110" s="9"/>
      <c r="BJ110" s="9"/>
      <c r="BK110" s="9"/>
      <c r="BL110" s="9"/>
      <c r="BM110" s="9"/>
      <c r="BN110" s="9"/>
    </row>
    <row r="111" spans="1:66">
      <c r="A111" s="8"/>
      <c r="B111" s="8"/>
      <c r="C111" s="8"/>
      <c r="D111" s="8"/>
      <c r="E111" s="8"/>
      <c r="F111" s="8"/>
      <c r="G111" s="8"/>
      <c r="H111" s="8"/>
      <c r="I111" s="8"/>
      <c r="J111" s="8"/>
      <c r="K111" s="8"/>
      <c r="L111" s="8"/>
      <c r="M111" s="8"/>
      <c r="N111" s="8"/>
      <c r="O111" s="8"/>
      <c r="P111" s="8"/>
      <c r="Q111" s="8" t="s">
        <v>63</v>
      </c>
      <c r="R111" s="8"/>
      <c r="S111" s="8"/>
      <c r="T111" s="8"/>
      <c r="U111" s="8"/>
      <c r="V111" s="8"/>
      <c r="W111" s="8"/>
      <c r="X111" s="8"/>
      <c r="Y111" s="8"/>
      <c r="Z111" s="8"/>
      <c r="AA111" s="8"/>
      <c r="AB111" s="8"/>
      <c r="AC111" s="8"/>
      <c r="AR111" s="9"/>
      <c r="AS111" s="9"/>
      <c r="AT111" s="9"/>
      <c r="AU111" s="9"/>
      <c r="AV111" s="9"/>
      <c r="AW111" s="9"/>
      <c r="AX111" s="9"/>
      <c r="AY111" s="9"/>
      <c r="AZ111" s="9"/>
      <c r="BA111" s="9"/>
      <c r="BB111" s="9"/>
      <c r="BC111" s="9"/>
      <c r="BD111" s="9"/>
      <c r="BE111" s="9"/>
      <c r="BF111" s="9"/>
      <c r="BG111" s="9"/>
      <c r="BH111" s="9"/>
      <c r="BI111" s="9"/>
      <c r="BJ111" s="9"/>
      <c r="BK111" s="9"/>
      <c r="BL111" s="9"/>
      <c r="BM111" s="9"/>
      <c r="BN111" s="9"/>
    </row>
    <row r="112" spans="1:66">
      <c r="A112" s="8" t="s">
        <v>39</v>
      </c>
      <c r="B112" s="8"/>
      <c r="C112" s="8">
        <f>C110/C106</f>
        <v>0.18829316306182819</v>
      </c>
      <c r="D112" s="8">
        <f t="shared" ref="D112:E112" si="24">D110/D106</f>
        <v>0.19132617860318521</v>
      </c>
      <c r="E112" s="8">
        <f t="shared" si="24"/>
        <v>0.19832920273682353</v>
      </c>
      <c r="F112" s="8"/>
      <c r="G112" s="8"/>
      <c r="H112" s="8"/>
      <c r="I112" s="8"/>
      <c r="J112" s="8"/>
      <c r="K112" s="8"/>
      <c r="L112" s="8"/>
      <c r="M112" s="8"/>
      <c r="N112" s="8"/>
      <c r="O112" s="8"/>
      <c r="P112" s="8"/>
      <c r="Q112" s="8" t="s">
        <v>62</v>
      </c>
      <c r="R112" s="8"/>
      <c r="S112" s="8"/>
      <c r="T112" s="8"/>
      <c r="U112" s="8"/>
      <c r="V112" s="8"/>
      <c r="W112" s="8"/>
      <c r="X112" s="8"/>
      <c r="Y112" s="8"/>
      <c r="Z112" s="8"/>
      <c r="AA112" s="8"/>
      <c r="AB112" s="8"/>
      <c r="AC112" s="8"/>
      <c r="AR112" s="9"/>
      <c r="AS112" s="9"/>
      <c r="AT112" s="9"/>
      <c r="AU112" s="9"/>
      <c r="AV112" s="9"/>
      <c r="AW112" s="9"/>
      <c r="AX112" s="9"/>
      <c r="AY112" s="9"/>
      <c r="AZ112" s="9"/>
      <c r="BA112" s="9"/>
      <c r="BB112" s="9"/>
      <c r="BC112" s="9"/>
      <c r="BD112" s="9"/>
      <c r="BE112" s="9"/>
      <c r="BF112" s="9"/>
      <c r="BG112" s="9"/>
      <c r="BH112" s="9"/>
      <c r="BI112" s="9"/>
      <c r="BJ112" s="9"/>
      <c r="BK112" s="9"/>
      <c r="BL112" s="9"/>
      <c r="BM112" s="9"/>
      <c r="BN112" s="9"/>
    </row>
    <row r="113" spans="1:66">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R113" s="9"/>
      <c r="AS113" s="9"/>
      <c r="AT113" s="9"/>
      <c r="AU113" s="9"/>
      <c r="AV113" s="9"/>
      <c r="AW113" s="9"/>
      <c r="AX113" s="9"/>
      <c r="AY113" s="9"/>
      <c r="AZ113" s="9"/>
      <c r="BA113" s="9"/>
      <c r="BB113" s="9"/>
      <c r="BC113" s="9"/>
      <c r="BD113" s="9"/>
      <c r="BE113" s="9"/>
      <c r="BF113" s="9"/>
      <c r="BG113" s="9"/>
      <c r="BH113" s="9"/>
      <c r="BI113" s="9"/>
      <c r="BJ113" s="9"/>
      <c r="BK113" s="9"/>
      <c r="BL113" s="9"/>
      <c r="BM113" s="9"/>
      <c r="BN113" s="9"/>
    </row>
    <row r="114" spans="1:66">
      <c r="A114" s="8" t="s">
        <v>40</v>
      </c>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R114" s="9"/>
      <c r="AS114" s="9"/>
      <c r="AT114" s="9"/>
      <c r="AU114" s="9"/>
      <c r="AV114" s="9"/>
      <c r="AW114" s="9"/>
      <c r="AX114" s="9"/>
      <c r="AY114" s="9"/>
      <c r="AZ114" s="9"/>
      <c r="BA114" s="9"/>
      <c r="BB114" s="9"/>
      <c r="BC114" s="9"/>
      <c r="BD114" s="9"/>
      <c r="BE114" s="9"/>
      <c r="BF114" s="9"/>
      <c r="BG114" s="9"/>
      <c r="BH114" s="9"/>
      <c r="BI114" s="9"/>
      <c r="BJ114" s="9"/>
      <c r="BK114" s="9"/>
      <c r="BL114" s="9"/>
      <c r="BM114" s="9"/>
      <c r="BN114" s="9"/>
    </row>
    <row r="115" spans="1:66">
      <c r="A115" s="8" t="s">
        <v>41</v>
      </c>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R115" s="9"/>
      <c r="AS115" s="9"/>
      <c r="AT115" s="9"/>
      <c r="AU115" s="9"/>
      <c r="AV115" s="9"/>
      <c r="AW115" s="9"/>
      <c r="AX115" s="9"/>
      <c r="AY115" s="9"/>
      <c r="AZ115" s="9"/>
      <c r="BA115" s="9"/>
      <c r="BB115" s="9"/>
      <c r="BC115" s="9"/>
      <c r="BD115" s="9"/>
      <c r="BE115" s="9"/>
      <c r="BF115" s="9"/>
      <c r="BG115" s="9"/>
      <c r="BH115" s="9"/>
      <c r="BI115" s="9"/>
      <c r="BJ115" s="9"/>
      <c r="BK115" s="9"/>
      <c r="BL115" s="9"/>
      <c r="BM115" s="9"/>
      <c r="BN115" s="9"/>
    </row>
    <row r="116" spans="1:6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R116" s="9"/>
      <c r="AS116" s="9"/>
      <c r="AT116" s="9"/>
      <c r="AU116" s="9"/>
      <c r="AV116" s="9"/>
      <c r="AW116" s="9"/>
      <c r="AX116" s="9"/>
      <c r="AY116" s="9"/>
      <c r="AZ116" s="9"/>
      <c r="BA116" s="9"/>
      <c r="BB116" s="9"/>
      <c r="BC116" s="9"/>
      <c r="BD116" s="9"/>
      <c r="BE116" s="9"/>
      <c r="BF116" s="9"/>
      <c r="BG116" s="9"/>
      <c r="BH116" s="9"/>
      <c r="BI116" s="9"/>
      <c r="BJ116" s="9"/>
      <c r="BK116" s="9"/>
      <c r="BL116" s="9"/>
      <c r="BM116" s="9"/>
      <c r="BN116" s="9"/>
    </row>
    <row r="117" spans="1:66">
      <c r="A117" s="8" t="s">
        <v>42</v>
      </c>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R117" s="9"/>
      <c r="AS117" s="9"/>
      <c r="AT117" s="9"/>
      <c r="AU117" s="9"/>
      <c r="AV117" s="9"/>
      <c r="AW117" s="9"/>
      <c r="AX117" s="9"/>
      <c r="AY117" s="9"/>
      <c r="AZ117" s="9"/>
      <c r="BA117" s="9"/>
      <c r="BB117" s="9"/>
      <c r="BC117" s="9"/>
      <c r="BD117" s="9"/>
      <c r="BE117" s="9"/>
      <c r="BF117" s="9"/>
      <c r="BG117" s="9"/>
      <c r="BH117" s="9"/>
      <c r="BI117" s="9"/>
      <c r="BJ117" s="9"/>
      <c r="BK117" s="9"/>
      <c r="BL117" s="9"/>
      <c r="BM117" s="9"/>
      <c r="BN117" s="9"/>
    </row>
    <row r="118" spans="1:66">
      <c r="A118" s="8" t="s">
        <v>43</v>
      </c>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R118" s="9"/>
      <c r="AS118" s="9"/>
      <c r="AT118" s="9"/>
      <c r="AU118" s="9"/>
      <c r="AV118" s="9"/>
      <c r="AW118" s="9"/>
      <c r="AX118" s="9"/>
      <c r="AY118" s="9"/>
      <c r="AZ118" s="9"/>
      <c r="BA118" s="9"/>
      <c r="BB118" s="9"/>
      <c r="BC118" s="9"/>
      <c r="BD118" s="9"/>
      <c r="BE118" s="9"/>
      <c r="BF118" s="9"/>
      <c r="BG118" s="9"/>
      <c r="BH118" s="9"/>
      <c r="BI118" s="9"/>
      <c r="BJ118" s="9"/>
      <c r="BK118" s="9"/>
      <c r="BL118" s="9"/>
      <c r="BM118" s="9"/>
      <c r="BN118" s="9"/>
    </row>
    <row r="119" spans="1:66">
      <c r="A119" s="8" t="s">
        <v>44</v>
      </c>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R119" s="9"/>
      <c r="AS119" s="9"/>
      <c r="AT119" s="9"/>
      <c r="AU119" s="9"/>
      <c r="AV119" s="9"/>
      <c r="AW119" s="9"/>
      <c r="AX119" s="9"/>
      <c r="AY119" s="9"/>
      <c r="AZ119" s="9"/>
      <c r="BA119" s="9"/>
      <c r="BB119" s="9"/>
      <c r="BC119" s="9"/>
      <c r="BD119" s="9"/>
      <c r="BE119" s="9"/>
      <c r="BF119" s="9"/>
      <c r="BG119" s="9"/>
      <c r="BH119" s="9"/>
      <c r="BI119" s="9"/>
      <c r="BJ119" s="9"/>
      <c r="BK119" s="9"/>
      <c r="BL119" s="9"/>
      <c r="BM119" s="9"/>
      <c r="BN119" s="9"/>
    </row>
    <row r="120" spans="1:66">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R120" s="9"/>
      <c r="AS120" s="9"/>
      <c r="AT120" s="9"/>
      <c r="AU120" s="9"/>
      <c r="AV120" s="9"/>
      <c r="AW120" s="9"/>
      <c r="AX120" s="9"/>
      <c r="AY120" s="9"/>
      <c r="AZ120" s="9"/>
      <c r="BA120" s="9"/>
      <c r="BB120" s="9"/>
      <c r="BC120" s="9"/>
      <c r="BD120" s="9"/>
      <c r="BE120" s="9"/>
      <c r="BF120" s="9"/>
      <c r="BG120" s="9"/>
      <c r="BH120" s="9"/>
      <c r="BI120" s="9"/>
      <c r="BJ120" s="9"/>
      <c r="BK120" s="9"/>
      <c r="BL120" s="9"/>
      <c r="BM120" s="9"/>
      <c r="BN120" s="9"/>
    </row>
    <row r="121" spans="1:66">
      <c r="A121" s="8" t="s">
        <v>46</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R121" s="9"/>
      <c r="AS121" s="9"/>
      <c r="AT121" s="9"/>
      <c r="AU121" s="9"/>
      <c r="AV121" s="9"/>
      <c r="AW121" s="9"/>
      <c r="AX121" s="9"/>
      <c r="AY121" s="9"/>
      <c r="AZ121" s="9"/>
      <c r="BA121" s="9"/>
      <c r="BB121" s="9"/>
      <c r="BC121" s="9"/>
      <c r="BD121" s="9"/>
      <c r="BE121" s="9"/>
      <c r="BF121" s="9"/>
      <c r="BG121" s="9"/>
      <c r="BH121" s="9"/>
      <c r="BI121" s="9"/>
      <c r="BJ121" s="9"/>
      <c r="BK121" s="9"/>
      <c r="BL121" s="9"/>
      <c r="BM121" s="9"/>
      <c r="BN121" s="9"/>
    </row>
    <row r="122" spans="1:66">
      <c r="A122" s="8" t="s">
        <v>47</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R122" s="9"/>
      <c r="AS122" s="9"/>
      <c r="AT122" s="9"/>
      <c r="AU122" s="9"/>
      <c r="AV122" s="9"/>
      <c r="AW122" s="9"/>
      <c r="AX122" s="9"/>
      <c r="AY122" s="9"/>
      <c r="AZ122" s="9"/>
      <c r="BA122" s="9"/>
      <c r="BB122" s="9"/>
      <c r="BC122" s="9"/>
      <c r="BD122" s="9"/>
      <c r="BE122" s="9"/>
      <c r="BF122" s="9"/>
      <c r="BG122" s="9"/>
      <c r="BH122" s="9"/>
      <c r="BI122" s="9"/>
      <c r="BJ122" s="9"/>
      <c r="BK122" s="9"/>
      <c r="BL122" s="9"/>
      <c r="BM122" s="9"/>
      <c r="BN122" s="9"/>
    </row>
    <row r="123" spans="1:66">
      <c r="A123" s="8" t="s">
        <v>48</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R123" s="9"/>
      <c r="AS123" s="9"/>
      <c r="AT123" s="9"/>
      <c r="AU123" s="9"/>
      <c r="AV123" s="9"/>
      <c r="AW123" s="9"/>
      <c r="AX123" s="9"/>
      <c r="AY123" s="9"/>
      <c r="AZ123" s="9"/>
      <c r="BA123" s="9"/>
      <c r="BB123" s="9"/>
      <c r="BC123" s="9"/>
      <c r="BD123" s="9"/>
      <c r="BE123" s="9"/>
      <c r="BF123" s="9"/>
      <c r="BG123" s="9"/>
      <c r="BH123" s="9"/>
      <c r="BI123" s="9"/>
      <c r="BJ123" s="9"/>
      <c r="BK123" s="9"/>
      <c r="BL123" s="9"/>
      <c r="BM123" s="9"/>
      <c r="BN123" s="9"/>
    </row>
    <row r="124" spans="1:66">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R124" s="9"/>
      <c r="AS124" s="9"/>
      <c r="AT124" s="9"/>
      <c r="AU124" s="9"/>
      <c r="AV124" s="9"/>
      <c r="AW124" s="9"/>
      <c r="AX124" s="9"/>
      <c r="AY124" s="9"/>
      <c r="AZ124" s="9"/>
      <c r="BA124" s="9"/>
      <c r="BB124" s="9"/>
      <c r="BC124" s="9"/>
      <c r="BD124" s="9"/>
      <c r="BE124" s="9"/>
      <c r="BF124" s="9"/>
      <c r="BG124" s="9"/>
      <c r="BH124" s="9"/>
      <c r="BI124" s="9"/>
      <c r="BJ124" s="9"/>
      <c r="BK124" s="9"/>
      <c r="BL124" s="9"/>
      <c r="BM124" s="9"/>
      <c r="BN124" s="9"/>
    </row>
    <row r="125" spans="1:66">
      <c r="A125" s="8" t="s">
        <v>49</v>
      </c>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R125" s="9"/>
      <c r="AS125" s="9"/>
      <c r="AT125" s="9"/>
      <c r="AU125" s="9"/>
      <c r="AV125" s="9"/>
      <c r="AW125" s="9"/>
      <c r="AX125" s="9"/>
      <c r="AY125" s="9"/>
      <c r="AZ125" s="9"/>
      <c r="BA125" s="9"/>
      <c r="BB125" s="9"/>
      <c r="BC125" s="9"/>
      <c r="BD125" s="9"/>
      <c r="BE125" s="9"/>
      <c r="BF125" s="9"/>
      <c r="BG125" s="9"/>
      <c r="BH125" s="9"/>
      <c r="BI125" s="9"/>
      <c r="BJ125" s="9"/>
      <c r="BK125" s="9"/>
      <c r="BL125" s="9"/>
      <c r="BM125" s="9"/>
      <c r="BN125" s="9"/>
    </row>
    <row r="126" spans="1:66">
      <c r="A126" s="8" t="s">
        <v>50</v>
      </c>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R126" s="9"/>
      <c r="AS126" s="9"/>
      <c r="AT126" s="9"/>
      <c r="AU126" s="9"/>
      <c r="AV126" s="9" t="s">
        <v>27</v>
      </c>
      <c r="AW126" s="9"/>
      <c r="AX126" s="9"/>
      <c r="AY126" s="9"/>
      <c r="AZ126" s="9"/>
      <c r="BA126" s="9"/>
      <c r="BB126" s="9"/>
      <c r="BC126" s="9"/>
      <c r="BD126" s="9"/>
      <c r="BE126" s="9"/>
      <c r="BF126" s="9"/>
      <c r="BG126" s="9"/>
      <c r="BH126" s="9"/>
      <c r="BI126" s="9"/>
      <c r="BJ126" s="9"/>
      <c r="BK126" s="9"/>
      <c r="BL126" s="9"/>
      <c r="BM126" s="9"/>
      <c r="BN126" s="9"/>
    </row>
    <row r="127" spans="1:66">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R127" s="9"/>
      <c r="AS127" s="9"/>
      <c r="AT127" s="9"/>
      <c r="AU127" s="9"/>
      <c r="AV127" s="9"/>
      <c r="AW127" s="9"/>
      <c r="AX127" s="9"/>
      <c r="AY127" s="9"/>
      <c r="AZ127" s="9"/>
      <c r="BA127" s="9"/>
      <c r="BB127" s="9"/>
      <c r="BC127" s="9"/>
      <c r="BD127" s="9"/>
      <c r="BE127" s="9"/>
      <c r="BF127" s="9"/>
      <c r="BG127" s="9"/>
      <c r="BH127" s="9"/>
      <c r="BI127" s="9"/>
      <c r="BJ127" s="9"/>
      <c r="BK127" s="9"/>
      <c r="BL127" s="9"/>
      <c r="BM127" s="9"/>
      <c r="BN127" s="9"/>
    </row>
    <row r="128" spans="1:66">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R128" s="9"/>
      <c r="AS128" s="9"/>
      <c r="AT128" s="9"/>
      <c r="AU128" s="9"/>
      <c r="AV128" s="9"/>
      <c r="AW128" s="9"/>
      <c r="AX128" s="9"/>
      <c r="AY128" s="9"/>
      <c r="AZ128" s="9"/>
      <c r="BA128" s="9"/>
      <c r="BB128" s="9"/>
      <c r="BC128" s="9"/>
      <c r="BD128" s="9"/>
      <c r="BE128" s="9"/>
      <c r="BF128" s="9"/>
      <c r="BG128" s="9"/>
      <c r="BH128" s="9"/>
      <c r="BI128" s="9"/>
      <c r="BJ128" s="9"/>
      <c r="BK128" s="9"/>
      <c r="BL128" s="9"/>
      <c r="BM128" s="9"/>
      <c r="BN128" s="9"/>
    </row>
    <row r="129" spans="1:66">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R129" s="9"/>
      <c r="AS129" s="9"/>
      <c r="AT129" s="9"/>
      <c r="AU129" s="9"/>
      <c r="AV129" s="9"/>
      <c r="AW129" s="9"/>
      <c r="AX129" s="9"/>
      <c r="AY129" s="9"/>
      <c r="AZ129" s="9"/>
      <c r="BA129" s="9"/>
      <c r="BB129" s="9"/>
      <c r="BC129" s="9"/>
      <c r="BD129" s="9"/>
      <c r="BE129" s="9"/>
      <c r="BF129" s="9"/>
      <c r="BG129" s="9"/>
      <c r="BH129" s="9"/>
      <c r="BI129" s="9"/>
      <c r="BJ129" s="9"/>
      <c r="BK129" s="9"/>
      <c r="BL129" s="9"/>
      <c r="BM129" s="9"/>
      <c r="BN129" s="9"/>
    </row>
    <row r="130" spans="1:66">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R130" s="9"/>
      <c r="AS130" s="9"/>
      <c r="AT130" s="9"/>
      <c r="AU130" s="9"/>
      <c r="AV130" s="9"/>
      <c r="AW130" s="9"/>
      <c r="AX130" s="9"/>
      <c r="AY130" s="9"/>
      <c r="AZ130" s="9"/>
      <c r="BA130" s="9"/>
      <c r="BB130" s="9"/>
      <c r="BC130" s="9"/>
      <c r="BD130" s="9"/>
      <c r="BE130" s="9"/>
      <c r="BF130" s="9"/>
      <c r="BG130" s="9"/>
      <c r="BH130" s="9"/>
      <c r="BI130" s="9"/>
      <c r="BJ130" s="9"/>
      <c r="BK130" s="9"/>
      <c r="BL130" s="9"/>
      <c r="BM130" s="9"/>
      <c r="BN130" s="9"/>
    </row>
    <row r="131" spans="1:66">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R131" s="9"/>
      <c r="AS131" s="9"/>
      <c r="AT131" s="9"/>
      <c r="AU131" s="9"/>
      <c r="AV131" s="9"/>
      <c r="AW131" s="9"/>
      <c r="AX131" s="9"/>
      <c r="AY131" s="9"/>
      <c r="AZ131" s="9"/>
      <c r="BA131" s="9"/>
      <c r="BB131" s="9"/>
      <c r="BC131" s="9"/>
      <c r="BD131" s="9"/>
      <c r="BE131" s="9"/>
      <c r="BF131" s="9"/>
      <c r="BG131" s="9"/>
      <c r="BH131" s="9"/>
      <c r="BI131" s="9"/>
      <c r="BJ131" s="9"/>
      <c r="BK131" s="9"/>
      <c r="BL131" s="9"/>
      <c r="BM131" s="9"/>
      <c r="BN131" s="9"/>
    </row>
    <row r="132" spans="1:66">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R132" s="9"/>
      <c r="AS132" s="9"/>
      <c r="AT132" s="9"/>
      <c r="AU132" s="9"/>
      <c r="AV132" s="9"/>
      <c r="AW132" s="9"/>
      <c r="AX132" s="9"/>
      <c r="AY132" s="9"/>
      <c r="AZ132" s="9"/>
      <c r="BA132" s="9"/>
      <c r="BB132" s="9"/>
      <c r="BC132" s="9"/>
      <c r="BD132" s="9"/>
      <c r="BE132" s="9"/>
      <c r="BF132" s="9"/>
      <c r="BG132" s="9"/>
      <c r="BH132" s="9"/>
      <c r="BI132" s="9"/>
      <c r="BJ132" s="9"/>
      <c r="BK132" s="9"/>
      <c r="BL132" s="9"/>
      <c r="BM132" s="9"/>
      <c r="BN132" s="9"/>
    </row>
    <row r="133" spans="1:66">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R133" s="9"/>
      <c r="AS133" s="9"/>
      <c r="AT133" s="9"/>
      <c r="AU133" s="9"/>
      <c r="AV133" s="9"/>
      <c r="AW133" s="9"/>
      <c r="AX133" s="9"/>
      <c r="AY133" s="9"/>
      <c r="AZ133" s="9"/>
      <c r="BA133" s="9"/>
      <c r="BB133" s="9"/>
      <c r="BC133" s="9"/>
      <c r="BD133" s="9"/>
      <c r="BE133" s="9"/>
      <c r="BF133" s="9"/>
      <c r="BG133" s="9"/>
      <c r="BH133" s="9"/>
      <c r="BI133" s="9"/>
      <c r="BJ133" s="9"/>
      <c r="BK133" s="9"/>
      <c r="BL133" s="9"/>
      <c r="BM133" s="9"/>
      <c r="BN133" s="9"/>
    </row>
    <row r="134" spans="1:66">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R134" s="9"/>
      <c r="AS134" s="9"/>
      <c r="AT134" s="9"/>
      <c r="AU134" s="9"/>
      <c r="AV134" s="9"/>
      <c r="AW134" s="9"/>
      <c r="AX134" s="9"/>
      <c r="AY134" s="9"/>
      <c r="AZ134" s="9"/>
      <c r="BA134" s="9"/>
      <c r="BB134" s="9"/>
      <c r="BC134" s="9"/>
      <c r="BD134" s="9"/>
      <c r="BE134" s="9"/>
      <c r="BF134" s="9"/>
      <c r="BG134" s="9"/>
      <c r="BH134" s="9"/>
      <c r="BI134" s="9"/>
      <c r="BJ134" s="9"/>
      <c r="BK134" s="9"/>
      <c r="BL134" s="9"/>
      <c r="BM134" s="9"/>
      <c r="BN134" s="9"/>
    </row>
    <row r="135" spans="1:66">
      <c r="AR135" s="9"/>
      <c r="AS135" s="9"/>
      <c r="AT135" s="9"/>
      <c r="AU135" s="9"/>
      <c r="AV135" s="9"/>
      <c r="AW135" s="9"/>
      <c r="AX135" s="9"/>
      <c r="AY135" s="9"/>
      <c r="AZ135" s="9"/>
      <c r="BA135" s="9"/>
      <c r="BB135" s="9"/>
      <c r="BC135" s="9"/>
      <c r="BD135" s="9"/>
      <c r="BE135" s="9"/>
      <c r="BF135" s="9"/>
      <c r="BG135" s="9"/>
      <c r="BH135" s="9"/>
      <c r="BI135" s="9"/>
      <c r="BJ135" s="9"/>
      <c r="BK135" s="9"/>
      <c r="BL135" s="9"/>
      <c r="BM135" s="9"/>
      <c r="BN135" s="9"/>
    </row>
    <row r="136" spans="1:66">
      <c r="AR136" s="9"/>
      <c r="AS136" s="9"/>
      <c r="AT136" s="9"/>
      <c r="AU136" s="9"/>
      <c r="AV136" s="9"/>
      <c r="AW136" s="9"/>
      <c r="AX136" s="9"/>
      <c r="AY136" s="9"/>
      <c r="AZ136" s="9"/>
      <c r="BA136" s="9"/>
      <c r="BB136" s="9"/>
      <c r="BC136" s="9"/>
      <c r="BD136" s="9"/>
      <c r="BE136" s="9"/>
      <c r="BF136" s="9"/>
      <c r="BG136" s="9"/>
      <c r="BH136" s="9"/>
      <c r="BI136" s="9"/>
      <c r="BJ136" s="9"/>
      <c r="BK136" s="9"/>
      <c r="BL136" s="9"/>
      <c r="BM136" s="9"/>
      <c r="BN136" s="9"/>
    </row>
    <row r="137" spans="1:66">
      <c r="AR137" s="9"/>
      <c r="AS137" s="9"/>
      <c r="AT137" s="9"/>
      <c r="AU137" s="9"/>
      <c r="AV137" s="9"/>
      <c r="AW137" s="9"/>
      <c r="AX137" s="9"/>
      <c r="AY137" s="9"/>
      <c r="AZ137" s="9"/>
      <c r="BA137" s="9"/>
      <c r="BB137" s="9"/>
      <c r="BC137" s="9"/>
      <c r="BD137" s="9"/>
      <c r="BE137" s="9"/>
      <c r="BF137" s="9"/>
      <c r="BG137" s="9"/>
      <c r="BH137" s="9"/>
      <c r="BI137" s="9"/>
      <c r="BJ137" s="9"/>
      <c r="BK137" s="9"/>
      <c r="BL137" s="9"/>
      <c r="BM137" s="9"/>
      <c r="BN137" s="9"/>
    </row>
    <row r="138" spans="1:66">
      <c r="AR138" s="9"/>
      <c r="AS138" s="9"/>
      <c r="AT138" s="9"/>
      <c r="AU138" s="9"/>
      <c r="AV138" s="9"/>
      <c r="AW138" s="9"/>
      <c r="AX138" s="9"/>
      <c r="AY138" s="9"/>
      <c r="AZ138" s="9"/>
      <c r="BA138" s="9"/>
      <c r="BB138" s="9"/>
      <c r="BC138" s="9"/>
      <c r="BD138" s="9"/>
      <c r="BE138" s="9"/>
      <c r="BF138" s="9"/>
      <c r="BG138" s="9"/>
      <c r="BH138" s="9"/>
      <c r="BI138" s="9"/>
      <c r="BJ138" s="9"/>
      <c r="BK138" s="9"/>
      <c r="BL138" s="9"/>
      <c r="BM138" s="9"/>
      <c r="BN138" s="9"/>
    </row>
    <row r="139" spans="1:66">
      <c r="AR139" s="9"/>
      <c r="AS139" s="9"/>
      <c r="AT139" s="9"/>
      <c r="AU139" s="9"/>
      <c r="AV139" s="9"/>
      <c r="AW139" s="9"/>
      <c r="AX139" s="9"/>
      <c r="AY139" s="9"/>
      <c r="AZ139" s="9"/>
      <c r="BA139" s="9"/>
      <c r="BB139" s="9"/>
      <c r="BC139" s="9"/>
      <c r="BD139" s="9"/>
      <c r="BE139" s="9"/>
      <c r="BF139" s="9"/>
      <c r="BG139" s="9"/>
      <c r="BH139" s="9"/>
      <c r="BI139" s="9"/>
      <c r="BJ139" s="9"/>
      <c r="BK139" s="9"/>
      <c r="BL139" s="9"/>
      <c r="BM139" s="9"/>
      <c r="BN139" s="9"/>
    </row>
    <row r="140" spans="1:66" ht="29">
      <c r="A140" s="22" t="s">
        <v>82</v>
      </c>
      <c r="B140" s="22"/>
      <c r="C140" s="22"/>
      <c r="D140" s="22"/>
      <c r="E140" s="22"/>
      <c r="F140" s="22"/>
      <c r="G140" s="22"/>
      <c r="H140" s="22"/>
      <c r="I140" s="22"/>
      <c r="J140" s="22"/>
      <c r="K140" s="22"/>
      <c r="L140" s="22"/>
    </row>
    <row r="141" spans="1:66">
      <c r="A141" s="13" t="s">
        <v>89</v>
      </c>
      <c r="B141" s="13"/>
      <c r="C141" s="13"/>
      <c r="D141" s="13"/>
      <c r="E141" s="13"/>
      <c r="F141" s="13"/>
      <c r="G141" s="13"/>
      <c r="H141" s="13"/>
      <c r="I141" s="13"/>
      <c r="J141" s="13"/>
      <c r="K141" s="13"/>
      <c r="L141" s="13"/>
    </row>
    <row r="142" spans="1:66">
      <c r="A142" s="13"/>
      <c r="B142" s="13"/>
      <c r="C142" s="13"/>
      <c r="D142" s="13"/>
      <c r="E142" s="13"/>
      <c r="F142" s="13"/>
      <c r="G142" s="13"/>
      <c r="H142" s="13"/>
      <c r="I142" s="13"/>
      <c r="J142" s="13"/>
      <c r="K142" s="13"/>
      <c r="L142" s="13"/>
    </row>
    <row r="143" spans="1:66">
      <c r="A143" s="13"/>
      <c r="B143" s="13"/>
      <c r="C143" s="13"/>
      <c r="D143" s="13"/>
      <c r="E143" s="13"/>
      <c r="F143" s="13"/>
      <c r="G143" s="13"/>
      <c r="H143" s="13"/>
      <c r="I143" s="13"/>
      <c r="J143" s="13"/>
      <c r="K143" s="13"/>
      <c r="L143" s="13"/>
    </row>
    <row r="144" spans="1:66">
      <c r="A144" s="13"/>
      <c r="B144" s="13"/>
      <c r="C144" s="13"/>
      <c r="D144" s="13"/>
      <c r="E144" s="13"/>
      <c r="F144" s="13"/>
      <c r="G144" s="13"/>
      <c r="H144" s="13"/>
      <c r="I144" s="13"/>
      <c r="J144" s="13"/>
      <c r="K144" s="13"/>
      <c r="L144" s="13"/>
    </row>
    <row r="145" spans="1:12">
      <c r="A145" s="13"/>
      <c r="B145" s="13"/>
      <c r="C145" s="13"/>
      <c r="D145" s="13"/>
      <c r="E145" s="13"/>
      <c r="F145" s="13"/>
      <c r="G145" s="13"/>
      <c r="H145" s="13"/>
      <c r="I145" s="13"/>
      <c r="J145" s="13"/>
      <c r="K145" s="13"/>
      <c r="L145" s="13"/>
    </row>
    <row r="146" spans="1:12">
      <c r="A146" s="13"/>
      <c r="B146" s="13"/>
      <c r="C146" s="13"/>
      <c r="D146" s="13"/>
      <c r="E146" s="13"/>
      <c r="F146" s="13"/>
      <c r="G146" s="13"/>
      <c r="H146" s="13"/>
      <c r="I146" s="13"/>
      <c r="J146" s="13"/>
      <c r="K146" s="13"/>
      <c r="L146" s="13"/>
    </row>
    <row r="147" spans="1:12">
      <c r="A147" s="13"/>
      <c r="B147" s="13"/>
      <c r="C147" s="13"/>
      <c r="D147" s="13"/>
      <c r="E147" s="13"/>
      <c r="F147" s="13"/>
      <c r="G147" s="13"/>
      <c r="H147" s="13"/>
      <c r="I147" s="13"/>
      <c r="J147" s="13"/>
      <c r="K147" s="13"/>
      <c r="L147" s="13"/>
    </row>
    <row r="148" spans="1:12">
      <c r="A148" s="13"/>
      <c r="B148" s="13"/>
      <c r="C148" s="13"/>
      <c r="D148" s="13"/>
      <c r="E148" s="13"/>
      <c r="F148" s="13"/>
      <c r="G148" s="13"/>
      <c r="H148" s="13"/>
      <c r="I148" s="13"/>
      <c r="J148" s="13"/>
      <c r="K148" s="13"/>
      <c r="L148" s="13"/>
    </row>
    <row r="149" spans="1:12">
      <c r="A149" s="13"/>
      <c r="B149" s="13"/>
      <c r="C149" s="13"/>
      <c r="D149" s="13"/>
      <c r="E149" s="13"/>
      <c r="F149" s="13"/>
      <c r="G149" s="13"/>
      <c r="H149" s="13"/>
      <c r="I149" s="13"/>
      <c r="J149" s="13"/>
      <c r="K149" s="13"/>
      <c r="L149" s="13"/>
    </row>
    <row r="150" spans="1:12">
      <c r="A150" s="13"/>
      <c r="B150" s="13"/>
      <c r="C150" s="13"/>
      <c r="D150" s="13"/>
      <c r="E150" s="13"/>
      <c r="F150" s="13"/>
      <c r="G150" s="13"/>
      <c r="H150" s="13"/>
      <c r="I150" s="13"/>
      <c r="J150" s="13"/>
      <c r="K150" s="13"/>
      <c r="L150" s="13"/>
    </row>
    <row r="151" spans="1:12">
      <c r="A151" s="13"/>
      <c r="B151" s="13"/>
      <c r="C151" s="13"/>
      <c r="D151" s="13"/>
      <c r="E151" s="13"/>
      <c r="F151" s="13"/>
      <c r="G151" s="13"/>
      <c r="H151" s="13"/>
      <c r="I151" s="13"/>
      <c r="J151" s="13"/>
      <c r="K151" s="13"/>
      <c r="L151" s="13"/>
    </row>
    <row r="152" spans="1:12">
      <c r="A152" s="13"/>
      <c r="B152" s="13"/>
      <c r="C152" s="13"/>
      <c r="D152" s="13"/>
      <c r="E152" s="13"/>
      <c r="F152" s="13"/>
      <c r="G152" s="13"/>
      <c r="H152" s="13"/>
      <c r="I152" s="13"/>
      <c r="J152" s="13"/>
      <c r="K152" s="13"/>
      <c r="L152" s="13"/>
    </row>
    <row r="153" spans="1:12">
      <c r="A153" s="13"/>
      <c r="B153" s="13"/>
      <c r="C153" s="13"/>
      <c r="D153" s="13"/>
      <c r="E153" s="13"/>
      <c r="F153" s="13"/>
      <c r="G153" s="13"/>
      <c r="H153" s="13"/>
      <c r="I153" s="13"/>
      <c r="J153" s="13"/>
      <c r="K153" s="13"/>
      <c r="L153" s="13"/>
    </row>
    <row r="154" spans="1:12">
      <c r="A154" s="13"/>
      <c r="B154" s="13"/>
      <c r="C154" s="13"/>
      <c r="D154" s="13"/>
      <c r="E154" s="13"/>
      <c r="F154" s="13"/>
      <c r="G154" s="13"/>
      <c r="H154" s="13"/>
      <c r="I154" s="13"/>
      <c r="J154" s="13"/>
      <c r="K154" s="13"/>
      <c r="L154" s="13"/>
    </row>
    <row r="155" spans="1:12">
      <c r="A155" s="13"/>
      <c r="B155" s="13"/>
      <c r="C155" s="13"/>
      <c r="D155" s="13"/>
      <c r="E155" s="13"/>
      <c r="F155" s="13"/>
      <c r="G155" s="13"/>
      <c r="H155" s="13"/>
      <c r="I155" s="13"/>
      <c r="J155" s="13"/>
      <c r="K155" s="13"/>
      <c r="L155" s="13"/>
    </row>
    <row r="156" spans="1:12">
      <c r="A156" s="13"/>
      <c r="B156" s="13"/>
      <c r="C156" s="13"/>
      <c r="D156" s="13"/>
      <c r="E156" s="13"/>
      <c r="F156" s="13"/>
      <c r="G156" s="13" t="s">
        <v>86</v>
      </c>
      <c r="H156" s="13"/>
      <c r="I156" s="13"/>
      <c r="J156" s="13"/>
      <c r="K156" s="13"/>
      <c r="L156" s="13"/>
    </row>
    <row r="157" spans="1:12">
      <c r="A157" s="13"/>
      <c r="B157" s="13"/>
      <c r="C157" s="13"/>
      <c r="D157" s="13"/>
      <c r="E157" s="13"/>
      <c r="F157" s="13"/>
      <c r="G157" s="13" t="s">
        <v>87</v>
      </c>
      <c r="H157" s="13"/>
      <c r="I157" s="13"/>
      <c r="J157" s="13"/>
      <c r="K157" s="13"/>
      <c r="L157" s="13"/>
    </row>
    <row r="158" spans="1:12">
      <c r="A158" s="13"/>
      <c r="B158" s="13"/>
      <c r="C158" s="13"/>
      <c r="D158" s="13"/>
      <c r="E158" s="13"/>
      <c r="F158" s="13"/>
      <c r="G158" s="13" t="s">
        <v>88</v>
      </c>
      <c r="H158" s="13"/>
      <c r="I158" s="13"/>
      <c r="J158" s="13"/>
      <c r="K158" s="13"/>
      <c r="L158" s="13"/>
    </row>
    <row r="159" spans="1:12">
      <c r="A159" s="13"/>
      <c r="B159" s="13"/>
      <c r="C159" s="13"/>
      <c r="D159" s="13"/>
      <c r="E159" s="13"/>
      <c r="F159" s="13"/>
      <c r="G159" s="13" t="s">
        <v>90</v>
      </c>
      <c r="H159" s="13"/>
      <c r="I159" s="13"/>
      <c r="J159" s="13"/>
      <c r="K159" s="13"/>
      <c r="L159" s="13"/>
    </row>
    <row r="160" spans="1:12">
      <c r="A160" s="13"/>
      <c r="B160" s="13"/>
      <c r="C160" s="13"/>
      <c r="D160" s="13"/>
      <c r="E160" s="13"/>
      <c r="F160" s="13"/>
      <c r="G160" s="13"/>
      <c r="H160" s="13"/>
      <c r="I160" s="13"/>
      <c r="J160" s="13"/>
      <c r="K160" s="13"/>
      <c r="L160" s="13"/>
    </row>
    <row r="161" spans="1:12">
      <c r="A161" s="13"/>
      <c r="B161" s="13"/>
      <c r="C161" s="13"/>
      <c r="D161" s="13"/>
      <c r="E161" s="13"/>
      <c r="F161" s="13"/>
      <c r="G161" s="13"/>
      <c r="H161" s="13"/>
      <c r="I161" s="13"/>
      <c r="J161" s="13"/>
      <c r="K161" s="13"/>
      <c r="L161" s="13"/>
    </row>
    <row r="162" spans="1:12">
      <c r="A162" s="13"/>
      <c r="B162" s="13"/>
      <c r="C162" s="13"/>
      <c r="D162" s="13"/>
      <c r="E162" s="13"/>
      <c r="F162" s="13"/>
      <c r="G162" s="13"/>
      <c r="H162" s="13"/>
      <c r="I162" s="13"/>
      <c r="J162" s="13"/>
      <c r="K162" s="13"/>
      <c r="L162" s="13"/>
    </row>
    <row r="163" spans="1:12">
      <c r="A163" s="13"/>
      <c r="B163" s="13"/>
      <c r="C163" s="13"/>
      <c r="D163" s="13"/>
      <c r="E163" s="13"/>
      <c r="F163" s="13"/>
      <c r="G163" s="13"/>
      <c r="H163" s="13"/>
      <c r="I163" s="13"/>
      <c r="J163" s="13"/>
      <c r="K163" s="13"/>
      <c r="L163" s="13"/>
    </row>
    <row r="164" spans="1:12">
      <c r="A164" s="13"/>
      <c r="B164" s="13"/>
      <c r="C164" s="13"/>
      <c r="D164" s="13"/>
      <c r="E164" s="13"/>
      <c r="F164" s="13"/>
      <c r="G164" s="13"/>
      <c r="H164" s="13"/>
      <c r="I164" s="13"/>
      <c r="J164" s="13"/>
      <c r="K164" s="13"/>
      <c r="L164" s="13"/>
    </row>
    <row r="165" spans="1:12">
      <c r="A165" s="13"/>
      <c r="B165" s="13"/>
      <c r="C165" s="13"/>
      <c r="D165" s="13"/>
      <c r="E165" s="13"/>
      <c r="F165" s="13"/>
      <c r="G165" s="13"/>
      <c r="H165" s="13"/>
      <c r="I165" s="13"/>
      <c r="J165" s="13"/>
      <c r="K165" s="13"/>
      <c r="L165" s="13"/>
    </row>
    <row r="166" spans="1:12">
      <c r="A166" s="13"/>
      <c r="B166" s="13"/>
      <c r="C166" s="13"/>
      <c r="D166" s="13"/>
      <c r="E166" s="13"/>
      <c r="F166" s="13"/>
      <c r="G166" s="13"/>
      <c r="H166" s="13"/>
      <c r="I166" s="13"/>
      <c r="J166" s="13"/>
      <c r="K166" s="13"/>
      <c r="L166" s="13"/>
    </row>
    <row r="167" spans="1:12">
      <c r="A167" s="13"/>
      <c r="B167" s="13"/>
      <c r="C167" s="13"/>
      <c r="D167" s="13"/>
      <c r="E167" s="13"/>
      <c r="F167" s="13"/>
      <c r="G167" s="13"/>
      <c r="H167" s="13"/>
      <c r="I167" s="13"/>
      <c r="J167" s="13"/>
      <c r="K167" s="13"/>
      <c r="L167" s="13"/>
    </row>
    <row r="168" spans="1:12">
      <c r="A168" s="13"/>
      <c r="B168" s="13"/>
      <c r="C168" s="13"/>
      <c r="D168" s="13"/>
      <c r="E168" s="13"/>
      <c r="F168" s="13"/>
      <c r="G168" s="13"/>
      <c r="H168" s="13"/>
      <c r="I168" s="13"/>
      <c r="J168" s="13"/>
      <c r="K168" s="13"/>
      <c r="L168" s="13"/>
    </row>
    <row r="169" spans="1:12">
      <c r="A169" s="13"/>
      <c r="B169" s="13"/>
      <c r="C169" s="13"/>
      <c r="D169" s="13"/>
      <c r="E169" s="13"/>
      <c r="F169" s="13"/>
      <c r="G169" s="13"/>
      <c r="H169" s="13"/>
      <c r="I169" s="13"/>
      <c r="J169" s="13"/>
      <c r="K169" s="13"/>
      <c r="L169" s="13"/>
    </row>
    <row r="170" spans="1:12">
      <c r="A170" s="13"/>
      <c r="B170" s="13"/>
      <c r="C170" s="13"/>
      <c r="D170" s="13"/>
      <c r="E170" s="13"/>
      <c r="F170" s="13"/>
      <c r="G170" s="13"/>
      <c r="H170" s="13"/>
      <c r="I170" s="13"/>
      <c r="J170" s="13"/>
      <c r="K170" s="13"/>
      <c r="L170" s="13"/>
    </row>
    <row r="171" spans="1:12">
      <c r="A171" s="13"/>
      <c r="B171" s="13"/>
      <c r="C171" s="13"/>
      <c r="D171" s="13"/>
      <c r="E171" s="13"/>
      <c r="F171" s="13"/>
      <c r="G171" s="13"/>
      <c r="H171" s="13"/>
      <c r="I171" s="13"/>
      <c r="J171" s="13"/>
      <c r="K171" s="13"/>
      <c r="L171" s="13"/>
    </row>
    <row r="172" spans="1:12">
      <c r="A172" s="13"/>
      <c r="B172" s="13"/>
      <c r="C172" s="13"/>
      <c r="D172" s="13"/>
      <c r="E172" s="13"/>
      <c r="F172" s="13"/>
      <c r="G172" s="13"/>
      <c r="H172" s="13"/>
      <c r="I172" s="13"/>
      <c r="J172" s="13"/>
      <c r="K172" s="13"/>
      <c r="L172" s="13"/>
    </row>
  </sheetData>
  <mergeCells count="3">
    <mergeCell ref="A64:Z64"/>
    <mergeCell ref="AR64:BN64"/>
    <mergeCell ref="A140:L140"/>
  </mergeCells>
  <pageMargins left="0.7" right="0.7" top="0.75" bottom="0.75" header="0.3" footer="0.3"/>
  <pageSetup orientation="portrait" horizontalDpi="0" verticalDpi="0"/>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FFF33-9A63-6846-BD66-E623BD1FCB90}">
  <dimension ref="A1:CN448"/>
  <sheetViews>
    <sheetView zoomScaleNormal="100" workbookViewId="0">
      <pane xSplit="10" ySplit="1" topLeftCell="O14" activePane="bottomRight" state="frozen"/>
      <selection pane="topRight" activeCell="K1" sqref="K1"/>
      <selection pane="bottomLeft" activeCell="A2" sqref="A2"/>
      <selection pane="bottomRight" activeCell="I62" sqref="I62"/>
    </sheetView>
  </sheetViews>
  <sheetFormatPr baseColWidth="10" defaultRowHeight="16"/>
  <cols>
    <col min="1" max="4" width="10.83203125" hidden="1" customWidth="1"/>
    <col min="6" max="6" width="24.1640625" bestFit="1" customWidth="1"/>
    <col min="7" max="7" width="37" bestFit="1" customWidth="1"/>
    <col min="8" max="8" width="24" bestFit="1" customWidth="1"/>
    <col min="9" max="9" width="5.33203125" customWidth="1"/>
    <col min="22" max="24" width="10.83203125" style="29"/>
    <col min="60" max="62" width="10.83203125" customWidth="1"/>
    <col min="63" max="63" width="11.6640625" customWidth="1"/>
    <col min="64" max="76" width="10.83203125" customWidth="1"/>
  </cols>
  <sheetData>
    <row r="1" spans="1:56">
      <c r="A1" t="s">
        <v>0</v>
      </c>
      <c r="B1" t="s">
        <v>115</v>
      </c>
      <c r="C1" t="s">
        <v>116</v>
      </c>
      <c r="D1" t="s">
        <v>117</v>
      </c>
      <c r="E1" t="s">
        <v>103</v>
      </c>
      <c r="F1" t="s">
        <v>105</v>
      </c>
      <c r="G1" t="s">
        <v>106</v>
      </c>
      <c r="H1" t="s">
        <v>107</v>
      </c>
      <c r="I1" t="s">
        <v>118</v>
      </c>
      <c r="J1">
        <v>1971</v>
      </c>
      <c r="K1">
        <v>1972</v>
      </c>
      <c r="L1">
        <v>1973</v>
      </c>
      <c r="M1">
        <v>1974</v>
      </c>
      <c r="N1">
        <v>1975</v>
      </c>
      <c r="O1">
        <v>1976</v>
      </c>
      <c r="P1">
        <v>1977</v>
      </c>
      <c r="Q1">
        <v>1978</v>
      </c>
      <c r="R1">
        <v>1979</v>
      </c>
      <c r="S1">
        <v>1980</v>
      </c>
      <c r="T1">
        <v>1981</v>
      </c>
      <c r="U1">
        <v>1982</v>
      </c>
      <c r="V1" s="29">
        <v>1983</v>
      </c>
      <c r="W1" s="29">
        <v>1984</v>
      </c>
      <c r="X1" s="29">
        <v>1985</v>
      </c>
      <c r="Y1">
        <v>1986</v>
      </c>
      <c r="Z1">
        <v>1987</v>
      </c>
      <c r="AA1">
        <v>1988</v>
      </c>
      <c r="AB1">
        <v>1989</v>
      </c>
      <c r="AC1">
        <v>1990</v>
      </c>
      <c r="AD1">
        <v>1991</v>
      </c>
      <c r="AE1">
        <v>1992</v>
      </c>
      <c r="AF1">
        <v>1993</v>
      </c>
      <c r="AG1">
        <v>1994</v>
      </c>
      <c r="AH1">
        <v>1995</v>
      </c>
      <c r="AI1">
        <v>1996</v>
      </c>
      <c r="AJ1">
        <v>1997</v>
      </c>
      <c r="AK1">
        <v>1998</v>
      </c>
      <c r="AL1">
        <v>1999</v>
      </c>
      <c r="AM1">
        <v>2000</v>
      </c>
      <c r="AN1">
        <v>2001</v>
      </c>
      <c r="AO1">
        <v>2002</v>
      </c>
      <c r="AP1">
        <v>2003</v>
      </c>
      <c r="AQ1">
        <v>2004</v>
      </c>
      <c r="AR1">
        <v>2005</v>
      </c>
      <c r="AS1">
        <v>2006</v>
      </c>
      <c r="AT1">
        <v>2007</v>
      </c>
      <c r="AU1">
        <v>2008</v>
      </c>
      <c r="AV1">
        <v>2009</v>
      </c>
      <c r="AW1">
        <v>2010</v>
      </c>
      <c r="AX1">
        <v>2011</v>
      </c>
      <c r="AY1">
        <v>2012</v>
      </c>
      <c r="AZ1">
        <v>2013</v>
      </c>
      <c r="BA1">
        <v>2014</v>
      </c>
      <c r="BB1">
        <v>2015</v>
      </c>
      <c r="BC1">
        <v>2016</v>
      </c>
      <c r="BD1">
        <v>2017</v>
      </c>
    </row>
    <row r="2" spans="1:56" ht="21">
      <c r="E2" s="19" t="s">
        <v>109</v>
      </c>
    </row>
    <row r="3" spans="1:56">
      <c r="A3" t="s">
        <v>119</v>
      </c>
      <c r="B3" t="s">
        <v>120</v>
      </c>
      <c r="C3" t="s">
        <v>121</v>
      </c>
      <c r="D3" t="s">
        <v>122</v>
      </c>
      <c r="E3" t="s">
        <v>123</v>
      </c>
      <c r="F3" t="s">
        <v>124</v>
      </c>
      <c r="G3" t="s">
        <v>125</v>
      </c>
      <c r="H3" t="s">
        <v>126</v>
      </c>
      <c r="I3" t="s">
        <v>15</v>
      </c>
      <c r="J3" s="6">
        <v>250.12899999999999</v>
      </c>
      <c r="K3" s="6">
        <v>285.55459999999999</v>
      </c>
      <c r="L3" s="6">
        <v>332.93209999999999</v>
      </c>
      <c r="M3" s="6">
        <v>350.64490000000001</v>
      </c>
      <c r="N3" s="6">
        <v>339.55290000000002</v>
      </c>
      <c r="O3" s="6">
        <v>358.89940000000001</v>
      </c>
      <c r="P3" s="6">
        <v>377.81599999999997</v>
      </c>
      <c r="Q3" s="6">
        <v>319.94839999999999</v>
      </c>
      <c r="R3" s="6">
        <v>398.1943</v>
      </c>
      <c r="S3" s="6">
        <v>453.65429999999998</v>
      </c>
      <c r="T3" s="6">
        <v>459.24329999999998</v>
      </c>
      <c r="U3" s="6">
        <v>424.84949999999998</v>
      </c>
      <c r="V3" s="30">
        <v>219.08860000000001</v>
      </c>
      <c r="W3" s="30">
        <v>154.68620000000001</v>
      </c>
      <c r="X3" s="30">
        <v>256.83580000000001</v>
      </c>
      <c r="Y3" s="6">
        <v>375.92430000000002</v>
      </c>
      <c r="Z3" s="6">
        <v>402.06360000000001</v>
      </c>
      <c r="AA3" s="6">
        <v>413.41359999999997</v>
      </c>
      <c r="AB3" s="6">
        <v>449.78500000000003</v>
      </c>
      <c r="AC3" s="6">
        <v>491.91750000000002</v>
      </c>
      <c r="AD3" s="6">
        <v>525.27940000000001</v>
      </c>
      <c r="AE3" s="6">
        <v>567.66980000000001</v>
      </c>
      <c r="AF3" s="6">
        <v>540.92859999999996</v>
      </c>
      <c r="AG3" s="6">
        <v>522.9579</v>
      </c>
      <c r="AH3" s="6">
        <v>524.24760000000003</v>
      </c>
      <c r="AI3" s="6">
        <v>569.64750000000004</v>
      </c>
      <c r="AJ3" s="6">
        <v>589.08000000000004</v>
      </c>
      <c r="AK3" s="6">
        <v>329.32069999999999</v>
      </c>
      <c r="AL3" s="6">
        <v>444.45400000000001</v>
      </c>
      <c r="AM3" s="6">
        <v>568.27170000000001</v>
      </c>
      <c r="AN3" s="6">
        <v>568.27170000000001</v>
      </c>
      <c r="AO3" s="6">
        <v>433.0181</v>
      </c>
      <c r="AP3" s="6">
        <v>334.13589999999999</v>
      </c>
      <c r="AQ3" s="6">
        <v>454.08429999999998</v>
      </c>
      <c r="AR3" s="6">
        <v>484.00689999999997</v>
      </c>
      <c r="AS3" s="6">
        <v>483.14699999999999</v>
      </c>
      <c r="AT3" s="6">
        <v>320.46429999999998</v>
      </c>
      <c r="AU3" s="6">
        <v>532.67409999999995</v>
      </c>
      <c r="AV3" s="6">
        <v>591.31560000000002</v>
      </c>
      <c r="AW3" s="6">
        <v>601.54769999999996</v>
      </c>
      <c r="AX3" s="6">
        <v>650.12900000000002</v>
      </c>
      <c r="AY3" s="6">
        <v>693.98109999999997</v>
      </c>
      <c r="AZ3" s="6">
        <v>707.91060000000004</v>
      </c>
      <c r="BA3" s="6">
        <v>721.15219999999999</v>
      </c>
      <c r="BB3" s="6">
        <v>502.5795</v>
      </c>
      <c r="BC3" s="6">
        <v>478.15989999999999</v>
      </c>
      <c r="BD3" s="6">
        <v>482.88909999999998</v>
      </c>
    </row>
    <row r="4" spans="1:56">
      <c r="A4" t="s">
        <v>119</v>
      </c>
      <c r="B4" t="s">
        <v>120</v>
      </c>
      <c r="C4" t="s">
        <v>121</v>
      </c>
      <c r="D4" t="s">
        <v>122</v>
      </c>
      <c r="E4" t="s">
        <v>123</v>
      </c>
      <c r="F4" t="s">
        <v>124</v>
      </c>
      <c r="G4" t="s">
        <v>127</v>
      </c>
      <c r="H4" t="s">
        <v>4</v>
      </c>
      <c r="I4" t="s">
        <v>15</v>
      </c>
      <c r="J4" s="6"/>
      <c r="K4" s="6"/>
      <c r="L4" s="6"/>
      <c r="M4" s="6"/>
      <c r="N4" s="6"/>
      <c r="O4" s="6"/>
      <c r="P4" s="6"/>
      <c r="Q4" s="6"/>
      <c r="R4" s="6"/>
      <c r="S4" s="6"/>
      <c r="T4" s="6"/>
      <c r="U4" s="6"/>
      <c r="V4" s="30"/>
      <c r="W4" s="30">
        <v>0.51590000000000003</v>
      </c>
      <c r="X4" s="30">
        <v>6.2769000000000004</v>
      </c>
      <c r="Y4" s="6">
        <v>0.85980000000000001</v>
      </c>
      <c r="Z4" s="6">
        <v>1.2898000000000001</v>
      </c>
      <c r="AA4" s="6">
        <v>7.7385999999999999</v>
      </c>
      <c r="AB4" s="6">
        <v>2.1496</v>
      </c>
      <c r="AC4" s="6">
        <v>0.34389999999999998</v>
      </c>
      <c r="AD4" s="6">
        <v>0.60189999999999999</v>
      </c>
      <c r="AE4" s="6">
        <v>8.5999999999999993E-2</v>
      </c>
      <c r="AF4" s="6">
        <v>2.7515000000000001</v>
      </c>
      <c r="AG4" s="6">
        <v>5.2450999999999999</v>
      </c>
      <c r="AH4" s="6">
        <v>27.515000000000001</v>
      </c>
      <c r="AI4" s="6">
        <v>19.604500000000002</v>
      </c>
      <c r="AJ4" s="6">
        <v>56.7498</v>
      </c>
      <c r="AK4" s="6">
        <v>49.269100000000002</v>
      </c>
      <c r="AL4" s="6">
        <v>88.736000000000004</v>
      </c>
      <c r="AM4" s="6">
        <v>74.290599999999998</v>
      </c>
      <c r="AN4" s="6">
        <v>39.724800000000002</v>
      </c>
      <c r="AO4" s="6">
        <v>98.538300000000007</v>
      </c>
      <c r="AP4" s="6">
        <v>80.825500000000005</v>
      </c>
      <c r="AQ4" s="6">
        <v>75.494399999999999</v>
      </c>
      <c r="AR4" s="6">
        <v>70.077399999999997</v>
      </c>
      <c r="AS4" s="6">
        <v>54.084299999999999</v>
      </c>
      <c r="AT4" s="6">
        <v>37.403300000000002</v>
      </c>
      <c r="AU4" s="6">
        <v>23.645700000000001</v>
      </c>
      <c r="AV4" s="6">
        <v>17.024899999999999</v>
      </c>
      <c r="AW4" s="6">
        <v>9.1143999999999998</v>
      </c>
      <c r="AX4" s="6">
        <v>6.9646999999999997</v>
      </c>
      <c r="AY4" s="6">
        <v>11.006</v>
      </c>
      <c r="AZ4" s="6">
        <v>2.3216000000000001</v>
      </c>
      <c r="BA4" s="6">
        <v>4.3852000000000002</v>
      </c>
      <c r="BB4" s="6">
        <v>19.174499999999998</v>
      </c>
      <c r="BC4" s="6">
        <v>43.938099999999999</v>
      </c>
      <c r="BD4" s="6">
        <v>21.238199999999999</v>
      </c>
    </row>
    <row r="5" spans="1:56">
      <c r="A5" t="s">
        <v>119</v>
      </c>
      <c r="B5" t="s">
        <v>120</v>
      </c>
      <c r="C5" t="s">
        <v>121</v>
      </c>
      <c r="D5" t="s">
        <v>122</v>
      </c>
      <c r="E5" t="s">
        <v>123</v>
      </c>
      <c r="F5" t="s">
        <v>124</v>
      </c>
      <c r="G5" t="s">
        <v>128</v>
      </c>
      <c r="H5" t="s">
        <v>4</v>
      </c>
      <c r="I5" t="s">
        <v>15</v>
      </c>
      <c r="J5" s="6"/>
      <c r="K5" s="6"/>
      <c r="L5" s="6">
        <v>-8.5984999999999996</v>
      </c>
      <c r="M5" s="6">
        <v>-11.006</v>
      </c>
      <c r="N5" s="6">
        <v>-11.7799</v>
      </c>
      <c r="O5" s="6">
        <v>-13.3276</v>
      </c>
      <c r="P5" s="6">
        <v>-15.3912</v>
      </c>
      <c r="Q5" s="6">
        <v>-18.6586</v>
      </c>
      <c r="R5" s="6">
        <v>-25.709399999999999</v>
      </c>
      <c r="S5" s="6">
        <v>-37.833199999999998</v>
      </c>
      <c r="T5" s="6">
        <v>-40.584699999999998</v>
      </c>
      <c r="U5" s="6">
        <v>-44.797899999999998</v>
      </c>
      <c r="V5" s="30">
        <v>-42.218400000000003</v>
      </c>
      <c r="W5" s="30">
        <v>-53.9983</v>
      </c>
      <c r="X5" s="30">
        <v>-58.813400000000001</v>
      </c>
      <c r="Y5" s="6">
        <v>-57.953600000000002</v>
      </c>
      <c r="Z5" s="6">
        <v>-43.766100000000002</v>
      </c>
      <c r="AA5" s="6">
        <v>-25.8813</v>
      </c>
      <c r="AB5" s="6">
        <v>-46.947499999999998</v>
      </c>
      <c r="AC5" s="6">
        <v>-65.778199999999998</v>
      </c>
      <c r="AD5" s="6">
        <v>-69.819400000000002</v>
      </c>
      <c r="AE5" s="6">
        <v>-76.870199999999997</v>
      </c>
      <c r="AF5" s="6">
        <v>-68.529700000000005</v>
      </c>
      <c r="AG5" s="6">
        <v>-38.521099999999997</v>
      </c>
      <c r="AH5" s="6">
        <v>-24.505600000000001</v>
      </c>
      <c r="AI5" s="6">
        <v>-29.922599999999999</v>
      </c>
      <c r="AJ5" s="6">
        <v>-36.285499999999999</v>
      </c>
      <c r="AK5" s="6">
        <v>-36.285499999999999</v>
      </c>
      <c r="AL5" s="6">
        <v>-36.285499999999999</v>
      </c>
      <c r="AM5" s="6">
        <v>-33.7059</v>
      </c>
      <c r="AN5" s="6">
        <v>-25.967300000000002</v>
      </c>
      <c r="AO5" s="6">
        <v>-52.622500000000002</v>
      </c>
      <c r="AP5" s="6">
        <v>-51.934699999999999</v>
      </c>
      <c r="AQ5" s="6">
        <v>-57.179699999999997</v>
      </c>
      <c r="AR5" s="6">
        <v>-54.944099999999999</v>
      </c>
      <c r="AS5" s="6">
        <v>-64.832300000000004</v>
      </c>
      <c r="AT5" s="6">
        <v>-21.152200000000001</v>
      </c>
      <c r="AU5" s="6">
        <v>-46.259700000000002</v>
      </c>
      <c r="AV5" s="6">
        <v>-64.660399999999996</v>
      </c>
      <c r="AW5" s="6">
        <v>-89.08</v>
      </c>
      <c r="AX5" s="6">
        <v>-59.415300000000002</v>
      </c>
      <c r="AY5" s="6">
        <v>-57.351700000000001</v>
      </c>
      <c r="AZ5" s="6">
        <v>-45.571800000000003</v>
      </c>
      <c r="BA5" s="6">
        <v>-44.883899999999997</v>
      </c>
      <c r="BB5" s="6">
        <v>-50.472900000000003</v>
      </c>
      <c r="BC5" s="6">
        <v>-16.0791</v>
      </c>
      <c r="BD5" s="6">
        <v>-23.043900000000001</v>
      </c>
    </row>
    <row r="6" spans="1:56">
      <c r="A6" t="s">
        <v>119</v>
      </c>
      <c r="B6" t="s">
        <v>120</v>
      </c>
      <c r="C6" t="s">
        <v>121</v>
      </c>
      <c r="D6" t="s">
        <v>122</v>
      </c>
      <c r="E6" t="s">
        <v>123</v>
      </c>
      <c r="F6" t="s">
        <v>129</v>
      </c>
      <c r="G6" t="s">
        <v>130</v>
      </c>
      <c r="H6" t="s">
        <v>4</v>
      </c>
      <c r="I6" t="s">
        <v>15</v>
      </c>
      <c r="J6" s="6"/>
      <c r="K6" s="6"/>
      <c r="L6" s="6"/>
      <c r="M6" s="6"/>
      <c r="N6" s="6"/>
      <c r="O6" s="6"/>
      <c r="P6" s="6"/>
      <c r="Q6" s="6"/>
      <c r="R6" s="6"/>
      <c r="S6" s="6"/>
      <c r="T6" s="6"/>
      <c r="U6" s="6"/>
      <c r="V6" s="30"/>
      <c r="W6" s="30"/>
      <c r="X6" s="30"/>
      <c r="Y6" s="6"/>
      <c r="Z6" s="6"/>
      <c r="AA6" s="6"/>
      <c r="AB6" s="6"/>
      <c r="AC6" s="6">
        <v>-21.8401</v>
      </c>
      <c r="AD6" s="6">
        <v>-26.311299999999999</v>
      </c>
      <c r="AE6" s="6">
        <v>-28.460899999999999</v>
      </c>
      <c r="AF6" s="6">
        <v>-3.1814</v>
      </c>
      <c r="AG6" s="6">
        <v>-36.973300000000002</v>
      </c>
      <c r="AH6" s="6">
        <v>20.378299999999999</v>
      </c>
      <c r="AI6" s="6">
        <v>44.54</v>
      </c>
      <c r="AJ6" s="6">
        <v>-26.569199999999999</v>
      </c>
      <c r="AK6" s="6">
        <v>-21.8401</v>
      </c>
      <c r="AL6" s="6">
        <v>-30.610499999999998</v>
      </c>
      <c r="AM6" s="6">
        <v>10.5761</v>
      </c>
      <c r="AN6" s="6">
        <v>4.4711999999999996</v>
      </c>
      <c r="AO6" s="6">
        <v>5.8468999999999998</v>
      </c>
      <c r="AP6" s="6">
        <v>10.0602</v>
      </c>
      <c r="AQ6" s="6">
        <v>1.3757999999999999</v>
      </c>
      <c r="AR6" s="6">
        <v>0.34389999999999998</v>
      </c>
      <c r="AS6" s="6">
        <v>0.17199999999999999</v>
      </c>
      <c r="AT6" s="6">
        <v>7.5666000000000002</v>
      </c>
      <c r="AU6" s="6">
        <v>4.4711999999999996</v>
      </c>
      <c r="AV6" s="6">
        <v>0.60189999999999999</v>
      </c>
      <c r="AW6" s="6">
        <v>-0.17199999999999999</v>
      </c>
      <c r="AX6" s="6">
        <v>3.6972999999999998</v>
      </c>
      <c r="AY6" s="6">
        <v>2.3216000000000001</v>
      </c>
      <c r="AZ6" s="6">
        <v>-5.7610000000000001</v>
      </c>
      <c r="BA6" s="6">
        <v>1.9776</v>
      </c>
      <c r="BB6" s="6">
        <v>3.0095000000000001</v>
      </c>
      <c r="BC6" s="6">
        <v>381.1694</v>
      </c>
      <c r="BD6" s="6">
        <v>107.3001</v>
      </c>
    </row>
    <row r="7" spans="1:56">
      <c r="A7" t="s">
        <v>119</v>
      </c>
      <c r="B7" t="s">
        <v>120</v>
      </c>
      <c r="C7" t="s">
        <v>121</v>
      </c>
      <c r="D7" t="s">
        <v>122</v>
      </c>
      <c r="E7" t="s">
        <v>123</v>
      </c>
      <c r="F7" t="s">
        <v>131</v>
      </c>
      <c r="G7" t="s">
        <v>132</v>
      </c>
      <c r="H7" t="s">
        <v>133</v>
      </c>
      <c r="I7" t="s">
        <v>15</v>
      </c>
      <c r="J7" s="6"/>
      <c r="K7" s="6"/>
      <c r="L7" s="6"/>
      <c r="M7" s="6"/>
      <c r="N7" s="6"/>
      <c r="O7" s="6"/>
      <c r="P7" s="6"/>
      <c r="Q7" s="6"/>
      <c r="R7" s="6"/>
      <c r="S7" s="6"/>
      <c r="T7" s="6"/>
      <c r="U7" s="6"/>
      <c r="V7" s="30"/>
      <c r="W7" s="30"/>
      <c r="X7" s="30"/>
      <c r="Y7" s="6"/>
      <c r="Z7" s="6"/>
      <c r="AA7" s="6"/>
      <c r="AB7" s="6"/>
      <c r="AC7" s="6"/>
      <c r="AD7" s="6"/>
      <c r="AE7" s="6"/>
      <c r="AF7" s="6"/>
      <c r="AG7" s="6"/>
      <c r="AH7" s="6"/>
      <c r="AI7" s="6"/>
      <c r="AJ7" s="6"/>
      <c r="AK7" s="6"/>
      <c r="AL7" s="6"/>
      <c r="AM7" s="6"/>
      <c r="AN7" s="6"/>
      <c r="AO7" s="6"/>
      <c r="AP7" s="6"/>
      <c r="AQ7" s="6"/>
      <c r="AR7" s="6"/>
      <c r="AS7" s="6"/>
      <c r="AT7" s="6"/>
      <c r="AU7" s="6"/>
      <c r="AV7" s="6">
        <v>-4.4927000000000001</v>
      </c>
      <c r="AW7" s="6">
        <v>-354.17020000000002</v>
      </c>
      <c r="AX7" s="6">
        <v>-692.28290000000004</v>
      </c>
      <c r="AY7" s="6">
        <v>-350.34390000000002</v>
      </c>
      <c r="AZ7" s="6">
        <v>-262.46780000000001</v>
      </c>
      <c r="BA7" s="6">
        <v>-557.48069999999996</v>
      </c>
      <c r="BB7" s="6">
        <v>-1066.3155999999999</v>
      </c>
      <c r="BC7" s="6">
        <v>-465.8426</v>
      </c>
      <c r="BD7" s="6">
        <v>-935.46</v>
      </c>
    </row>
    <row r="8" spans="1:56">
      <c r="A8" t="s">
        <v>119</v>
      </c>
      <c r="B8" t="s">
        <v>120</v>
      </c>
      <c r="C8" t="s">
        <v>121</v>
      </c>
      <c r="D8" t="s">
        <v>122</v>
      </c>
      <c r="E8" t="s">
        <v>123</v>
      </c>
      <c r="F8" t="s">
        <v>131</v>
      </c>
      <c r="G8" t="s">
        <v>132</v>
      </c>
      <c r="H8" t="s">
        <v>134</v>
      </c>
      <c r="I8" t="s">
        <v>15</v>
      </c>
      <c r="J8" s="6"/>
      <c r="K8" s="6"/>
      <c r="L8" s="6"/>
      <c r="M8" s="6"/>
      <c r="N8" s="6"/>
      <c r="O8" s="6"/>
      <c r="P8" s="6"/>
      <c r="Q8" s="6"/>
      <c r="R8" s="6"/>
      <c r="S8" s="6"/>
      <c r="T8" s="6"/>
      <c r="U8" s="6"/>
      <c r="V8" s="30"/>
      <c r="W8" s="30"/>
      <c r="X8" s="30"/>
      <c r="Y8" s="6"/>
      <c r="Z8" s="6"/>
      <c r="AA8" s="6"/>
      <c r="AB8" s="6"/>
      <c r="AC8" s="6"/>
      <c r="AD8" s="6"/>
      <c r="AE8" s="6"/>
      <c r="AF8" s="6"/>
      <c r="AG8" s="6"/>
      <c r="AH8" s="6"/>
      <c r="AI8" s="6"/>
      <c r="AJ8" s="6"/>
      <c r="AK8" s="6">
        <v>-381.7534</v>
      </c>
      <c r="AL8" s="6">
        <v>-349.1771</v>
      </c>
      <c r="AM8" s="6">
        <v>-155.75540000000001</v>
      </c>
      <c r="AN8" s="6">
        <v>-280.97050000000002</v>
      </c>
      <c r="AO8" s="6">
        <v>-612.84140000000002</v>
      </c>
      <c r="AP8" s="6">
        <v>-537.50869999999998</v>
      </c>
      <c r="AQ8" s="6">
        <v>-165.93549999999999</v>
      </c>
      <c r="AR8" s="6">
        <v>-327.7989</v>
      </c>
      <c r="AS8" s="6">
        <v>-764.52470000000005</v>
      </c>
      <c r="AT8" s="6">
        <v>-825.60530000000006</v>
      </c>
      <c r="AU8" s="6">
        <v>-589.42719999999997</v>
      </c>
      <c r="AV8" s="6">
        <v>-550.74289999999996</v>
      </c>
      <c r="AW8" s="6">
        <v>-713.62429999999995</v>
      </c>
      <c r="AX8" s="6">
        <v>-261.62830000000002</v>
      </c>
      <c r="AY8" s="6">
        <v>-716.67830000000004</v>
      </c>
      <c r="AZ8" s="6">
        <v>-944.71230000000003</v>
      </c>
      <c r="BA8" s="6">
        <v>-634.21960000000001</v>
      </c>
      <c r="BB8" s="6">
        <v>-253.48419999999999</v>
      </c>
      <c r="BC8" s="6">
        <v>-465.23009999999999</v>
      </c>
      <c r="BD8" s="6">
        <v>-421.60539999999997</v>
      </c>
    </row>
    <row r="9" spans="1:56">
      <c r="A9" t="s">
        <v>119</v>
      </c>
      <c r="B9" t="s">
        <v>120</v>
      </c>
      <c r="C9" t="s">
        <v>121</v>
      </c>
      <c r="D9" t="s">
        <v>122</v>
      </c>
      <c r="E9" t="s">
        <v>123</v>
      </c>
      <c r="F9" t="s">
        <v>131</v>
      </c>
      <c r="G9" t="s">
        <v>132</v>
      </c>
      <c r="H9" t="s">
        <v>135</v>
      </c>
      <c r="I9" t="s">
        <v>15</v>
      </c>
      <c r="J9" s="6">
        <v>-11.376200000000001</v>
      </c>
      <c r="K9" s="6">
        <v>-12.410399999999999</v>
      </c>
      <c r="L9" s="6">
        <v>-12.410399999999999</v>
      </c>
      <c r="M9" s="6">
        <v>-8.2736000000000001</v>
      </c>
      <c r="N9" s="6">
        <v>-10.342000000000001</v>
      </c>
      <c r="O9" s="6">
        <v>-12.410399999999999</v>
      </c>
      <c r="P9" s="6">
        <v>-13.444599999999999</v>
      </c>
      <c r="Q9" s="6">
        <v>-13.444599999999999</v>
      </c>
      <c r="R9" s="6">
        <v>-14.4788</v>
      </c>
      <c r="S9" s="6">
        <v>-10.342000000000001</v>
      </c>
      <c r="T9" s="6">
        <v>-8.2736000000000001</v>
      </c>
      <c r="U9" s="6">
        <v>-9.3078000000000003</v>
      </c>
      <c r="V9" s="30">
        <v>-5.1710000000000003</v>
      </c>
      <c r="W9" s="30">
        <v>-10.342000000000001</v>
      </c>
      <c r="X9" s="30">
        <v>-8.2736000000000001</v>
      </c>
      <c r="Y9" s="6">
        <v>-8.2736000000000001</v>
      </c>
      <c r="Z9" s="6"/>
      <c r="AA9" s="6"/>
      <c r="AB9" s="6"/>
      <c r="AC9" s="6"/>
      <c r="AD9" s="6"/>
      <c r="AE9" s="6"/>
      <c r="AF9" s="6">
        <v>-6.2051999999999996</v>
      </c>
      <c r="AG9" s="6">
        <v>-7.2393999999999998</v>
      </c>
      <c r="AH9" s="6">
        <v>-5.1710000000000003</v>
      </c>
      <c r="AI9" s="6">
        <v>-1.0342</v>
      </c>
      <c r="AJ9" s="6">
        <v>-9.3078000000000003</v>
      </c>
      <c r="AK9" s="6"/>
      <c r="AL9" s="6"/>
      <c r="AM9" s="6"/>
      <c r="AN9" s="6"/>
      <c r="AO9" s="6"/>
      <c r="AP9" s="6"/>
      <c r="AQ9" s="6"/>
      <c r="AR9" s="6"/>
      <c r="AS9" s="6"/>
      <c r="AT9" s="6"/>
      <c r="AU9" s="6"/>
      <c r="AV9" s="6"/>
      <c r="AW9" s="6"/>
      <c r="AX9" s="6"/>
      <c r="AY9" s="6"/>
      <c r="AZ9" s="6"/>
      <c r="BA9" s="6"/>
      <c r="BB9" s="6"/>
      <c r="BC9" s="6"/>
      <c r="BD9" s="6"/>
    </row>
    <row r="10" spans="1:56">
      <c r="A10" t="s">
        <v>119</v>
      </c>
      <c r="B10" t="s">
        <v>120</v>
      </c>
      <c r="C10" t="s">
        <v>121</v>
      </c>
      <c r="D10" t="s">
        <v>122</v>
      </c>
      <c r="E10" t="s">
        <v>123</v>
      </c>
      <c r="F10" t="s">
        <v>131</v>
      </c>
      <c r="G10" t="s">
        <v>132</v>
      </c>
      <c r="H10" t="s">
        <v>126</v>
      </c>
      <c r="I10" t="s">
        <v>15</v>
      </c>
      <c r="J10" s="6">
        <v>-250.12899999999999</v>
      </c>
      <c r="K10" s="6">
        <v>-285.55459999999999</v>
      </c>
      <c r="L10" s="6">
        <v>-332.93209999999999</v>
      </c>
      <c r="M10" s="6">
        <v>-350.64490000000001</v>
      </c>
      <c r="N10" s="6">
        <v>-339.55290000000002</v>
      </c>
      <c r="O10" s="6">
        <v>-358.89940000000001</v>
      </c>
      <c r="P10" s="6">
        <v>-377.81599999999997</v>
      </c>
      <c r="Q10" s="6">
        <v>-319.94839999999999</v>
      </c>
      <c r="R10" s="6">
        <v>-398.1943</v>
      </c>
      <c r="S10" s="6">
        <v>-453.65429999999998</v>
      </c>
      <c r="T10" s="6">
        <v>-459.24329999999998</v>
      </c>
      <c r="U10" s="6">
        <v>-424.84949999999998</v>
      </c>
      <c r="V10" s="30">
        <v>-219.08860000000001</v>
      </c>
      <c r="W10" s="30">
        <v>-154.68620000000001</v>
      </c>
      <c r="X10" s="30">
        <v>-256.83580000000001</v>
      </c>
      <c r="Y10" s="6">
        <v>-375.92430000000002</v>
      </c>
      <c r="Z10" s="6">
        <v>-402.06360000000001</v>
      </c>
      <c r="AA10" s="6">
        <v>-413.41359999999997</v>
      </c>
      <c r="AB10" s="6">
        <v>-449.78500000000003</v>
      </c>
      <c r="AC10" s="6">
        <v>-491.91750000000002</v>
      </c>
      <c r="AD10" s="6">
        <v>-525.27940000000001</v>
      </c>
      <c r="AE10" s="6">
        <v>-567.66980000000001</v>
      </c>
      <c r="AF10" s="6">
        <v>-540.92859999999996</v>
      </c>
      <c r="AG10" s="6">
        <v>-522.9579</v>
      </c>
      <c r="AH10" s="6">
        <v>-524.24760000000003</v>
      </c>
      <c r="AI10" s="6">
        <v>-569.64750000000004</v>
      </c>
      <c r="AJ10" s="6">
        <v>-589.08000000000004</v>
      </c>
      <c r="AK10" s="6">
        <v>-329.32069999999999</v>
      </c>
      <c r="AL10" s="6">
        <v>-444.45400000000001</v>
      </c>
      <c r="AM10" s="6">
        <v>-568.27170000000001</v>
      </c>
      <c r="AN10" s="6">
        <v>-568.27170000000001</v>
      </c>
      <c r="AO10" s="6">
        <v>-433.0181</v>
      </c>
      <c r="AP10" s="6">
        <v>-334.13589999999999</v>
      </c>
      <c r="AQ10" s="6">
        <v>-454.08429999999998</v>
      </c>
      <c r="AR10" s="6">
        <v>-484.00689999999997</v>
      </c>
      <c r="AS10" s="6">
        <v>-483.14699999999999</v>
      </c>
      <c r="AT10" s="6">
        <v>-320.46429999999998</v>
      </c>
      <c r="AU10" s="6">
        <v>-532.67409999999995</v>
      </c>
      <c r="AV10" s="6">
        <v>-591.31560000000002</v>
      </c>
      <c r="AW10" s="6">
        <v>-601.54769999999996</v>
      </c>
      <c r="AX10" s="6">
        <v>-650.12900000000002</v>
      </c>
      <c r="AY10" s="6">
        <v>-693.98109999999997</v>
      </c>
      <c r="AZ10" s="6">
        <v>-707.91060000000004</v>
      </c>
      <c r="BA10" s="6">
        <v>-721.15219999999999</v>
      </c>
      <c r="BB10" s="6">
        <v>-502.5795</v>
      </c>
      <c r="BC10" s="6">
        <v>-478.15989999999999</v>
      </c>
      <c r="BD10" s="6">
        <v>-482.88909999999998</v>
      </c>
    </row>
    <row r="11" spans="1:56">
      <c r="A11" t="s">
        <v>119</v>
      </c>
      <c r="B11" t="s">
        <v>120</v>
      </c>
      <c r="C11" t="s">
        <v>121</v>
      </c>
      <c r="D11" t="s">
        <v>122</v>
      </c>
      <c r="E11" t="s">
        <v>123</v>
      </c>
      <c r="F11" t="s">
        <v>131</v>
      </c>
      <c r="G11" t="s">
        <v>132</v>
      </c>
      <c r="H11" t="s">
        <v>136</v>
      </c>
      <c r="I11" t="s">
        <v>15</v>
      </c>
      <c r="J11" s="6"/>
      <c r="K11" s="6"/>
      <c r="L11" s="6"/>
      <c r="M11" s="6"/>
      <c r="N11" s="6"/>
      <c r="O11" s="6"/>
      <c r="P11" s="6"/>
      <c r="Q11" s="6"/>
      <c r="R11" s="6"/>
      <c r="S11" s="6"/>
      <c r="T11" s="6"/>
      <c r="U11" s="6"/>
      <c r="V11" s="30"/>
      <c r="W11" s="30"/>
      <c r="X11" s="30"/>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v>-0.25800000000000001</v>
      </c>
      <c r="BA11" s="6">
        <v>-0.34389999999999998</v>
      </c>
      <c r="BB11" s="6">
        <v>-0.25800000000000001</v>
      </c>
      <c r="BC11" s="6">
        <v>-2.3216000000000001</v>
      </c>
      <c r="BD11" s="6">
        <v>-2.4076</v>
      </c>
    </row>
    <row r="12" spans="1:56">
      <c r="A12" t="s">
        <v>119</v>
      </c>
      <c r="B12" t="s">
        <v>120</v>
      </c>
      <c r="C12" t="s">
        <v>121</v>
      </c>
      <c r="D12" t="s">
        <v>122</v>
      </c>
      <c r="E12" t="s">
        <v>123</v>
      </c>
      <c r="F12" t="s">
        <v>131</v>
      </c>
      <c r="G12" t="s">
        <v>132</v>
      </c>
      <c r="H12" t="s">
        <v>4</v>
      </c>
      <c r="I12" t="s">
        <v>15</v>
      </c>
      <c r="J12" s="6">
        <v>253.13839999999999</v>
      </c>
      <c r="K12" s="6">
        <v>288.64999999999998</v>
      </c>
      <c r="L12" s="6">
        <v>336.1995</v>
      </c>
      <c r="M12" s="6">
        <v>353.31040000000002</v>
      </c>
      <c r="N12" s="6">
        <v>342.90629999999999</v>
      </c>
      <c r="O12" s="6">
        <v>362.94069999999999</v>
      </c>
      <c r="P12" s="6">
        <v>382.20119999999997</v>
      </c>
      <c r="Q12" s="6">
        <v>324.4196</v>
      </c>
      <c r="R12" s="6">
        <v>402.75150000000002</v>
      </c>
      <c r="S12" s="6">
        <v>457.17970000000003</v>
      </c>
      <c r="T12" s="6">
        <v>462.25279999999998</v>
      </c>
      <c r="U12" s="6">
        <v>427.25709999999998</v>
      </c>
      <c r="V12" s="30">
        <v>221.15219999999999</v>
      </c>
      <c r="W12" s="30">
        <v>157.52359999999999</v>
      </c>
      <c r="X12" s="30">
        <v>259.50130000000001</v>
      </c>
      <c r="Y12" s="6">
        <v>378.50389999999999</v>
      </c>
      <c r="Z12" s="6">
        <v>402.06360000000001</v>
      </c>
      <c r="AA12" s="6">
        <v>413.41359999999997</v>
      </c>
      <c r="AB12" s="6">
        <v>449.78500000000003</v>
      </c>
      <c r="AC12" s="6">
        <v>491.91750000000002</v>
      </c>
      <c r="AD12" s="6">
        <v>525.27940000000001</v>
      </c>
      <c r="AE12" s="6">
        <v>567.66980000000001</v>
      </c>
      <c r="AF12" s="6">
        <v>542.82029999999997</v>
      </c>
      <c r="AG12" s="6">
        <v>525.36540000000002</v>
      </c>
      <c r="AH12" s="6">
        <v>525.88130000000001</v>
      </c>
      <c r="AI12" s="6">
        <v>569.81939999999997</v>
      </c>
      <c r="AJ12" s="6">
        <v>592.08939999999996</v>
      </c>
      <c r="AK12" s="6">
        <v>424.76350000000002</v>
      </c>
      <c r="AL12" s="6">
        <v>531.72829999999999</v>
      </c>
      <c r="AM12" s="6">
        <v>621.06619999999998</v>
      </c>
      <c r="AN12" s="6">
        <v>675.75239999999997</v>
      </c>
      <c r="AO12" s="6">
        <v>625.36540000000002</v>
      </c>
      <c r="AP12" s="6">
        <v>505.76100000000002</v>
      </c>
      <c r="AQ12" s="6">
        <v>519.26049999999998</v>
      </c>
      <c r="AR12" s="6">
        <v>583.66290000000004</v>
      </c>
      <c r="AS12" s="6">
        <v>724.84950000000003</v>
      </c>
      <c r="AT12" s="6">
        <v>600</v>
      </c>
      <c r="AU12" s="6">
        <v>715.73519999999996</v>
      </c>
      <c r="AV12" s="6">
        <v>770.24940000000004</v>
      </c>
      <c r="AW12" s="6">
        <v>874.20460000000003</v>
      </c>
      <c r="AX12" s="6">
        <v>963.02670000000001</v>
      </c>
      <c r="AY12" s="6">
        <v>1033.8779</v>
      </c>
      <c r="AZ12" s="6">
        <v>1106.7067999999999</v>
      </c>
      <c r="BA12" s="6">
        <v>1114.6174000000001</v>
      </c>
      <c r="BB12" s="6">
        <v>988.04819999999995</v>
      </c>
      <c r="BC12" s="6">
        <v>852.88049999999998</v>
      </c>
      <c r="BD12" s="6">
        <v>1209.6303</v>
      </c>
    </row>
    <row r="13" spans="1:56">
      <c r="A13" t="s">
        <v>119</v>
      </c>
      <c r="B13" t="s">
        <v>120</v>
      </c>
      <c r="C13" t="s">
        <v>121</v>
      </c>
      <c r="D13" t="s">
        <v>122</v>
      </c>
      <c r="E13" t="s">
        <v>123</v>
      </c>
      <c r="F13" t="s">
        <v>131</v>
      </c>
      <c r="G13" t="s">
        <v>137</v>
      </c>
      <c r="H13" t="s">
        <v>138</v>
      </c>
      <c r="I13" t="s">
        <v>15</v>
      </c>
      <c r="J13" s="6"/>
      <c r="K13" s="6"/>
      <c r="L13" s="6"/>
      <c r="M13" s="6"/>
      <c r="N13" s="6"/>
      <c r="O13" s="6"/>
      <c r="P13" s="6"/>
      <c r="Q13" s="6"/>
      <c r="R13" s="6"/>
      <c r="S13" s="6"/>
      <c r="T13" s="6"/>
      <c r="U13" s="6"/>
      <c r="V13" s="30"/>
      <c r="W13" s="30"/>
      <c r="X13" s="30"/>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v>-2.29E-2</v>
      </c>
    </row>
    <row r="14" spans="1:56">
      <c r="A14" t="s">
        <v>119</v>
      </c>
      <c r="B14" t="s">
        <v>120</v>
      </c>
      <c r="C14" t="s">
        <v>121</v>
      </c>
      <c r="D14" t="s">
        <v>122</v>
      </c>
      <c r="E14" t="s">
        <v>123</v>
      </c>
      <c r="F14" t="s">
        <v>131</v>
      </c>
      <c r="G14" t="s">
        <v>137</v>
      </c>
      <c r="H14" t="s">
        <v>4</v>
      </c>
      <c r="I14" t="s">
        <v>15</v>
      </c>
      <c r="J14" s="6"/>
      <c r="K14" s="6"/>
      <c r="L14" s="6"/>
      <c r="M14" s="6"/>
      <c r="N14" s="6"/>
      <c r="O14" s="6"/>
      <c r="P14" s="6"/>
      <c r="Q14" s="6"/>
      <c r="R14" s="6"/>
      <c r="S14" s="6"/>
      <c r="T14" s="6"/>
      <c r="U14" s="6"/>
      <c r="V14" s="30"/>
      <c r="W14" s="30"/>
      <c r="X14" s="30"/>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v>6.8999999999999999E-3</v>
      </c>
    </row>
    <row r="15" spans="1:56">
      <c r="A15" t="s">
        <v>119</v>
      </c>
      <c r="B15" t="s">
        <v>120</v>
      </c>
      <c r="C15" t="s">
        <v>121</v>
      </c>
      <c r="D15" t="s">
        <v>122</v>
      </c>
      <c r="E15" t="s">
        <v>123</v>
      </c>
      <c r="F15" t="s">
        <v>139</v>
      </c>
      <c r="G15" t="s">
        <v>140</v>
      </c>
      <c r="H15" t="s">
        <v>4</v>
      </c>
      <c r="I15" t="s">
        <v>15</v>
      </c>
      <c r="J15" s="6">
        <v>-2.4935999999999998</v>
      </c>
      <c r="K15" s="6">
        <v>-2.9235000000000002</v>
      </c>
      <c r="L15" s="6">
        <v>-3.3534000000000002</v>
      </c>
      <c r="M15" s="6">
        <v>-3.5253999999999999</v>
      </c>
      <c r="N15" s="6">
        <v>-3.4394</v>
      </c>
      <c r="O15" s="6">
        <v>-3.6113</v>
      </c>
      <c r="P15" s="6">
        <v>-3.7833000000000001</v>
      </c>
      <c r="Q15" s="6">
        <v>-3.2673999999999999</v>
      </c>
      <c r="R15" s="6">
        <v>-4.0412999999999997</v>
      </c>
      <c r="S15" s="6">
        <v>-4.5571999999999999</v>
      </c>
      <c r="T15" s="6">
        <v>-4.6432000000000002</v>
      </c>
      <c r="U15" s="6">
        <v>-4.2991999999999999</v>
      </c>
      <c r="V15" s="30">
        <v>-2.2355999999999998</v>
      </c>
      <c r="W15" s="30">
        <v>-1.5477000000000001</v>
      </c>
      <c r="X15" s="30">
        <v>-2.5794999999999999</v>
      </c>
      <c r="Y15" s="6">
        <v>-3.7833000000000001</v>
      </c>
      <c r="Z15" s="6">
        <v>-4.0412999999999997</v>
      </c>
      <c r="AA15" s="6">
        <v>-4.1273</v>
      </c>
      <c r="AB15" s="6">
        <v>-4.4711999999999996</v>
      </c>
      <c r="AC15" s="6">
        <v>-4.9010999999999996</v>
      </c>
      <c r="AD15" s="6">
        <v>-5.2450999999999999</v>
      </c>
      <c r="AE15" s="6">
        <v>-5.6749999999999998</v>
      </c>
      <c r="AF15" s="6">
        <v>-2.7515000000000001</v>
      </c>
      <c r="AG15" s="6">
        <v>-5.2450999999999999</v>
      </c>
      <c r="AH15" s="6">
        <v>-5.2450999999999999</v>
      </c>
      <c r="AI15" s="6">
        <v>-2.8374999999999999</v>
      </c>
      <c r="AJ15" s="6">
        <v>-5.9329000000000001</v>
      </c>
      <c r="AK15" s="6">
        <v>-1.5477000000000001</v>
      </c>
      <c r="AL15" s="6">
        <v>-2.2355999999999998</v>
      </c>
      <c r="AM15" s="6">
        <v>-3.7833000000000001</v>
      </c>
      <c r="AN15" s="6">
        <v>-4.1273</v>
      </c>
      <c r="AO15" s="6">
        <v>-3.7833000000000001</v>
      </c>
      <c r="AP15" s="6">
        <v>-3.0954000000000002</v>
      </c>
      <c r="AQ15" s="6">
        <v>-3.1814</v>
      </c>
      <c r="AR15" s="6">
        <v>-3.5253999999999999</v>
      </c>
      <c r="AS15" s="6">
        <v>-4.3852000000000002</v>
      </c>
      <c r="AT15" s="6">
        <v>-4.0412999999999997</v>
      </c>
      <c r="AU15" s="6">
        <v>-4.3852000000000002</v>
      </c>
      <c r="AV15" s="6">
        <v>-4.3852000000000002</v>
      </c>
      <c r="AW15" s="6">
        <v>-4.7290999999999999</v>
      </c>
      <c r="AX15" s="6">
        <v>-5.7610000000000001</v>
      </c>
      <c r="AY15" s="6">
        <v>-6.1048999999999998</v>
      </c>
      <c r="AZ15" s="6">
        <v>-6.5347999999999997</v>
      </c>
      <c r="BA15" s="6">
        <v>-6.9646999999999997</v>
      </c>
      <c r="BB15" s="6">
        <v>-6.1909000000000001</v>
      </c>
      <c r="BC15" s="6">
        <v>-6.1048999999999998</v>
      </c>
      <c r="BD15" s="6">
        <v>-6.1</v>
      </c>
    </row>
    <row r="16" spans="1:56">
      <c r="A16" t="s">
        <v>119</v>
      </c>
      <c r="B16" t="s">
        <v>120</v>
      </c>
      <c r="C16" t="s">
        <v>121</v>
      </c>
      <c r="D16" t="s">
        <v>122</v>
      </c>
      <c r="E16" t="s">
        <v>123</v>
      </c>
      <c r="F16" t="s">
        <v>129</v>
      </c>
      <c r="G16" t="s">
        <v>141</v>
      </c>
      <c r="H16" t="s">
        <v>4</v>
      </c>
      <c r="I16" t="s">
        <v>15</v>
      </c>
      <c r="J16" s="6">
        <v>-15.4772</v>
      </c>
      <c r="K16" s="6">
        <v>-17.712800000000001</v>
      </c>
      <c r="L16" s="6">
        <v>-12.2098</v>
      </c>
      <c r="M16" s="6">
        <v>-12.3818</v>
      </c>
      <c r="N16" s="6">
        <v>-12.123799999999999</v>
      </c>
      <c r="O16" s="6">
        <v>-12.8117</v>
      </c>
      <c r="P16" s="6">
        <v>-15.0473</v>
      </c>
      <c r="Q16" s="6">
        <v>-10.92</v>
      </c>
      <c r="R16" s="6">
        <v>-14.445399999999999</v>
      </c>
      <c r="S16" s="6">
        <v>-23.7317</v>
      </c>
      <c r="T16" s="6">
        <v>-21.668099999999999</v>
      </c>
      <c r="U16" s="6">
        <v>-10.4041</v>
      </c>
      <c r="V16" s="30">
        <v>-9.5442999999999998</v>
      </c>
      <c r="W16" s="30">
        <v>-5.0731000000000002</v>
      </c>
      <c r="X16" s="30">
        <v>-27.859000000000002</v>
      </c>
      <c r="Y16" s="6">
        <v>-29.2347</v>
      </c>
      <c r="Z16" s="6">
        <v>-25.0215</v>
      </c>
      <c r="AA16" s="6">
        <v>-31.900300000000001</v>
      </c>
      <c r="AB16" s="6">
        <v>-26.999099999999999</v>
      </c>
      <c r="AC16" s="6">
        <v>-15.4772</v>
      </c>
      <c r="AD16" s="6">
        <v>-16.681000000000001</v>
      </c>
      <c r="AE16" s="6">
        <v>-18.572700000000001</v>
      </c>
      <c r="AF16" s="6">
        <v>-11.607900000000001</v>
      </c>
      <c r="AG16" s="6">
        <v>-13.413600000000001</v>
      </c>
      <c r="AH16" s="6">
        <v>-17.540800000000001</v>
      </c>
      <c r="AI16" s="6">
        <v>-16.251100000000001</v>
      </c>
      <c r="AJ16" s="6">
        <v>-16.939</v>
      </c>
      <c r="AK16" s="6">
        <v>-11.006</v>
      </c>
      <c r="AL16" s="6">
        <v>-10.5761</v>
      </c>
      <c r="AM16" s="6">
        <v>-120.9802</v>
      </c>
      <c r="AN16" s="6">
        <v>-125.45140000000001</v>
      </c>
      <c r="AO16" s="6">
        <v>-138.6071</v>
      </c>
      <c r="AP16" s="6">
        <v>-145.82980000000001</v>
      </c>
      <c r="AQ16" s="6">
        <v>-140.8426</v>
      </c>
      <c r="AR16" s="6">
        <v>-143.4222</v>
      </c>
      <c r="AS16" s="6">
        <v>-149.87100000000001</v>
      </c>
      <c r="AT16" s="6">
        <v>-139.3809</v>
      </c>
      <c r="AU16" s="6">
        <v>-165.34819999999999</v>
      </c>
      <c r="AV16" s="6">
        <v>-177.64400000000001</v>
      </c>
      <c r="AW16" s="6">
        <v>-198.0224</v>
      </c>
      <c r="AX16" s="6">
        <v>-227.25710000000001</v>
      </c>
      <c r="AY16" s="6">
        <v>-219.34649999999999</v>
      </c>
      <c r="AZ16" s="6">
        <v>-236.71539999999999</v>
      </c>
      <c r="BA16" s="6">
        <v>-250.47290000000001</v>
      </c>
      <c r="BB16" s="6">
        <v>-207.13669999999999</v>
      </c>
      <c r="BC16" s="6">
        <v>-273.86070000000001</v>
      </c>
      <c r="BD16" s="6">
        <v>-269.13159999999999</v>
      </c>
    </row>
    <row r="17" spans="1:56">
      <c r="A17" t="s">
        <v>119</v>
      </c>
      <c r="B17" t="s">
        <v>120</v>
      </c>
      <c r="C17" t="s">
        <v>121</v>
      </c>
      <c r="D17" t="s">
        <v>122</v>
      </c>
      <c r="E17" t="s">
        <v>104</v>
      </c>
      <c r="F17" t="s">
        <v>1</v>
      </c>
      <c r="G17" t="s">
        <v>6</v>
      </c>
      <c r="H17" t="s">
        <v>4</v>
      </c>
      <c r="I17" t="s">
        <v>15</v>
      </c>
      <c r="J17" s="6">
        <v>16.681000000000001</v>
      </c>
      <c r="K17" s="6">
        <v>18.8306</v>
      </c>
      <c r="L17" s="6">
        <v>21.754100000000001</v>
      </c>
      <c r="M17" s="6"/>
      <c r="N17" s="6"/>
      <c r="O17" s="6"/>
      <c r="P17" s="6"/>
      <c r="Q17" s="6"/>
      <c r="R17" s="6"/>
      <c r="S17" s="6"/>
      <c r="T17" s="6"/>
      <c r="U17" s="6"/>
      <c r="V17" s="30"/>
      <c r="W17" s="30"/>
      <c r="X17" s="30"/>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row>
    <row r="18" spans="1:56">
      <c r="A18" t="s">
        <v>119</v>
      </c>
      <c r="B18" t="s">
        <v>120</v>
      </c>
      <c r="C18" t="s">
        <v>121</v>
      </c>
      <c r="D18" t="s">
        <v>122</v>
      </c>
      <c r="E18" t="s">
        <v>104</v>
      </c>
      <c r="F18" t="s">
        <v>1</v>
      </c>
      <c r="G18" t="s">
        <v>7</v>
      </c>
      <c r="H18" t="s">
        <v>4</v>
      </c>
      <c r="I18" t="s">
        <v>15</v>
      </c>
      <c r="J18" s="6">
        <v>169.64750000000001</v>
      </c>
      <c r="K18" s="6">
        <v>193.72309999999999</v>
      </c>
      <c r="L18" s="6">
        <v>225.7954</v>
      </c>
      <c r="M18" s="6"/>
      <c r="N18" s="6"/>
      <c r="O18" s="6"/>
      <c r="P18" s="6"/>
      <c r="Q18" s="6"/>
      <c r="R18" s="6"/>
      <c r="S18" s="6"/>
      <c r="T18" s="6"/>
      <c r="U18" s="6"/>
      <c r="V18" s="30"/>
      <c r="W18" s="30"/>
      <c r="X18" s="30"/>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row>
    <row r="19" spans="1:56">
      <c r="A19" t="s">
        <v>119</v>
      </c>
      <c r="B19" t="s">
        <v>120</v>
      </c>
      <c r="C19" t="s">
        <v>121</v>
      </c>
      <c r="D19" t="s">
        <v>122</v>
      </c>
      <c r="E19" t="s">
        <v>104</v>
      </c>
      <c r="F19" t="s">
        <v>1</v>
      </c>
      <c r="G19" t="s">
        <v>10</v>
      </c>
      <c r="H19" t="s">
        <v>4</v>
      </c>
      <c r="I19" t="s">
        <v>15</v>
      </c>
      <c r="J19" s="6">
        <v>1.4617</v>
      </c>
      <c r="K19" s="6">
        <v>1.6336999999999999</v>
      </c>
      <c r="L19" s="6">
        <v>1.8916999999999999</v>
      </c>
      <c r="M19" s="6"/>
      <c r="N19" s="6"/>
      <c r="O19" s="6"/>
      <c r="P19" s="6"/>
      <c r="Q19" s="6"/>
      <c r="R19" s="6"/>
      <c r="S19" s="6"/>
      <c r="T19" s="6"/>
      <c r="U19" s="6"/>
      <c r="V19" s="30"/>
      <c r="W19" s="30"/>
      <c r="X19" s="30"/>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row>
    <row r="20" spans="1:56">
      <c r="A20" t="s">
        <v>119</v>
      </c>
      <c r="B20" t="s">
        <v>120</v>
      </c>
      <c r="C20" t="s">
        <v>121</v>
      </c>
      <c r="D20" t="s">
        <v>122</v>
      </c>
      <c r="E20" t="s">
        <v>104</v>
      </c>
      <c r="F20" t="s">
        <v>1</v>
      </c>
      <c r="G20" t="s">
        <v>142</v>
      </c>
      <c r="H20" t="s">
        <v>4</v>
      </c>
      <c r="I20" t="s">
        <v>15</v>
      </c>
      <c r="J20" s="6">
        <v>21.926100000000002</v>
      </c>
      <c r="K20" s="6">
        <v>24.849499999999999</v>
      </c>
      <c r="L20" s="6">
        <v>28.976800000000001</v>
      </c>
      <c r="M20" s="6">
        <v>299.74200000000002</v>
      </c>
      <c r="N20" s="6">
        <v>280.73950000000002</v>
      </c>
      <c r="O20" s="6">
        <v>289.76780000000002</v>
      </c>
      <c r="P20" s="6">
        <v>300.34390000000002</v>
      </c>
      <c r="Q20" s="6">
        <v>242.9923</v>
      </c>
      <c r="R20" s="6">
        <v>307.65260000000001</v>
      </c>
      <c r="S20" s="6">
        <v>339.89679999999998</v>
      </c>
      <c r="T20" s="6">
        <v>339.3809</v>
      </c>
      <c r="U20" s="6">
        <v>307.30869999999999</v>
      </c>
      <c r="V20" s="30">
        <v>111.092</v>
      </c>
      <c r="W20" s="30">
        <v>47.119500000000002</v>
      </c>
      <c r="X20" s="30">
        <v>124.5056</v>
      </c>
      <c r="Y20" s="6">
        <v>236.0275</v>
      </c>
      <c r="Z20" s="6">
        <v>270.67930000000001</v>
      </c>
      <c r="AA20" s="6">
        <v>297.4205</v>
      </c>
      <c r="AB20" s="6">
        <v>303.26740000000001</v>
      </c>
      <c r="AC20" s="6">
        <v>305.93290000000002</v>
      </c>
      <c r="AD20" s="6">
        <v>319.34649999999999</v>
      </c>
      <c r="AE20" s="6">
        <v>332.33019999999999</v>
      </c>
      <c r="AF20" s="6">
        <v>341.27260000000001</v>
      </c>
      <c r="AG20" s="6">
        <v>308.7704</v>
      </c>
      <c r="AH20" s="6">
        <v>316.59500000000003</v>
      </c>
      <c r="AI20" s="6">
        <v>330.78250000000003</v>
      </c>
      <c r="AJ20" s="6">
        <v>395.95870000000002</v>
      </c>
      <c r="AK20" s="6">
        <v>264.14449999999999</v>
      </c>
      <c r="AL20" s="6">
        <v>371.71109999999999</v>
      </c>
      <c r="AM20" s="6">
        <v>370.24939999999998</v>
      </c>
      <c r="AN20" s="6">
        <v>372.82889999999998</v>
      </c>
      <c r="AO20" s="6">
        <v>335.68360000000001</v>
      </c>
      <c r="AP20" s="6">
        <v>189.68190000000001</v>
      </c>
      <c r="AQ20" s="6">
        <v>174.46260000000001</v>
      </c>
      <c r="AR20" s="6">
        <v>218.5727</v>
      </c>
      <c r="AS20" s="6">
        <v>308.94240000000002</v>
      </c>
      <c r="AT20" s="6">
        <v>231.04040000000001</v>
      </c>
      <c r="AU20" s="6">
        <v>254.77209999999999</v>
      </c>
      <c r="AV20" s="6">
        <v>253.74029999999999</v>
      </c>
      <c r="AW20" s="6">
        <v>272.91489999999999</v>
      </c>
      <c r="AX20" s="6">
        <v>335.42559999999997</v>
      </c>
      <c r="AY20" s="6">
        <v>357.09370000000001</v>
      </c>
      <c r="AZ20" s="6">
        <v>381.34140000000002</v>
      </c>
      <c r="BA20" s="6">
        <v>402.4076</v>
      </c>
      <c r="BB20" s="6">
        <v>359.32929999999999</v>
      </c>
      <c r="BC20" s="6">
        <v>257.0077</v>
      </c>
      <c r="BD20" s="6">
        <v>264.10000000000002</v>
      </c>
    </row>
    <row r="21" spans="1:56">
      <c r="A21" t="s">
        <v>119</v>
      </c>
      <c r="B21" t="s">
        <v>120</v>
      </c>
      <c r="C21" t="s">
        <v>121</v>
      </c>
      <c r="D21" t="s">
        <v>122</v>
      </c>
      <c r="E21" t="s">
        <v>104</v>
      </c>
      <c r="F21" t="s">
        <v>143</v>
      </c>
      <c r="G21" t="s">
        <v>144</v>
      </c>
      <c r="H21" t="s">
        <v>4</v>
      </c>
      <c r="I21" t="s">
        <v>15</v>
      </c>
      <c r="J21" s="6"/>
      <c r="K21" s="6"/>
      <c r="L21" s="6"/>
      <c r="M21" s="6"/>
      <c r="N21" s="6"/>
      <c r="O21" s="6"/>
      <c r="P21" s="6"/>
      <c r="Q21" s="6"/>
      <c r="R21" s="6"/>
      <c r="S21" s="6"/>
      <c r="T21" s="6"/>
      <c r="U21" s="6"/>
      <c r="V21" s="30"/>
      <c r="W21" s="30"/>
      <c r="X21" s="30"/>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v>0.51590000000000003</v>
      </c>
      <c r="BD21" s="6">
        <v>0.5</v>
      </c>
    </row>
    <row r="22" spans="1:56">
      <c r="A22" t="s">
        <v>119</v>
      </c>
      <c r="B22" t="s">
        <v>120</v>
      </c>
      <c r="C22" t="s">
        <v>121</v>
      </c>
      <c r="D22" t="s">
        <v>122</v>
      </c>
      <c r="E22" t="s">
        <v>104</v>
      </c>
      <c r="F22" t="s">
        <v>145</v>
      </c>
      <c r="G22" t="s">
        <v>146</v>
      </c>
      <c r="H22" t="s">
        <v>4</v>
      </c>
      <c r="I22" t="s">
        <v>15</v>
      </c>
      <c r="J22" s="6">
        <v>14.1015</v>
      </c>
      <c r="K22" s="6">
        <v>15.9931</v>
      </c>
      <c r="L22" s="6">
        <v>18.572700000000001</v>
      </c>
      <c r="M22" s="6">
        <v>25.8813</v>
      </c>
      <c r="N22" s="6">
        <v>34.823700000000002</v>
      </c>
      <c r="O22" s="6">
        <v>42.5623</v>
      </c>
      <c r="P22" s="6">
        <v>46.689599999999999</v>
      </c>
      <c r="Q22" s="6">
        <v>48.581299999999999</v>
      </c>
      <c r="R22" s="6">
        <v>50.902799999999999</v>
      </c>
      <c r="S22" s="6">
        <v>51.160800000000002</v>
      </c>
      <c r="T22" s="6">
        <v>54.8581</v>
      </c>
      <c r="U22" s="6">
        <v>52.020600000000002</v>
      </c>
      <c r="V22" s="30">
        <v>50.300899999999999</v>
      </c>
      <c r="W22" s="30">
        <v>46.861600000000003</v>
      </c>
      <c r="X22" s="30">
        <v>46.345700000000001</v>
      </c>
      <c r="Y22" s="6">
        <v>52.364600000000003</v>
      </c>
      <c r="Z22" s="6">
        <v>59.845199999999998</v>
      </c>
      <c r="AA22" s="6">
        <v>61.822899999999997</v>
      </c>
      <c r="AB22" s="6">
        <v>69.131600000000006</v>
      </c>
      <c r="AC22" s="6">
        <v>77.816000000000003</v>
      </c>
      <c r="AD22" s="6">
        <v>88.306100000000001</v>
      </c>
      <c r="AE22" s="6">
        <v>105.675</v>
      </c>
      <c r="AF22" s="6">
        <v>117.5408</v>
      </c>
      <c r="AG22" s="6">
        <v>127.0851</v>
      </c>
      <c r="AH22" s="6">
        <v>139.8108</v>
      </c>
      <c r="AI22" s="6">
        <v>164.05850000000001</v>
      </c>
      <c r="AJ22" s="6">
        <v>127.0851</v>
      </c>
      <c r="AK22" s="6">
        <v>105.0731</v>
      </c>
      <c r="AL22" s="6">
        <v>137.05930000000001</v>
      </c>
      <c r="AM22" s="6">
        <v>127.1711</v>
      </c>
      <c r="AN22" s="6">
        <v>138.6071</v>
      </c>
      <c r="AO22" s="6">
        <v>143.68010000000001</v>
      </c>
      <c r="AP22" s="6">
        <v>148.49529999999999</v>
      </c>
      <c r="AQ22" s="6">
        <v>158.2115</v>
      </c>
      <c r="AR22" s="6">
        <v>168.1857</v>
      </c>
      <c r="AS22" s="6">
        <v>173.86070000000001</v>
      </c>
      <c r="AT22" s="6">
        <v>171.71109999999999</v>
      </c>
      <c r="AU22" s="6">
        <v>186.4144</v>
      </c>
      <c r="AV22" s="6">
        <v>195.6148</v>
      </c>
      <c r="AW22" s="6">
        <v>213.49959999999999</v>
      </c>
      <c r="AX22" s="6">
        <v>217.28290000000001</v>
      </c>
      <c r="AY22" s="6">
        <v>242.3904</v>
      </c>
      <c r="AZ22" s="6">
        <v>263.11259999999999</v>
      </c>
      <c r="BA22" s="6">
        <v>238.34909999999999</v>
      </c>
      <c r="BB22" s="6">
        <v>209.45830000000001</v>
      </c>
      <c r="BC22" s="6">
        <v>503.1814</v>
      </c>
      <c r="BD22" s="6">
        <v>532.5</v>
      </c>
    </row>
    <row r="23" spans="1:56">
      <c r="A23" t="s">
        <v>119</v>
      </c>
      <c r="B23" t="s">
        <v>120</v>
      </c>
      <c r="C23" t="s">
        <v>121</v>
      </c>
      <c r="D23" t="s">
        <v>122</v>
      </c>
      <c r="E23" t="s">
        <v>104</v>
      </c>
      <c r="F23" t="s">
        <v>145</v>
      </c>
      <c r="G23" t="s">
        <v>147</v>
      </c>
      <c r="H23" t="s">
        <v>4</v>
      </c>
      <c r="I23" t="s">
        <v>15</v>
      </c>
      <c r="J23" s="6">
        <v>9.0283999999999995</v>
      </c>
      <c r="K23" s="6">
        <v>10.318099999999999</v>
      </c>
      <c r="L23" s="6">
        <v>11.9518</v>
      </c>
      <c r="M23" s="6"/>
      <c r="N23" s="6"/>
      <c r="O23" s="6"/>
      <c r="P23" s="6"/>
      <c r="Q23" s="6"/>
      <c r="R23" s="6"/>
      <c r="S23" s="6"/>
      <c r="T23" s="6"/>
      <c r="U23" s="6"/>
      <c r="V23" s="30"/>
      <c r="W23" s="30"/>
      <c r="X23" s="30"/>
      <c r="Y23" s="6"/>
      <c r="Z23" s="6"/>
      <c r="AA23" s="6"/>
      <c r="AB23" s="6"/>
      <c r="AC23" s="6"/>
      <c r="AD23" s="6"/>
      <c r="AE23" s="6"/>
      <c r="AF23" s="6"/>
      <c r="AG23" s="6"/>
      <c r="AH23" s="6">
        <v>28.546900000000001</v>
      </c>
      <c r="AI23" s="6">
        <v>33.963900000000002</v>
      </c>
      <c r="AJ23" s="6">
        <v>39.466900000000003</v>
      </c>
      <c r="AK23" s="6">
        <v>33.7059</v>
      </c>
      <c r="AL23" s="6">
        <v>31.384399999999999</v>
      </c>
      <c r="AM23" s="6">
        <v>50.042999999999999</v>
      </c>
      <c r="AN23" s="6">
        <v>52.966500000000003</v>
      </c>
      <c r="AO23" s="6">
        <v>55.374000000000002</v>
      </c>
      <c r="AP23" s="6">
        <v>57.6096</v>
      </c>
      <c r="AQ23" s="6">
        <v>62.252800000000001</v>
      </c>
      <c r="AR23" s="6">
        <v>65.434200000000004</v>
      </c>
      <c r="AS23" s="6">
        <v>77.214100000000002</v>
      </c>
      <c r="AT23" s="6">
        <v>77.644000000000005</v>
      </c>
      <c r="AU23" s="6">
        <v>86.672399999999996</v>
      </c>
      <c r="AV23" s="6">
        <v>91.831500000000005</v>
      </c>
      <c r="AW23" s="6">
        <v>104.9011</v>
      </c>
      <c r="AX23" s="6">
        <v>128.54689999999999</v>
      </c>
      <c r="AY23" s="6">
        <v>164.91829999999999</v>
      </c>
      <c r="AZ23" s="6">
        <v>169.9914</v>
      </c>
      <c r="BA23" s="6">
        <v>177.90199999999999</v>
      </c>
      <c r="BB23" s="6">
        <v>177.64400000000001</v>
      </c>
      <c r="BC23" s="6">
        <v>220.9802</v>
      </c>
      <c r="BD23" s="6">
        <v>242.5</v>
      </c>
    </row>
    <row r="24" spans="1:56">
      <c r="A24" t="s">
        <v>119</v>
      </c>
      <c r="B24" t="s">
        <v>120</v>
      </c>
      <c r="C24" t="s">
        <v>121</v>
      </c>
      <c r="D24" t="s">
        <v>122</v>
      </c>
      <c r="E24" t="s">
        <v>104</v>
      </c>
      <c r="F24" t="s">
        <v>145</v>
      </c>
      <c r="G24" t="s">
        <v>3</v>
      </c>
      <c r="H24" t="s">
        <v>4</v>
      </c>
      <c r="I24" t="s">
        <v>15</v>
      </c>
      <c r="J24" s="6">
        <v>2.3216000000000001</v>
      </c>
      <c r="K24" s="6">
        <v>2.6655000000000002</v>
      </c>
      <c r="L24" s="6">
        <v>3.0954000000000002</v>
      </c>
      <c r="M24" s="6"/>
      <c r="N24" s="6"/>
      <c r="O24" s="6"/>
      <c r="P24" s="6"/>
      <c r="Q24" s="6"/>
      <c r="R24" s="6"/>
      <c r="S24" s="6"/>
      <c r="T24" s="6"/>
      <c r="U24" s="6"/>
      <c r="V24" s="30"/>
      <c r="W24" s="30"/>
      <c r="X24" s="30"/>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v>0.25800000000000001</v>
      </c>
      <c r="BD24" s="6">
        <v>0.3</v>
      </c>
    </row>
    <row r="25" spans="1:56">
      <c r="A25" t="s">
        <v>119</v>
      </c>
      <c r="B25" t="s">
        <v>120</v>
      </c>
      <c r="C25" t="s">
        <v>121</v>
      </c>
      <c r="D25" t="s">
        <v>122</v>
      </c>
      <c r="E25" t="s">
        <v>104</v>
      </c>
      <c r="F25" t="s">
        <v>145</v>
      </c>
      <c r="G25" t="s">
        <v>148</v>
      </c>
      <c r="H25" t="s">
        <v>4</v>
      </c>
      <c r="I25" t="s">
        <v>15</v>
      </c>
      <c r="J25" s="6"/>
      <c r="K25" s="6"/>
      <c r="L25" s="6"/>
      <c r="M25" s="6">
        <v>0.77390000000000003</v>
      </c>
      <c r="N25" s="6"/>
      <c r="O25" s="6">
        <v>0.85980000000000001</v>
      </c>
      <c r="P25" s="6">
        <v>0.94579999999999997</v>
      </c>
      <c r="Q25" s="6"/>
      <c r="R25" s="6"/>
      <c r="S25" s="6"/>
      <c r="T25" s="6">
        <v>1.1177999999999999</v>
      </c>
      <c r="U25" s="6">
        <v>8.4265000000000008</v>
      </c>
      <c r="V25" s="30">
        <v>5.7610000000000001</v>
      </c>
      <c r="W25" s="30">
        <v>3.4394</v>
      </c>
      <c r="X25" s="30">
        <v>5.6749999999999998</v>
      </c>
      <c r="Y25" s="6"/>
      <c r="Z25" s="6"/>
      <c r="AA25" s="6"/>
      <c r="AB25" s="6">
        <v>1.1177999999999999</v>
      </c>
      <c r="AC25" s="6">
        <v>0.51590000000000003</v>
      </c>
      <c r="AD25" s="6">
        <v>0.17199999999999999</v>
      </c>
      <c r="AE25" s="6">
        <v>0.17199999999999999</v>
      </c>
      <c r="AF25" s="6">
        <v>0.68789999999999996</v>
      </c>
      <c r="AG25" s="6">
        <v>0.60189999999999999</v>
      </c>
      <c r="AH25" s="6">
        <v>41.530500000000004</v>
      </c>
      <c r="AI25" s="6">
        <v>56.1479</v>
      </c>
      <c r="AJ25" s="6">
        <v>0.60189999999999999</v>
      </c>
      <c r="AK25" s="6">
        <v>0.4299</v>
      </c>
      <c r="AL25" s="6">
        <v>0.60189999999999999</v>
      </c>
      <c r="AM25" s="6"/>
      <c r="AN25" s="6"/>
      <c r="AO25" s="6"/>
      <c r="AP25" s="6"/>
      <c r="AQ25" s="6"/>
      <c r="AR25" s="6"/>
      <c r="AS25" s="6"/>
      <c r="AT25" s="6"/>
      <c r="AU25" s="6"/>
      <c r="AV25" s="6"/>
      <c r="AW25" s="6"/>
      <c r="AX25" s="6"/>
      <c r="AY25" s="6"/>
      <c r="AZ25" s="6"/>
      <c r="BA25" s="6"/>
      <c r="BB25" s="6"/>
      <c r="BC25" s="6"/>
      <c r="BD25" s="6"/>
    </row>
    <row r="27" spans="1:56">
      <c r="I27" s="3" t="s">
        <v>160</v>
      </c>
      <c r="J27" s="18">
        <f>J3/J12</f>
        <v>0.98811164169481991</v>
      </c>
      <c r="K27" s="18">
        <f t="shared" ref="K27:BD27" si="0">K3/K12</f>
        <v>0.98927628615970908</v>
      </c>
      <c r="L27" s="18">
        <f t="shared" si="0"/>
        <v>0.99028136567722436</v>
      </c>
      <c r="M27" s="18">
        <f t="shared" si="0"/>
        <v>0.99245564240395978</v>
      </c>
      <c r="N27" s="18">
        <f t="shared" si="0"/>
        <v>0.99022065211400323</v>
      </c>
      <c r="O27" s="18">
        <f t="shared" si="0"/>
        <v>0.9888651231454616</v>
      </c>
      <c r="P27" s="18">
        <f t="shared" si="0"/>
        <v>0.98852646197866467</v>
      </c>
      <c r="Q27" s="18">
        <f t="shared" si="0"/>
        <v>0.98621784873663609</v>
      </c>
      <c r="R27" s="18">
        <f t="shared" si="0"/>
        <v>0.98868483419676889</v>
      </c>
      <c r="S27" s="18">
        <f t="shared" si="0"/>
        <v>0.99228880897380167</v>
      </c>
      <c r="T27" s="18">
        <f t="shared" si="0"/>
        <v>0.99348949319506552</v>
      </c>
      <c r="U27" s="18">
        <f t="shared" si="0"/>
        <v>0.99436498539169971</v>
      </c>
      <c r="V27" s="29">
        <f t="shared" si="0"/>
        <v>0.99066886967436918</v>
      </c>
      <c r="W27" s="29">
        <f t="shared" si="0"/>
        <v>0.98198746092648992</v>
      </c>
      <c r="X27" s="29">
        <f t="shared" si="0"/>
        <v>0.98972837515650203</v>
      </c>
      <c r="Y27" s="18">
        <f t="shared" si="0"/>
        <v>0.99318474657724798</v>
      </c>
      <c r="Z27" s="18">
        <f t="shared" si="0"/>
        <v>1</v>
      </c>
      <c r="AA27" s="18">
        <f t="shared" si="0"/>
        <v>1</v>
      </c>
      <c r="AB27" s="18">
        <f t="shared" si="0"/>
        <v>1</v>
      </c>
      <c r="AC27" s="18">
        <f t="shared" si="0"/>
        <v>1</v>
      </c>
      <c r="AD27" s="18">
        <f t="shared" si="0"/>
        <v>1</v>
      </c>
      <c r="AE27" s="18">
        <f t="shared" si="0"/>
        <v>1</v>
      </c>
      <c r="AF27" s="18">
        <f t="shared" si="0"/>
        <v>0.99651505295583087</v>
      </c>
      <c r="AG27" s="18">
        <f t="shared" si="0"/>
        <v>0.99541747515158019</v>
      </c>
      <c r="AH27" s="18">
        <f t="shared" si="0"/>
        <v>0.99689340541297067</v>
      </c>
      <c r="AI27" s="18">
        <f t="shared" si="0"/>
        <v>0.99969832546943838</v>
      </c>
      <c r="AJ27" s="18">
        <f t="shared" si="0"/>
        <v>0.99491732160717639</v>
      </c>
      <c r="AK27" s="18">
        <f t="shared" si="0"/>
        <v>0.77530366898285741</v>
      </c>
      <c r="AL27" s="18">
        <f t="shared" si="0"/>
        <v>0.83586673870847206</v>
      </c>
      <c r="AM27" s="18">
        <f t="shared" si="0"/>
        <v>0.91499376394980125</v>
      </c>
      <c r="AN27" s="18">
        <f t="shared" si="0"/>
        <v>0.84094662482885751</v>
      </c>
      <c r="AO27" s="18">
        <f t="shared" si="0"/>
        <v>0.69242414115011797</v>
      </c>
      <c r="AP27" s="18">
        <f t="shared" si="0"/>
        <v>0.66065967917652801</v>
      </c>
      <c r="AQ27" s="18">
        <f t="shared" si="0"/>
        <v>0.87448265369694023</v>
      </c>
      <c r="AR27" s="18">
        <f t="shared" si="0"/>
        <v>0.8292576074305904</v>
      </c>
      <c r="AS27" s="18">
        <f t="shared" si="0"/>
        <v>0.66654802134787972</v>
      </c>
      <c r="AT27" s="18">
        <f t="shared" si="0"/>
        <v>0.53410716666666669</v>
      </c>
      <c r="AU27" s="18">
        <f>AU3/AU12</f>
        <v>0.7442334818798908</v>
      </c>
      <c r="AV27" s="18">
        <f t="shared" si="0"/>
        <v>0.76769368466888777</v>
      </c>
      <c r="AW27" s="18">
        <f t="shared" si="0"/>
        <v>0.6881085960883756</v>
      </c>
      <c r="AX27" s="18">
        <f t="shared" si="0"/>
        <v>0.67508927841772193</v>
      </c>
      <c r="AY27" s="18">
        <f t="shared" si="0"/>
        <v>0.67124086896528112</v>
      </c>
      <c r="AZ27" s="18">
        <f t="shared" si="0"/>
        <v>0.63965505588291327</v>
      </c>
      <c r="BA27" s="18">
        <f t="shared" si="0"/>
        <v>0.64699528286567209</v>
      </c>
      <c r="BB27" s="18">
        <f t="shared" si="0"/>
        <v>0.50865888931329462</v>
      </c>
      <c r="BC27" s="18">
        <f t="shared" si="0"/>
        <v>0.56064114492006789</v>
      </c>
      <c r="BD27" s="18">
        <f t="shared" si="0"/>
        <v>0.39920387245590655</v>
      </c>
    </row>
    <row r="31" spans="1:56">
      <c r="E31" t="s">
        <v>197</v>
      </c>
    </row>
    <row r="32" spans="1:56">
      <c r="E32" s="23" t="s">
        <v>199</v>
      </c>
      <c r="F32" s="23"/>
      <c r="G32" s="23"/>
    </row>
    <row r="33" spans="5:56">
      <c r="E33" s="24" t="s">
        <v>200</v>
      </c>
      <c r="F33" s="24"/>
      <c r="G33" s="24"/>
    </row>
    <row r="34" spans="5:56">
      <c r="E34" s="25" t="s">
        <v>198</v>
      </c>
      <c r="F34" s="25"/>
      <c r="G34" s="25"/>
    </row>
    <row r="35" spans="5:56">
      <c r="E35" s="1"/>
      <c r="F35" s="1"/>
      <c r="G35" s="1"/>
    </row>
    <row r="36" spans="5:56" ht="21">
      <c r="E36" s="19" t="s">
        <v>6</v>
      </c>
    </row>
    <row r="37" spans="5:56">
      <c r="E37" t="str">
        <f>E17</f>
        <v>Consumption</v>
      </c>
      <c r="F37" t="str">
        <f t="shared" ref="F37:I37" si="1">F17</f>
        <v>Industry</v>
      </c>
      <c r="G37" t="str">
        <f t="shared" si="1"/>
        <v>Mining and quarrying</v>
      </c>
      <c r="H37" t="str">
        <f t="shared" si="1"/>
        <v>Electricity</v>
      </c>
      <c r="I37" t="str">
        <f t="shared" si="1"/>
        <v>ktoe</v>
      </c>
      <c r="J37" s="23">
        <f>J17</f>
        <v>16.681000000000001</v>
      </c>
      <c r="K37" s="23">
        <f t="shared" ref="K37:L37" si="2">K17</f>
        <v>18.8306</v>
      </c>
      <c r="L37" s="23">
        <f t="shared" si="2"/>
        <v>21.754100000000001</v>
      </c>
    </row>
    <row r="38" spans="5:56">
      <c r="G38" t="s">
        <v>203</v>
      </c>
      <c r="M38" s="26">
        <f t="array" ref="M38:AD38">TRANSPOSE(BN165:BN182)</f>
        <v>22.0976784215088</v>
      </c>
      <c r="N38" s="26">
        <v>23.303095446642001</v>
      </c>
      <c r="O38" s="26">
        <v>23.927429066692799</v>
      </c>
      <c r="P38" s="26">
        <v>22.379363718201599</v>
      </c>
      <c r="Q38" s="26">
        <v>21.517368877131599</v>
      </c>
      <c r="R38" s="26">
        <v>22.299312127474799</v>
      </c>
      <c r="S38" s="26">
        <v>23.374720554134399</v>
      </c>
      <c r="T38" s="26">
        <v>23.558641448403598</v>
      </c>
      <c r="U38" s="26">
        <v>22.164918318338398</v>
      </c>
      <c r="V38" s="31">
        <v>19.990541705771999</v>
      </c>
      <c r="W38" s="31">
        <v>18.815907139801197</v>
      </c>
      <c r="X38" s="31">
        <v>22.114015480840798</v>
      </c>
      <c r="Y38" s="26">
        <v>23.459587278137999</v>
      </c>
      <c r="Z38" s="26">
        <v>24.393637149314397</v>
      </c>
      <c r="AA38" s="26">
        <v>25.515649187331597</v>
      </c>
      <c r="AB38" s="26">
        <v>25.760705077311599</v>
      </c>
      <c r="AC38" s="26">
        <v>27.085124682</v>
      </c>
      <c r="AD38" s="26">
        <v>35.081685302400004</v>
      </c>
      <c r="AP38" s="26">
        <f t="array" ref="AP38:AQ38">TRANSPOSE(BN194:BN195)</f>
        <v>49.269131564400006</v>
      </c>
      <c r="AQ38" s="26">
        <v>51.504729157200003</v>
      </c>
      <c r="AU38" s="26">
        <f t="array" ref="AU38:BD38">TRANSPOSE(BN199:BN208)</f>
        <v>98.280309560399999</v>
      </c>
      <c r="AV38" s="26">
        <v>107.56663802280001</v>
      </c>
      <c r="AW38" s="26">
        <v>106.89266467789152</v>
      </c>
      <c r="AX38" s="26">
        <v>111.97915307081514</v>
      </c>
      <c r="AY38" s="26">
        <v>119.14445401782001</v>
      </c>
      <c r="AZ38" s="26">
        <v>127.69208944484521</v>
      </c>
      <c r="BA38" s="26">
        <v>133.53396390840001</v>
      </c>
      <c r="BB38" s="26">
        <v>105.85674980239921</v>
      </c>
      <c r="BC38" s="26">
        <v>107.4806535</v>
      </c>
      <c r="BD38" s="26">
        <v>98.968185742800003</v>
      </c>
    </row>
    <row r="39" spans="5:56">
      <c r="G39" t="s">
        <v>202</v>
      </c>
      <c r="AE39" s="25">
        <f>AD38+$AD$40</f>
        <v>36.231685302400003</v>
      </c>
      <c r="AF39" s="25">
        <f>AE39+$AD$40</f>
        <v>37.381685302400001</v>
      </c>
      <c r="AG39" s="25">
        <f>AF39+$AD$40</f>
        <v>38.5316853024</v>
      </c>
      <c r="AH39" s="25">
        <f>AG39+$AD$40</f>
        <v>39.681685302399998</v>
      </c>
      <c r="AI39" s="25">
        <f>AH39+$AD$40</f>
        <v>40.831685302399997</v>
      </c>
      <c r="AJ39" s="25">
        <f>AI39+$AD$40</f>
        <v>41.981685302399995</v>
      </c>
      <c r="AK39" s="25">
        <f>AJ39+$AD$40</f>
        <v>43.131685302399994</v>
      </c>
      <c r="AL39" s="25">
        <f>AK39+$AD$40</f>
        <v>44.281685302399993</v>
      </c>
      <c r="AM39" s="25">
        <f>AL39+$AD$40</f>
        <v>45.431685302399991</v>
      </c>
      <c r="AN39" s="25">
        <f>AM39+$AD$40</f>
        <v>46.58168530239999</v>
      </c>
      <c r="AO39" s="25">
        <f>AN39+$AD$40</f>
        <v>47.731685302399988</v>
      </c>
      <c r="AR39" s="25">
        <f>AQ38+AQ40</f>
        <v>62.504729157200003</v>
      </c>
      <c r="AS39" s="25">
        <f>AR39+$AQ$40</f>
        <v>73.504729157200003</v>
      </c>
      <c r="AT39" s="25">
        <f>AS39+$AQ$40</f>
        <v>84.504729157200003</v>
      </c>
    </row>
    <row r="40" spans="5:56">
      <c r="AC40" t="s">
        <v>201</v>
      </c>
      <c r="AD40">
        <v>1.1499999999999999</v>
      </c>
      <c r="AQ40">
        <v>11</v>
      </c>
    </row>
    <row r="43" spans="5:56" ht="21">
      <c r="E43" s="19" t="s">
        <v>204</v>
      </c>
    </row>
    <row r="44" spans="5:56">
      <c r="E44" t="str">
        <f>E18</f>
        <v>Consumption</v>
      </c>
      <c r="F44" t="str">
        <f t="shared" ref="F44:L44" si="3">F18</f>
        <v>Industry</v>
      </c>
      <c r="G44" t="str">
        <f t="shared" si="3"/>
        <v>Non-ferrous metals</v>
      </c>
      <c r="H44" t="str">
        <f t="shared" si="3"/>
        <v>Electricity</v>
      </c>
      <c r="I44" t="str">
        <f t="shared" si="3"/>
        <v>ktoe</v>
      </c>
      <c r="J44" s="23">
        <f t="shared" si="3"/>
        <v>169.64750000000001</v>
      </c>
      <c r="K44" s="23">
        <f t="shared" si="3"/>
        <v>193.72309999999999</v>
      </c>
      <c r="L44" s="23">
        <f t="shared" si="3"/>
        <v>225.7954</v>
      </c>
    </row>
    <row r="45" spans="5:56">
      <c r="G45" t="s">
        <v>203</v>
      </c>
      <c r="M45" s="26">
        <f t="array" ref="M45:AD45">TRANSPOSE(BN109:BN129)</f>
        <v>165.0042992532</v>
      </c>
      <c r="N45" s="26">
        <v>194.6528805134364</v>
      </c>
      <c r="O45" s="26">
        <v>225.78675842051999</v>
      </c>
      <c r="P45" s="26">
        <v>235.1477214487104</v>
      </c>
      <c r="Q45" s="26">
        <v>216.53000863396318</v>
      </c>
      <c r="R45" s="26">
        <v>227.419604508492</v>
      </c>
      <c r="S45" s="26">
        <v>239.347377511308</v>
      </c>
      <c r="T45" s="26">
        <v>179.39647466398679</v>
      </c>
      <c r="U45" s="26">
        <v>250.00232162311559</v>
      </c>
      <c r="V45" s="31">
        <v>285.35520211042677</v>
      </c>
      <c r="W45" s="31">
        <v>284.02725714030356</v>
      </c>
      <c r="X45" s="31">
        <v>258.70214965549678</v>
      </c>
      <c r="Y45" s="26">
        <v>64.743680148193192</v>
      </c>
      <c r="Z45" s="26">
        <v>1.1332760105039998</v>
      </c>
      <c r="AA45" s="26">
        <v>73.359845239889992</v>
      </c>
      <c r="AB45" s="26">
        <v>182.72484955705198</v>
      </c>
      <c r="AC45" s="26">
        <v>23.6455718009544</v>
      </c>
      <c r="AD45" s="26">
        <v>236.056749823752</v>
      </c>
      <c r="AP45" s="26">
        <f t="array" ref="AP45:AQ45">TRANSPOSE(BN141:BN142)</f>
        <v>215.4772141368</v>
      </c>
      <c r="AQ45" s="26">
        <v>0.85984522800000007</v>
      </c>
      <c r="AU45" s="26">
        <f t="array" ref="AU45:BD45">TRANSPOSE(BN146:BN156)</f>
        <v>14.703353398800001</v>
      </c>
      <c r="AV45" s="26">
        <v>0.85984522800000007</v>
      </c>
      <c r="AW45" s="26">
        <v>0.62137575246648002</v>
      </c>
      <c r="AX45" s="26">
        <v>51.291057618041997</v>
      </c>
      <c r="AY45" s="26">
        <v>52.691229587317203</v>
      </c>
      <c r="AZ45" s="26">
        <v>50.573946697890001</v>
      </c>
      <c r="BA45" s="26">
        <v>52.536543430800002</v>
      </c>
      <c r="BB45" s="26">
        <v>49.259329328800803</v>
      </c>
      <c r="BC45" s="26">
        <v>53.052450567600005</v>
      </c>
      <c r="BD45" s="26">
        <v>54.256233886800004</v>
      </c>
    </row>
    <row r="46" spans="5:56">
      <c r="G46" t="s">
        <v>205</v>
      </c>
      <c r="AE46" s="27">
        <v>225</v>
      </c>
      <c r="AF46" s="27">
        <v>225</v>
      </c>
      <c r="AG46" s="27">
        <v>225</v>
      </c>
      <c r="AH46" s="27">
        <v>225</v>
      </c>
      <c r="AI46" s="27">
        <v>225</v>
      </c>
      <c r="AJ46" s="27">
        <v>225</v>
      </c>
      <c r="AK46" s="27">
        <v>219</v>
      </c>
      <c r="AL46" s="27">
        <v>225</v>
      </c>
      <c r="AM46" s="27">
        <v>225</v>
      </c>
      <c r="AN46" s="27">
        <v>225</v>
      </c>
      <c r="AO46" s="27">
        <v>225</v>
      </c>
      <c r="AR46" s="27">
        <v>0</v>
      </c>
      <c r="AS46" s="27">
        <v>0</v>
      </c>
      <c r="AT46" s="27">
        <v>0</v>
      </c>
    </row>
    <row r="47" spans="5:56">
      <c r="G47" t="s">
        <v>28</v>
      </c>
      <c r="AE47" s="28" t="s">
        <v>208</v>
      </c>
      <c r="AF47" s="28"/>
      <c r="AG47" s="28"/>
      <c r="AH47" s="28"/>
      <c r="AI47" s="28"/>
      <c r="AJ47" s="28"/>
      <c r="AK47" s="28"/>
      <c r="AL47" s="28"/>
      <c r="AM47" s="28"/>
      <c r="AN47" s="28"/>
      <c r="AO47" s="28"/>
      <c r="AR47" t="s">
        <v>206</v>
      </c>
    </row>
    <row r="50" spans="5:56" ht="21">
      <c r="E50" s="19" t="s">
        <v>10</v>
      </c>
    </row>
    <row r="51" spans="5:56">
      <c r="E51" t="str">
        <f>E19</f>
        <v>Consumption</v>
      </c>
      <c r="F51" t="str">
        <f t="shared" ref="F51:L51" si="4">F19</f>
        <v>Industry</v>
      </c>
      <c r="G51" t="str">
        <f t="shared" si="4"/>
        <v>Textile and leather</v>
      </c>
      <c r="H51" t="str">
        <f t="shared" si="4"/>
        <v>Electricity</v>
      </c>
      <c r="I51" t="str">
        <f t="shared" si="4"/>
        <v>ktoe</v>
      </c>
      <c r="J51" s="23">
        <f t="shared" si="4"/>
        <v>1.4617</v>
      </c>
      <c r="K51" s="23">
        <f t="shared" si="4"/>
        <v>1.6336999999999999</v>
      </c>
      <c r="L51" s="23">
        <f t="shared" si="4"/>
        <v>1.8916999999999999</v>
      </c>
    </row>
    <row r="52" spans="5:56">
      <c r="G52" t="s">
        <v>203</v>
      </c>
      <c r="M52" s="26">
        <f t="array" ref="M52:AC52">TRANSPOSE(CD109:CD128)</f>
        <v>1.789767842082</v>
      </c>
      <c r="N52" s="26">
        <v>1.800085984818</v>
      </c>
      <c r="O52" s="26">
        <v>1.8895958730528</v>
      </c>
      <c r="P52" s="26">
        <v>1.6568357698331999</v>
      </c>
      <c r="Q52" s="26">
        <v>1.9404127260275998</v>
      </c>
      <c r="R52" s="26">
        <v>1.9759243339439998</v>
      </c>
      <c r="S52" s="26">
        <v>2.0899398111767997</v>
      </c>
      <c r="T52" s="26">
        <v>2.0767841791884001</v>
      </c>
      <c r="U52" s="26">
        <v>1.5136715393711999</v>
      </c>
      <c r="V52" s="31">
        <v>0.99157351692959994</v>
      </c>
      <c r="W52" s="31">
        <v>0.56431642313639996</v>
      </c>
      <c r="X52" s="31">
        <v>0.1656921754356</v>
      </c>
      <c r="Y52" s="26">
        <v>0.25494411010199997</v>
      </c>
      <c r="Z52" s="26">
        <v>0.36268271717039996</v>
      </c>
      <c r="AA52" s="26">
        <v>0.38581255380359997</v>
      </c>
      <c r="AB52" s="26">
        <v>0.65623387800959998</v>
      </c>
      <c r="AC52" s="26">
        <v>1.0024075668024</v>
      </c>
      <c r="AP52" s="26">
        <f t="array" ref="AP52:AQ52">TRANSPOSE(CD141:CD142)</f>
        <v>2.4075666384000001</v>
      </c>
      <c r="AQ52" s="26">
        <v>2.0636285472</v>
      </c>
      <c r="AU52" s="26">
        <f t="array" ref="AU52:AY52">TRANSPOSE(CD146:CD150)</f>
        <v>2.5795356840000001</v>
      </c>
      <c r="AV52" s="26">
        <v>2.0636285472</v>
      </c>
      <c r="AW52" s="26">
        <v>1.5477214104000001</v>
      </c>
      <c r="AX52" s="26">
        <v>1.2897678420000001</v>
      </c>
      <c r="AY52" s="26">
        <v>0.94582975080000009</v>
      </c>
      <c r="BA52" s="26">
        <f t="array" ref="BA52:BD52">TRANSPOSE(CD152:CD155)</f>
        <v>0.85984522800000007</v>
      </c>
      <c r="BB52" s="26">
        <v>0.68787618240000004</v>
      </c>
      <c r="BC52" s="26">
        <v>0.5159071368</v>
      </c>
      <c r="BD52" s="26">
        <v>0.34393809120000002</v>
      </c>
    </row>
    <row r="53" spans="5:56">
      <c r="G53" t="s">
        <v>205</v>
      </c>
      <c r="AD53" s="27">
        <f>AC52+AC54</f>
        <v>1.1074075668023999</v>
      </c>
      <c r="AE53" s="27">
        <f>AD53+$AC$54</f>
        <v>1.2124075668023999</v>
      </c>
      <c r="AF53" s="27">
        <f t="shared" ref="AF53:AO53" si="5">AE53+$AC$54</f>
        <v>1.3174075668023999</v>
      </c>
      <c r="AG53" s="27">
        <f t="shared" si="5"/>
        <v>1.4224075668023999</v>
      </c>
      <c r="AH53" s="27">
        <f t="shared" si="5"/>
        <v>1.5274075668023999</v>
      </c>
      <c r="AI53" s="27">
        <f t="shared" si="5"/>
        <v>1.6324075668023998</v>
      </c>
      <c r="AJ53" s="27">
        <f t="shared" si="5"/>
        <v>1.7374075668023998</v>
      </c>
      <c r="AK53" s="27">
        <f t="shared" si="5"/>
        <v>1.8424075668023998</v>
      </c>
      <c r="AL53" s="27">
        <f t="shared" si="5"/>
        <v>1.9474075668023998</v>
      </c>
      <c r="AM53" s="27">
        <f t="shared" si="5"/>
        <v>2.0524075668023998</v>
      </c>
      <c r="AN53" s="27">
        <f t="shared" si="5"/>
        <v>2.1574075668023998</v>
      </c>
      <c r="AO53" s="27">
        <f t="shared" si="5"/>
        <v>2.2624075668023997</v>
      </c>
      <c r="AR53" s="27">
        <f>AQ52+AQ54</f>
        <v>2.2066285471999998</v>
      </c>
      <c r="AS53" s="27">
        <f>AR53+$AQ$54</f>
        <v>2.3496285471999996</v>
      </c>
      <c r="AT53" s="27">
        <f>AS53+$AQ$54</f>
        <v>2.4926285471999994</v>
      </c>
      <c r="AZ53" s="27">
        <v>0.9</v>
      </c>
    </row>
    <row r="54" spans="5:56">
      <c r="AB54" t="s">
        <v>201</v>
      </c>
      <c r="AC54">
        <v>0.105</v>
      </c>
      <c r="AQ54">
        <v>0.14299999999999999</v>
      </c>
    </row>
    <row r="58" spans="5:56" ht="21">
      <c r="E58" s="19" t="s">
        <v>142</v>
      </c>
    </row>
    <row r="59" spans="5:56">
      <c r="E59" t="str">
        <f>E20</f>
        <v>Consumption</v>
      </c>
      <c r="F59" t="str">
        <f>F20</f>
        <v>Industry</v>
      </c>
      <c r="G59" t="str">
        <f>G20</f>
        <v>Industry not elsewhere specified</v>
      </c>
      <c r="H59" t="str">
        <f>H20</f>
        <v>Electricity</v>
      </c>
      <c r="I59" t="str">
        <f>I20</f>
        <v>ktoe</v>
      </c>
      <c r="J59" s="23">
        <f>J20</f>
        <v>21.926100000000002</v>
      </c>
      <c r="K59" s="23">
        <f t="shared" ref="K59:L59" si="6">K20</f>
        <v>24.849499999999999</v>
      </c>
      <c r="L59" s="23">
        <f t="shared" si="6"/>
        <v>28.976800000000001</v>
      </c>
    </row>
    <row r="60" spans="5:56">
      <c r="H60" t="s">
        <v>207</v>
      </c>
      <c r="M60">
        <f>M20 - SUM(M37:M53)</f>
        <v>110.85025448320923</v>
      </c>
      <c r="N60">
        <f>N20 - SUM(N37:N53)</f>
        <v>60.983438055103619</v>
      </c>
      <c r="O60">
        <f>O20 - SUM(O37:O53)</f>
        <v>38.164016639734427</v>
      </c>
      <c r="P60">
        <f>P20 - SUM(P37:P53)</f>
        <v>41.159979063254809</v>
      </c>
      <c r="Q60">
        <f>Q20 - SUM(Q37:Q53)</f>
        <v>3.0045097628776318</v>
      </c>
      <c r="R60">
        <f>R20 - SUM(R37:R53)</f>
        <v>55.957759030089221</v>
      </c>
      <c r="S60">
        <f>S20 - SUM(S37:S53)</f>
        <v>75.084762123380756</v>
      </c>
      <c r="T60">
        <f>T20 - SUM(T37:T53)</f>
        <v>134.34899970842122</v>
      </c>
      <c r="U60">
        <f>U20 - SUM(U37:U53)</f>
        <v>33.627788519174771</v>
      </c>
      <c r="V60" s="29">
        <f>V20 - SUM(V37:V53)</f>
        <v>-195.24531733312836</v>
      </c>
      <c r="W60" s="29">
        <f>W20 - SUM(W37:W53)</f>
        <v>-256.28798070324115</v>
      </c>
      <c r="X60" s="29">
        <f>X20 - SUM(X37:X53)</f>
        <v>-156.47625731177317</v>
      </c>
      <c r="Y60">
        <f>Y20 - SUM(Y37:Y53)</f>
        <v>147.56928846356681</v>
      </c>
      <c r="Z60">
        <f>Z20 - SUM(Z37:Z53)</f>
        <v>244.78970412301121</v>
      </c>
      <c r="AA60">
        <f>AA20 - SUM(AA37:AA53)</f>
        <v>198.1591930189748</v>
      </c>
      <c r="AB60">
        <f>AB20 - SUM(AB37:AB53)</f>
        <v>94.125611487626827</v>
      </c>
      <c r="AC60">
        <f>AC20 - SUM(AC37:AC53)</f>
        <v>254.19979595024321</v>
      </c>
      <c r="AD60">
        <f>AD20 - SUM(AD37:AD53)</f>
        <v>45.95065730704556</v>
      </c>
      <c r="AE60">
        <f>AE20 - SUM(AE37:AE53)</f>
        <v>69.886107130797541</v>
      </c>
      <c r="AF60">
        <f>AF20 - SUM(AF37:AF53)</f>
        <v>77.573507130797623</v>
      </c>
      <c r="AG60">
        <f>AG20 - SUM(AG37:AG53)</f>
        <v>43.816307130797611</v>
      </c>
      <c r="AH60">
        <f>AH20 - SUM(AH37:AH53)</f>
        <v>50.385907130797591</v>
      </c>
      <c r="AI60">
        <f>AI20 - SUM(AI37:AI53)</f>
        <v>63.318407130797652</v>
      </c>
      <c r="AJ60">
        <f>AJ20 - SUM(AJ37:AJ53)</f>
        <v>127.23960713079759</v>
      </c>
      <c r="AK60">
        <f>AK20 - SUM(AK37:AK53)</f>
        <v>0.17040713079757097</v>
      </c>
      <c r="AL60">
        <f>AL20 - SUM(AL37:AL53)</f>
        <v>100.48200713079763</v>
      </c>
      <c r="AM60">
        <f>AM20 - SUM(AM37:AM53)</f>
        <v>97.765307130797567</v>
      </c>
      <c r="AN60">
        <f>AN20 - SUM(AN37:AN53)</f>
        <v>99.089807130797567</v>
      </c>
      <c r="AO60">
        <f>AO20 - SUM(AO37:AO53)</f>
        <v>60.689507130797665</v>
      </c>
      <c r="AP60">
        <f>AP20 - SUM(AP37:AP53)</f>
        <v>-77.472012339600013</v>
      </c>
      <c r="AQ60">
        <f>AQ20 - SUM(AQ37:AQ53)</f>
        <v>109.03439706760001</v>
      </c>
      <c r="AR60">
        <f>AR20 - SUM(AR37:AR53)</f>
        <v>153.8613422956</v>
      </c>
      <c r="AS60">
        <f>AS20 - SUM(AS37:AS53)</f>
        <v>233.08804229560002</v>
      </c>
      <c r="AT60">
        <f>AT20 - SUM(AT37:AT53)</f>
        <v>144.0430422956</v>
      </c>
      <c r="AU60">
        <f>AU20 - SUM(AU37:AU53)</f>
        <v>139.20890135679997</v>
      </c>
      <c r="AV60">
        <f>AV20 - SUM(AV37:AV53)</f>
        <v>143.250188202</v>
      </c>
      <c r="AW60">
        <f>AW20 - SUM(AW37:AW53)</f>
        <v>163.85313815924201</v>
      </c>
      <c r="AX60">
        <f>AX20 - SUM(AX37:AX53)</f>
        <v>170.86562146914284</v>
      </c>
      <c r="AY60">
        <f>AY20 - SUM(AY37:AY53)</f>
        <v>184.31218664406282</v>
      </c>
      <c r="AZ60">
        <f>AZ20 - SUM(AZ37:AZ53)</f>
        <v>202.17536385726481</v>
      </c>
      <c r="BA60">
        <f>BA20 - SUM(BA37:BA53)</f>
        <v>215.47724743279997</v>
      </c>
      <c r="BB60">
        <f>BB20 - SUM(BB37:BB53)</f>
        <v>203.52534468639996</v>
      </c>
      <c r="BC60">
        <f>BC20 - SUM(BC37:BC53)</f>
        <v>95.958688795600011</v>
      </c>
      <c r="BD60">
        <f>BD20 - SUM(BD37:BD53)</f>
        <v>110.53164227920004</v>
      </c>
    </row>
    <row r="62" spans="5:56">
      <c r="I62" s="3" t="s">
        <v>209</v>
      </c>
      <c r="M62" s="18">
        <f>M60/M20</f>
        <v>0.36981889252493549</v>
      </c>
      <c r="N62" s="18">
        <f>N60/N20</f>
        <v>0.21722428819280371</v>
      </c>
      <c r="O62" s="18">
        <f>O60/O20</f>
        <v>0.13170551261987848</v>
      </c>
      <c r="P62" s="18">
        <f>P60/P20</f>
        <v>0.13704283344277945</v>
      </c>
      <c r="Q62" s="18">
        <f>Q60/Q20</f>
        <v>1.2364629508332699E-2</v>
      </c>
      <c r="R62" s="18">
        <f>R60/R20</f>
        <v>0.18188618926051403</v>
      </c>
      <c r="S62" s="18">
        <f>S60/S20</f>
        <v>0.22090458669625829</v>
      </c>
      <c r="T62" s="18">
        <f>T60/T20</f>
        <v>0.39586494027336605</v>
      </c>
      <c r="U62" s="18">
        <f>U60/U20</f>
        <v>0.10942673773692307</v>
      </c>
      <c r="V62" s="29">
        <f>V60/V20</f>
        <v>-1.7575101477435671</v>
      </c>
      <c r="W62" s="29">
        <f>W60/W20</f>
        <v>-5.4391065419463525</v>
      </c>
      <c r="X62" s="29">
        <f>X60/X20</f>
        <v>-1.2567808782237357</v>
      </c>
      <c r="Y62" s="18">
        <f>Y60/Y20</f>
        <v>0.62522074107282755</v>
      </c>
      <c r="Z62" s="18">
        <f>Z60/Z20</f>
        <v>0.90435324800607653</v>
      </c>
      <c r="AA62" s="18">
        <f>AA60/AA20</f>
        <v>0.66625936349032699</v>
      </c>
      <c r="AB62" s="18">
        <f>AB60/AB20</f>
        <v>0.31037167690172707</v>
      </c>
      <c r="AC62" s="18">
        <f>AC60/AC20</f>
        <v>0.83090048814705186</v>
      </c>
      <c r="AD62" s="18">
        <f>AD60/AD20</f>
        <v>0.14388965373675791</v>
      </c>
      <c r="AE62" s="18">
        <f>AE60/AE20</f>
        <v>0.21029117164433911</v>
      </c>
      <c r="AF62" s="18">
        <f>AF60/AF20</f>
        <v>0.22730657876078425</v>
      </c>
      <c r="AG62" s="18">
        <f>AG60/AG20</f>
        <v>0.1419057886727407</v>
      </c>
      <c r="AH62" s="18">
        <f>AH60/AH20</f>
        <v>0.15914940896349464</v>
      </c>
      <c r="AI62" s="18">
        <f>AI60/AI20</f>
        <v>0.19142006342777398</v>
      </c>
      <c r="AJ62" s="18">
        <f>AJ60/AJ20</f>
        <v>0.32134565329868392</v>
      </c>
      <c r="AK62" s="18">
        <f>AK60/AK20</f>
        <v>6.4512844597396871E-4</v>
      </c>
      <c r="AL62" s="18">
        <f>AL60/AL20</f>
        <v>0.27032285861465433</v>
      </c>
      <c r="AM62" s="18">
        <f>AM60/AM20</f>
        <v>0.26405257410490757</v>
      </c>
      <c r="AN62" s="18">
        <f>AN60/AN20</f>
        <v>0.26577823535352968</v>
      </c>
      <c r="AO62" s="18">
        <f>AO60/AO20</f>
        <v>0.18079378060410953</v>
      </c>
      <c r="AP62" s="18">
        <f>AP60/AP20</f>
        <v>-0.40843123323627617</v>
      </c>
      <c r="AQ62" s="18">
        <f>AQ60/AQ20</f>
        <v>0.62497290002327155</v>
      </c>
      <c r="AR62" s="18">
        <f>AR60/AR20</f>
        <v>0.70393668694946809</v>
      </c>
      <c r="AS62" s="18">
        <f>AS60/AS20</f>
        <v>0.75447087319707495</v>
      </c>
      <c r="AT62" s="18">
        <f>AT60/AT20</f>
        <v>0.62345391669855144</v>
      </c>
      <c r="AU62" s="18">
        <f>AU60/AU20</f>
        <v>0.54640559683262013</v>
      </c>
      <c r="AV62" s="18">
        <f>AV60/AV20</f>
        <v>0.56455434238077284</v>
      </c>
      <c r="AW62" s="18">
        <f>AW60/AW20</f>
        <v>0.60038179725343688</v>
      </c>
      <c r="AX62" s="18">
        <f>AX60/AX20</f>
        <v>0.50939946584024254</v>
      </c>
      <c r="AY62" s="18">
        <f>AY60/AY20</f>
        <v>0.51614516482386219</v>
      </c>
      <c r="AZ62" s="18">
        <f>AZ60/AZ20</f>
        <v>0.53016893486326111</v>
      </c>
      <c r="BA62" s="18">
        <f>BA60/BA20</f>
        <v>0.53547012390620841</v>
      </c>
      <c r="BB62" s="18">
        <f>BB60/BB20</f>
        <v>0.5664034207241101</v>
      </c>
      <c r="BC62" s="18">
        <f>BC60/BC20</f>
        <v>0.37336892550534484</v>
      </c>
      <c r="BD62" s="18">
        <f>BD60/BD20</f>
        <v>0.418521932143885</v>
      </c>
    </row>
    <row r="101" spans="5:92" ht="29">
      <c r="E101" s="20" t="s">
        <v>80</v>
      </c>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8"/>
      <c r="AF101" s="8"/>
      <c r="AG101" s="8"/>
      <c r="AW101" s="21" t="s">
        <v>177</v>
      </c>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9"/>
      <c r="BU101" s="9"/>
      <c r="BV101" s="9"/>
      <c r="BW101" s="9"/>
      <c r="BX101" s="9"/>
      <c r="BY101" s="9"/>
      <c r="BZ101" s="9"/>
      <c r="CA101" s="9"/>
      <c r="CB101" s="9"/>
      <c r="CC101" s="9"/>
      <c r="CD101" s="9"/>
      <c r="CE101" s="9"/>
      <c r="CF101" s="9"/>
      <c r="CG101" s="9"/>
      <c r="CH101" s="9"/>
      <c r="CI101" s="9"/>
      <c r="CJ101" s="9"/>
      <c r="CK101" s="9"/>
      <c r="CL101" s="9"/>
      <c r="CM101" s="9"/>
      <c r="CN101" s="9"/>
    </row>
    <row r="102" spans="5:92">
      <c r="E102" s="8"/>
      <c r="F102" s="8"/>
      <c r="G102" s="8"/>
      <c r="H102" s="8"/>
      <c r="I102" s="8"/>
      <c r="J102" s="8"/>
      <c r="K102" s="8"/>
      <c r="L102" s="8"/>
      <c r="M102" s="8"/>
      <c r="N102" s="8"/>
      <c r="O102" s="8"/>
      <c r="P102" s="8"/>
      <c r="Q102" s="8"/>
      <c r="R102" s="8"/>
      <c r="S102" s="8"/>
      <c r="T102" s="8"/>
      <c r="U102" s="8"/>
      <c r="V102" s="32"/>
      <c r="W102" s="32"/>
      <c r="X102" s="32"/>
      <c r="Y102" s="8"/>
      <c r="Z102" s="8"/>
      <c r="AA102" s="8"/>
      <c r="AB102" s="8"/>
      <c r="AC102" s="8"/>
      <c r="AD102" s="8"/>
      <c r="AE102" s="8"/>
      <c r="AF102" s="8"/>
      <c r="AG102" s="8"/>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row>
    <row r="103" spans="5:92">
      <c r="E103" s="8" t="s">
        <v>20</v>
      </c>
      <c r="F103" s="8"/>
      <c r="G103" s="8"/>
      <c r="H103" s="8"/>
      <c r="I103" s="8"/>
      <c r="J103" s="8"/>
      <c r="K103" s="8"/>
      <c r="L103" s="8"/>
      <c r="M103" s="8"/>
      <c r="N103" s="8"/>
      <c r="O103" s="8"/>
      <c r="P103" s="8"/>
      <c r="Q103" s="8"/>
      <c r="R103" s="8"/>
      <c r="S103" s="8"/>
      <c r="T103" s="8"/>
      <c r="U103" s="8"/>
      <c r="V103" s="32"/>
      <c r="W103" s="32"/>
      <c r="X103" s="32"/>
      <c r="Y103" s="8"/>
      <c r="Z103" s="8"/>
      <c r="AA103" s="8"/>
      <c r="AB103" s="8"/>
      <c r="AC103" s="8"/>
      <c r="AD103" s="8"/>
      <c r="AE103" s="8"/>
      <c r="AF103" s="8"/>
      <c r="AG103" s="8"/>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row>
    <row r="104" spans="5:92">
      <c r="E104" s="8" t="s">
        <v>14</v>
      </c>
      <c r="F104" s="8"/>
      <c r="G104" s="8"/>
      <c r="H104" s="8"/>
      <c r="I104" s="8"/>
      <c r="J104" s="8"/>
      <c r="K104" s="8"/>
      <c r="L104" s="8"/>
      <c r="M104" s="8"/>
      <c r="N104" s="8"/>
      <c r="O104" s="8"/>
      <c r="P104" s="8"/>
      <c r="Q104" s="8"/>
      <c r="R104" s="8"/>
      <c r="S104" s="8"/>
      <c r="T104" s="8"/>
      <c r="U104" s="8"/>
      <c r="V104" s="32"/>
      <c r="W104" s="32"/>
      <c r="X104" s="32"/>
      <c r="Y104" s="8"/>
      <c r="Z104" s="8"/>
      <c r="AA104" s="8"/>
      <c r="AB104" s="8"/>
      <c r="AC104" s="8"/>
      <c r="AD104" s="8"/>
      <c r="AE104" s="8"/>
      <c r="AF104" s="8"/>
      <c r="AG104" s="8"/>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row>
    <row r="105" spans="5:92">
      <c r="E105" s="8" t="s">
        <v>13</v>
      </c>
      <c r="F105" s="8"/>
      <c r="G105" s="8"/>
      <c r="H105" s="8"/>
      <c r="I105" s="8"/>
      <c r="J105" s="8"/>
      <c r="K105" s="8"/>
      <c r="L105" s="8"/>
      <c r="M105" s="8" t="s">
        <v>12</v>
      </c>
      <c r="N105" s="8"/>
      <c r="O105" s="8"/>
      <c r="P105" s="8"/>
      <c r="Q105" s="8"/>
      <c r="R105" s="8"/>
      <c r="S105" s="8"/>
      <c r="T105" s="8"/>
      <c r="U105" s="8" t="s">
        <v>45</v>
      </c>
      <c r="V105" s="32"/>
      <c r="W105" s="32"/>
      <c r="X105" s="32"/>
      <c r="Y105" s="8"/>
      <c r="Z105" s="8"/>
      <c r="AA105" s="8"/>
      <c r="AB105" s="8"/>
      <c r="AC105" s="8"/>
      <c r="AD105" s="8"/>
      <c r="AE105" s="8"/>
      <c r="AF105" s="8"/>
      <c r="AG105" s="8"/>
      <c r="AW105" s="9" t="s">
        <v>186</v>
      </c>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row>
    <row r="106" spans="5:92">
      <c r="E106" s="8"/>
      <c r="F106" s="8"/>
      <c r="G106" s="8"/>
      <c r="H106" s="8"/>
      <c r="I106" s="8"/>
      <c r="J106" s="8"/>
      <c r="K106" s="8"/>
      <c r="L106" s="8"/>
      <c r="M106" s="8"/>
      <c r="N106" s="8"/>
      <c r="O106" s="8"/>
      <c r="P106" s="8"/>
      <c r="Q106" s="8"/>
      <c r="R106" s="8"/>
      <c r="S106" s="8"/>
      <c r="T106" s="8"/>
      <c r="U106" s="8"/>
      <c r="V106" s="32"/>
      <c r="W106" s="32"/>
      <c r="X106" s="32"/>
      <c r="Y106" s="8"/>
      <c r="Z106" s="8"/>
      <c r="AA106" s="8"/>
      <c r="AB106" s="8"/>
      <c r="AC106" s="8"/>
      <c r="AD106" s="8"/>
      <c r="AE106" s="8"/>
      <c r="AF106" s="8"/>
      <c r="AG106" s="8"/>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row>
    <row r="107" spans="5:92">
      <c r="E107" s="8"/>
      <c r="F107" s="8"/>
      <c r="G107" s="8"/>
      <c r="H107" s="8"/>
      <c r="I107" s="8"/>
      <c r="J107" s="8"/>
      <c r="K107" s="8"/>
      <c r="L107" s="8"/>
      <c r="M107" s="8"/>
      <c r="N107" s="8"/>
      <c r="O107" s="8"/>
      <c r="P107" s="8"/>
      <c r="Q107" s="8"/>
      <c r="R107" s="8"/>
      <c r="S107" s="8"/>
      <c r="T107" s="8"/>
      <c r="U107" s="8"/>
      <c r="V107" s="32"/>
      <c r="W107" s="32"/>
      <c r="X107" s="32"/>
      <c r="Y107" s="8"/>
      <c r="Z107" s="8"/>
      <c r="AA107" s="8"/>
      <c r="AB107" s="8"/>
      <c r="AC107" s="8"/>
      <c r="AD107" s="8"/>
      <c r="AE107" s="8"/>
      <c r="AF107" s="8"/>
      <c r="AG107" s="8"/>
      <c r="AW107" s="9"/>
      <c r="AX107" s="9"/>
      <c r="AY107" s="9"/>
      <c r="AZ107" s="9"/>
      <c r="BA107" s="9"/>
      <c r="BB107" s="9"/>
      <c r="BC107" s="9"/>
      <c r="BD107" s="9"/>
      <c r="BE107" s="9"/>
      <c r="BF107" s="9"/>
      <c r="BG107" s="9"/>
      <c r="BH107" s="9"/>
      <c r="BI107" s="9"/>
      <c r="BJ107" s="9" t="s">
        <v>175</v>
      </c>
      <c r="BK107" s="9"/>
      <c r="BL107" s="9"/>
      <c r="BM107" s="9"/>
      <c r="BN107" s="9"/>
      <c r="BO107" s="9"/>
      <c r="BP107" s="9"/>
      <c r="BQ107" s="9" t="s">
        <v>187</v>
      </c>
      <c r="BR107" s="9"/>
      <c r="BS107" s="9"/>
      <c r="BT107" s="9"/>
      <c r="BU107" s="9"/>
      <c r="BV107" s="9"/>
      <c r="BW107" s="9"/>
      <c r="BX107" s="9"/>
      <c r="BY107" s="9"/>
      <c r="BZ107" s="9" t="s">
        <v>188</v>
      </c>
      <c r="CA107" s="9"/>
      <c r="CB107" s="9"/>
      <c r="CC107" s="9"/>
      <c r="CD107" s="9"/>
      <c r="CE107" s="9"/>
      <c r="CF107" s="9"/>
      <c r="CG107" s="9" t="s">
        <v>187</v>
      </c>
      <c r="CH107" s="9"/>
      <c r="CI107" s="9"/>
      <c r="CJ107" s="9"/>
      <c r="CK107" s="9"/>
      <c r="CL107" s="9"/>
      <c r="CM107" s="9"/>
      <c r="CN107" s="9"/>
    </row>
    <row r="108" spans="5:92">
      <c r="E108" s="8"/>
      <c r="F108" s="8"/>
      <c r="G108" s="8"/>
      <c r="H108" s="8"/>
      <c r="I108" s="8"/>
      <c r="J108" s="8"/>
      <c r="K108" s="8"/>
      <c r="L108" s="8"/>
      <c r="M108" s="8"/>
      <c r="N108" s="8"/>
      <c r="O108" s="8"/>
      <c r="P108" s="8"/>
      <c r="Q108" s="8"/>
      <c r="R108" s="8"/>
      <c r="S108" s="8"/>
      <c r="T108" s="8"/>
      <c r="U108" s="8"/>
      <c r="V108" s="32"/>
      <c r="W108" s="32"/>
      <c r="X108" s="32"/>
      <c r="Y108" s="8"/>
      <c r="Z108" s="8"/>
      <c r="AA108" s="8"/>
      <c r="AB108" s="8"/>
      <c r="AC108" s="8"/>
      <c r="AD108" s="8"/>
      <c r="AE108" s="8"/>
      <c r="AF108" s="8"/>
      <c r="AG108" s="8"/>
      <c r="AW108" s="9"/>
      <c r="AX108" s="9"/>
      <c r="AY108" s="9"/>
      <c r="AZ108" s="9"/>
      <c r="BA108" s="9"/>
      <c r="BB108" s="9"/>
      <c r="BC108" s="9"/>
      <c r="BD108" s="9"/>
      <c r="BE108" s="9"/>
      <c r="BF108" s="9"/>
      <c r="BG108" s="9"/>
      <c r="BH108" s="9"/>
      <c r="BI108" s="9"/>
      <c r="BJ108" s="9" t="s">
        <v>25</v>
      </c>
      <c r="BK108" s="9" t="s">
        <v>23</v>
      </c>
      <c r="BL108" s="9" t="s">
        <v>26</v>
      </c>
      <c r="BM108" s="9" t="s">
        <v>24</v>
      </c>
      <c r="BN108" s="9" t="s">
        <v>15</v>
      </c>
      <c r="BO108" s="9" t="s">
        <v>28</v>
      </c>
      <c r="BP108" s="9"/>
      <c r="BQ108" s="9" t="s">
        <v>7</v>
      </c>
      <c r="BR108" s="9"/>
      <c r="BS108" s="9"/>
      <c r="BT108" s="9"/>
      <c r="BU108" s="9"/>
      <c r="BV108" s="9"/>
      <c r="BW108" s="9"/>
      <c r="BX108" s="9"/>
      <c r="BY108" s="9"/>
      <c r="BZ108" s="9" t="s">
        <v>25</v>
      </c>
      <c r="CA108" s="9" t="s">
        <v>23</v>
      </c>
      <c r="CB108" s="9" t="s">
        <v>26</v>
      </c>
      <c r="CC108" s="9" t="s">
        <v>24</v>
      </c>
      <c r="CD108" s="9" t="s">
        <v>15</v>
      </c>
      <c r="CE108" s="9" t="s">
        <v>28</v>
      </c>
      <c r="CF108" s="9"/>
      <c r="CG108" s="9" t="s">
        <v>10</v>
      </c>
      <c r="CH108" s="9"/>
      <c r="CI108" s="9"/>
      <c r="CJ108" s="9"/>
      <c r="CK108" s="9"/>
      <c r="CL108" s="9"/>
      <c r="CM108" s="9"/>
      <c r="CN108" s="9"/>
    </row>
    <row r="109" spans="5:92">
      <c r="E109" s="8"/>
      <c r="F109" s="8"/>
      <c r="G109" s="8"/>
      <c r="H109" s="8"/>
      <c r="I109" s="8"/>
      <c r="J109" s="8"/>
      <c r="K109" s="8"/>
      <c r="L109" s="8"/>
      <c r="M109" s="8"/>
      <c r="N109" s="8"/>
      <c r="O109" s="8"/>
      <c r="P109" s="8"/>
      <c r="Q109" s="8"/>
      <c r="R109" s="8"/>
      <c r="S109" s="8"/>
      <c r="T109" s="8"/>
      <c r="U109" s="8"/>
      <c r="V109" s="32"/>
      <c r="W109" s="32"/>
      <c r="X109" s="32"/>
      <c r="Y109" s="8"/>
      <c r="Z109" s="8"/>
      <c r="AA109" s="8"/>
      <c r="AB109" s="8"/>
      <c r="AC109" s="8"/>
      <c r="AD109" s="8"/>
      <c r="AE109" s="8"/>
      <c r="AF109" s="8"/>
      <c r="AG109" s="8"/>
      <c r="AW109" s="9"/>
      <c r="AX109" s="9"/>
      <c r="AY109" s="9"/>
      <c r="AZ109" s="9"/>
      <c r="BA109" s="9"/>
      <c r="BB109" s="9"/>
      <c r="BC109" s="9"/>
      <c r="BD109" s="9"/>
      <c r="BE109" s="9"/>
      <c r="BF109" s="9"/>
      <c r="BG109" s="9"/>
      <c r="BH109" s="9"/>
      <c r="BI109" s="9"/>
      <c r="BJ109" s="9">
        <v>1971</v>
      </c>
      <c r="BK109" s="9">
        <v>1919000</v>
      </c>
      <c r="BL109" s="9"/>
      <c r="BM109" s="9">
        <v>8.5984522799999996E-5</v>
      </c>
      <c r="BN109" s="9">
        <f t="shared" ref="BN109:BN117" si="7">BK109*BM109</f>
        <v>165.0042992532</v>
      </c>
      <c r="BO109" s="9" t="s">
        <v>174</v>
      </c>
      <c r="BP109" s="9"/>
      <c r="BQ109" s="9">
        <v>169.64750000000001</v>
      </c>
      <c r="BR109" s="9"/>
      <c r="BS109" s="9"/>
      <c r="BT109" s="9"/>
      <c r="BU109" s="9"/>
      <c r="BV109" s="9"/>
      <c r="BW109" s="9"/>
      <c r="BX109" s="9"/>
      <c r="BY109" s="9"/>
      <c r="BZ109" s="9">
        <v>1971</v>
      </c>
      <c r="CA109" s="9">
        <v>20815</v>
      </c>
      <c r="CB109" s="9"/>
      <c r="CC109" s="9">
        <v>8.5984522799999996E-5</v>
      </c>
      <c r="CD109" s="9">
        <f t="shared" ref="CD109" si="8">CA109*CC109</f>
        <v>1.789767842082</v>
      </c>
      <c r="CE109" s="9" t="s">
        <v>174</v>
      </c>
      <c r="CF109" s="9"/>
      <c r="CG109" s="9">
        <f>J19</f>
        <v>1.4617</v>
      </c>
      <c r="CH109" s="9"/>
      <c r="CI109" s="9"/>
      <c r="CJ109" s="9"/>
      <c r="CK109" s="9"/>
      <c r="CL109" s="9"/>
      <c r="CM109" s="9"/>
      <c r="CN109" s="9"/>
    </row>
    <row r="110" spans="5:92">
      <c r="E110" s="8"/>
      <c r="F110" s="8"/>
      <c r="G110" s="8"/>
      <c r="H110" s="8"/>
      <c r="I110" s="8"/>
      <c r="J110" s="8"/>
      <c r="K110" s="8"/>
      <c r="L110" s="8"/>
      <c r="M110" s="8"/>
      <c r="N110" s="8"/>
      <c r="O110" s="8"/>
      <c r="P110" s="8"/>
      <c r="Q110" s="8"/>
      <c r="R110" s="8"/>
      <c r="S110" s="8"/>
      <c r="T110" s="8"/>
      <c r="U110" s="8"/>
      <c r="V110" s="32"/>
      <c r="W110" s="32"/>
      <c r="X110" s="32"/>
      <c r="Y110" s="8"/>
      <c r="Z110" s="8"/>
      <c r="AA110" s="8"/>
      <c r="AB110" s="8"/>
      <c r="AC110" s="8"/>
      <c r="AD110" s="8"/>
      <c r="AE110" s="8"/>
      <c r="AF110" s="8"/>
      <c r="AG110" s="8"/>
      <c r="AW110" s="9"/>
      <c r="AX110" s="9"/>
      <c r="AY110" s="9"/>
      <c r="AZ110" s="9"/>
      <c r="BA110" s="9"/>
      <c r="BB110" s="9"/>
      <c r="BC110" s="9"/>
      <c r="BD110" s="9"/>
      <c r="BE110" s="9"/>
      <c r="BF110" s="9"/>
      <c r="BG110" s="9"/>
      <c r="BH110" s="9"/>
      <c r="BI110" s="9"/>
      <c r="BJ110" s="9">
        <v>1972</v>
      </c>
      <c r="BK110" s="9">
        <v>2263813</v>
      </c>
      <c r="BL110" s="9"/>
      <c r="BM110" s="9">
        <v>8.5984522799999996E-5</v>
      </c>
      <c r="BN110" s="9">
        <f t="shared" si="7"/>
        <v>194.6528805134364</v>
      </c>
      <c r="BO110" s="9" t="s">
        <v>174</v>
      </c>
      <c r="BP110" s="9"/>
      <c r="BQ110" s="9">
        <v>193.72309999999999</v>
      </c>
      <c r="BR110" s="9"/>
      <c r="BS110" s="9"/>
      <c r="BT110" s="9"/>
      <c r="BU110" s="9"/>
      <c r="BV110" s="9"/>
      <c r="BW110" s="9"/>
      <c r="BX110" s="9"/>
      <c r="BY110" s="9"/>
      <c r="BZ110" s="9">
        <v>1972</v>
      </c>
      <c r="CA110" s="9">
        <v>20935</v>
      </c>
      <c r="CB110" s="9"/>
      <c r="CC110" s="9">
        <v>8.5984522799999996E-5</v>
      </c>
      <c r="CD110" s="9">
        <f t="shared" ref="CD110:CD111" si="9">CA110*CC110</f>
        <v>1.800085984818</v>
      </c>
      <c r="CE110" s="9" t="s">
        <v>174</v>
      </c>
      <c r="CF110" s="9"/>
      <c r="CG110" s="9">
        <f>K19</f>
        <v>1.6336999999999999</v>
      </c>
      <c r="CH110" s="9"/>
      <c r="CI110" s="9"/>
      <c r="CJ110" s="9"/>
      <c r="CK110" s="9"/>
      <c r="CL110" s="9"/>
      <c r="CM110" s="9"/>
      <c r="CN110" s="9"/>
    </row>
    <row r="111" spans="5:92">
      <c r="E111" s="8"/>
      <c r="F111" s="8"/>
      <c r="G111" s="8"/>
      <c r="H111" s="8"/>
      <c r="I111" s="8"/>
      <c r="J111" s="8"/>
      <c r="K111" s="8"/>
      <c r="L111" s="8"/>
      <c r="M111" s="8"/>
      <c r="N111" s="8"/>
      <c r="O111" s="8"/>
      <c r="P111" s="8"/>
      <c r="Q111" s="8"/>
      <c r="R111" s="8"/>
      <c r="S111" s="8"/>
      <c r="T111" s="8"/>
      <c r="U111" s="8"/>
      <c r="V111" s="32"/>
      <c r="W111" s="32"/>
      <c r="X111" s="32"/>
      <c r="Y111" s="8"/>
      <c r="Z111" s="8"/>
      <c r="AA111" s="8"/>
      <c r="AB111" s="8"/>
      <c r="AC111" s="8"/>
      <c r="AD111" s="8"/>
      <c r="AE111" s="8"/>
      <c r="AF111" s="8"/>
      <c r="AG111" s="8"/>
      <c r="AW111" s="9"/>
      <c r="AX111" s="9"/>
      <c r="AY111" s="9"/>
      <c r="AZ111" s="9"/>
      <c r="BA111" s="9"/>
      <c r="BB111" s="9"/>
      <c r="BC111" s="9"/>
      <c r="BD111" s="9"/>
      <c r="BE111" s="9"/>
      <c r="BF111" s="9"/>
      <c r="BG111" s="9"/>
      <c r="BH111" s="9"/>
      <c r="BI111" s="9"/>
      <c r="BJ111" s="9">
        <v>1973</v>
      </c>
      <c r="BK111" s="9">
        <v>2625900</v>
      </c>
      <c r="BL111" s="9"/>
      <c r="BM111" s="9">
        <v>8.5984522799999996E-5</v>
      </c>
      <c r="BN111" s="9">
        <f t="shared" si="7"/>
        <v>225.78675842051999</v>
      </c>
      <c r="BO111" s="9" t="s">
        <v>174</v>
      </c>
      <c r="BP111" s="9"/>
      <c r="BQ111" s="9">
        <v>225.7954</v>
      </c>
      <c r="BR111" s="9"/>
      <c r="BS111" s="9"/>
      <c r="BT111" s="9"/>
      <c r="BU111" s="9"/>
      <c r="BV111" s="9"/>
      <c r="BW111" s="9"/>
      <c r="BX111" s="9"/>
      <c r="BY111" s="9"/>
      <c r="BZ111" s="9">
        <v>1973</v>
      </c>
      <c r="CA111" s="9">
        <v>21976</v>
      </c>
      <c r="CB111" s="9"/>
      <c r="CC111" s="9">
        <v>8.5984522799999996E-5</v>
      </c>
      <c r="CD111" s="9">
        <f t="shared" si="9"/>
        <v>1.8895958730528</v>
      </c>
      <c r="CE111" s="9" t="s">
        <v>174</v>
      </c>
      <c r="CF111" s="9"/>
      <c r="CG111" s="9">
        <f>L19</f>
        <v>1.8916999999999999</v>
      </c>
      <c r="CH111" s="9"/>
      <c r="CI111" s="9"/>
      <c r="CJ111" s="9"/>
      <c r="CK111" s="9"/>
      <c r="CL111" s="9"/>
      <c r="CM111" s="9"/>
      <c r="CN111" s="9"/>
    </row>
    <row r="112" spans="5:92">
      <c r="E112" s="8"/>
      <c r="F112" s="8"/>
      <c r="G112" s="8"/>
      <c r="H112" s="8"/>
      <c r="I112" s="8"/>
      <c r="J112" s="8"/>
      <c r="K112" s="8"/>
      <c r="L112" s="8"/>
      <c r="M112" s="8"/>
      <c r="N112" s="8"/>
      <c r="O112" s="8"/>
      <c r="P112" s="8"/>
      <c r="Q112" s="8"/>
      <c r="R112" s="8"/>
      <c r="S112" s="8"/>
      <c r="T112" s="8"/>
      <c r="U112" s="8"/>
      <c r="V112" s="32"/>
      <c r="W112" s="32"/>
      <c r="X112" s="32"/>
      <c r="Y112" s="8"/>
      <c r="Z112" s="8"/>
      <c r="AA112" s="8"/>
      <c r="AB112" s="8"/>
      <c r="AC112" s="8"/>
      <c r="AD112" s="8"/>
      <c r="AE112" s="8"/>
      <c r="AF112" s="8"/>
      <c r="AG112" s="8"/>
      <c r="AW112" s="9"/>
      <c r="AX112" s="9"/>
      <c r="AY112" s="9"/>
      <c r="AZ112" s="9"/>
      <c r="BA112" s="9"/>
      <c r="BB112" s="9"/>
      <c r="BC112" s="9"/>
      <c r="BD112" s="9"/>
      <c r="BE112" s="9"/>
      <c r="BF112" s="9"/>
      <c r="BG112" s="9"/>
      <c r="BH112" s="9"/>
      <c r="BI112" s="9"/>
      <c r="BJ112" s="9">
        <v>1974</v>
      </c>
      <c r="BK112" s="9">
        <v>2734768</v>
      </c>
      <c r="BL112" s="9"/>
      <c r="BM112" s="9">
        <v>8.5984522799999996E-5</v>
      </c>
      <c r="BN112" s="9">
        <f t="shared" si="7"/>
        <v>235.1477214487104</v>
      </c>
      <c r="BO112" s="9" t="s">
        <v>174</v>
      </c>
      <c r="BP112" s="9"/>
      <c r="BQ112" s="9"/>
      <c r="BR112" s="9"/>
      <c r="BS112" s="9"/>
      <c r="BT112" s="9"/>
      <c r="BU112" s="9"/>
      <c r="BV112" s="9"/>
      <c r="BW112" s="9"/>
      <c r="BX112" s="9"/>
      <c r="BY112" s="9"/>
      <c r="BZ112" s="9">
        <v>1974</v>
      </c>
      <c r="CA112" s="9">
        <v>19269</v>
      </c>
      <c r="CB112" s="9"/>
      <c r="CC112" s="9">
        <v>8.5984522799999996E-5</v>
      </c>
      <c r="CD112" s="9">
        <f t="shared" ref="CD112:CD119" si="10">CA112*CC112</f>
        <v>1.6568357698331999</v>
      </c>
      <c r="CE112" s="9" t="s">
        <v>174</v>
      </c>
      <c r="CF112" s="9"/>
      <c r="CG112" s="9"/>
      <c r="CH112" s="9"/>
      <c r="CI112" s="9"/>
      <c r="CJ112" s="9"/>
      <c r="CK112" s="9"/>
      <c r="CL112" s="9"/>
      <c r="CM112" s="9"/>
      <c r="CN112" s="9"/>
    </row>
    <row r="113" spans="5:92">
      <c r="E113" s="8"/>
      <c r="F113" s="8"/>
      <c r="G113" s="8"/>
      <c r="H113" s="8"/>
      <c r="I113" s="8"/>
      <c r="J113" s="8"/>
      <c r="K113" s="8"/>
      <c r="L113" s="8"/>
      <c r="M113" s="8"/>
      <c r="N113" s="8"/>
      <c r="O113" s="8"/>
      <c r="P113" s="8"/>
      <c r="Q113" s="8"/>
      <c r="R113" s="8"/>
      <c r="S113" s="8"/>
      <c r="T113" s="8"/>
      <c r="U113" s="8"/>
      <c r="V113" s="32"/>
      <c r="W113" s="32"/>
      <c r="X113" s="32"/>
      <c r="Y113" s="8"/>
      <c r="Z113" s="8"/>
      <c r="AA113" s="8"/>
      <c r="AB113" s="8"/>
      <c r="AC113" s="8"/>
      <c r="AD113" s="8"/>
      <c r="AE113" s="8"/>
      <c r="AF113" s="8"/>
      <c r="AG113" s="8"/>
      <c r="AW113" s="9"/>
      <c r="AX113" s="9"/>
      <c r="AY113" s="9"/>
      <c r="AZ113" s="9"/>
      <c r="BA113" s="9"/>
      <c r="BB113" s="9"/>
      <c r="BC113" s="9"/>
      <c r="BD113" s="9"/>
      <c r="BE113" s="9"/>
      <c r="BF113" s="9"/>
      <c r="BG113" s="9"/>
      <c r="BH113" s="9"/>
      <c r="BI113" s="9"/>
      <c r="BJ113" s="9">
        <v>1975</v>
      </c>
      <c r="BK113" s="9">
        <v>2518244</v>
      </c>
      <c r="BL113" s="9"/>
      <c r="BM113" s="9">
        <v>8.5984522799999996E-5</v>
      </c>
      <c r="BN113" s="9">
        <f t="shared" si="7"/>
        <v>216.53000863396318</v>
      </c>
      <c r="BO113" s="9" t="s">
        <v>174</v>
      </c>
      <c r="BP113" s="9"/>
      <c r="BQ113" s="9" t="s">
        <v>191</v>
      </c>
      <c r="BR113" s="9"/>
      <c r="BS113" s="9"/>
      <c r="BT113" s="9"/>
      <c r="BU113" s="9"/>
      <c r="BV113" s="9"/>
      <c r="BW113" s="9"/>
      <c r="BX113" s="9"/>
      <c r="BY113" s="9"/>
      <c r="BZ113" s="9">
        <v>1975</v>
      </c>
      <c r="CA113" s="9">
        <v>22567</v>
      </c>
      <c r="CB113" s="9"/>
      <c r="CC113" s="9">
        <v>8.5984522799999996E-5</v>
      </c>
      <c r="CD113" s="9">
        <f t="shared" si="10"/>
        <v>1.9404127260275998</v>
      </c>
      <c r="CE113" s="9" t="s">
        <v>174</v>
      </c>
      <c r="CF113" s="9"/>
      <c r="CG113" s="9" t="s">
        <v>191</v>
      </c>
      <c r="CH113" s="9"/>
      <c r="CI113" s="9"/>
      <c r="CJ113" s="9"/>
      <c r="CK113" s="9"/>
      <c r="CL113" s="9"/>
      <c r="CM113" s="9"/>
      <c r="CN113" s="9"/>
    </row>
    <row r="114" spans="5:92">
      <c r="E114" s="8"/>
      <c r="F114" s="8"/>
      <c r="G114" s="8"/>
      <c r="H114" s="8"/>
      <c r="I114" s="8"/>
      <c r="J114" s="8"/>
      <c r="K114" s="8"/>
      <c r="L114" s="8"/>
      <c r="M114" s="8"/>
      <c r="N114" s="8"/>
      <c r="O114" s="8"/>
      <c r="P114" s="8"/>
      <c r="Q114" s="8"/>
      <c r="R114" s="8"/>
      <c r="S114" s="8"/>
      <c r="T114" s="8"/>
      <c r="U114" s="8"/>
      <c r="V114" s="32"/>
      <c r="W114" s="32"/>
      <c r="X114" s="32"/>
      <c r="Y114" s="8"/>
      <c r="Z114" s="8"/>
      <c r="AA114" s="8"/>
      <c r="AB114" s="8"/>
      <c r="AC114" s="8"/>
      <c r="AD114" s="8"/>
      <c r="AE114" s="8"/>
      <c r="AF114" s="8"/>
      <c r="AG114" s="8"/>
      <c r="AW114" s="9"/>
      <c r="AX114" s="9"/>
      <c r="AY114" s="9"/>
      <c r="AZ114" s="9"/>
      <c r="BA114" s="9"/>
      <c r="BB114" s="9"/>
      <c r="BC114" s="9"/>
      <c r="BD114" s="9"/>
      <c r="BE114" s="9"/>
      <c r="BF114" s="9"/>
      <c r="BG114" s="9"/>
      <c r="BH114" s="9"/>
      <c r="BI114" s="9"/>
      <c r="BJ114" s="9">
        <v>1976</v>
      </c>
      <c r="BK114" s="9">
        <v>2644890</v>
      </c>
      <c r="BL114" s="9"/>
      <c r="BM114" s="9">
        <v>8.5984522799999996E-5</v>
      </c>
      <c r="BN114" s="9">
        <f t="shared" si="7"/>
        <v>227.419604508492</v>
      </c>
      <c r="BO114" s="9" t="s">
        <v>174</v>
      </c>
      <c r="BP114" s="9"/>
      <c r="BQ114" s="9" t="s">
        <v>192</v>
      </c>
      <c r="BR114" s="9"/>
      <c r="BS114" s="9"/>
      <c r="BT114" s="9"/>
      <c r="BU114" s="9"/>
      <c r="BV114" s="9"/>
      <c r="BW114" s="9"/>
      <c r="BX114" s="9"/>
      <c r="BY114" s="9"/>
      <c r="BZ114" s="9">
        <v>1976</v>
      </c>
      <c r="CA114" s="9">
        <v>22980</v>
      </c>
      <c r="CB114" s="9"/>
      <c r="CC114" s="9">
        <v>8.5984522799999996E-5</v>
      </c>
      <c r="CD114" s="9">
        <f t="shared" si="10"/>
        <v>1.9759243339439998</v>
      </c>
      <c r="CE114" s="9" t="s">
        <v>174</v>
      </c>
      <c r="CF114" s="9"/>
      <c r="CG114" s="9" t="s">
        <v>192</v>
      </c>
      <c r="CH114" s="9"/>
      <c r="CI114" s="9"/>
      <c r="CJ114" s="9"/>
      <c r="CK114" s="9"/>
      <c r="CL114" s="9"/>
      <c r="CM114" s="9"/>
      <c r="CN114" s="9"/>
    </row>
    <row r="115" spans="5:92">
      <c r="E115" s="8"/>
      <c r="F115" s="8"/>
      <c r="G115" s="8"/>
      <c r="H115" s="8"/>
      <c r="I115" s="8"/>
      <c r="J115" s="8"/>
      <c r="K115" s="8"/>
      <c r="L115" s="8"/>
      <c r="M115" s="8"/>
      <c r="N115" s="8"/>
      <c r="O115" s="8"/>
      <c r="P115" s="8"/>
      <c r="Q115" s="8"/>
      <c r="R115" s="8"/>
      <c r="S115" s="8"/>
      <c r="T115" s="8"/>
      <c r="U115" s="8"/>
      <c r="V115" s="32"/>
      <c r="W115" s="32"/>
      <c r="X115" s="32"/>
      <c r="Y115" s="8"/>
      <c r="Z115" s="8"/>
      <c r="AA115" s="8"/>
      <c r="AB115" s="8"/>
      <c r="AC115" s="8"/>
      <c r="AD115" s="8"/>
      <c r="AE115" s="8"/>
      <c r="AF115" s="8"/>
      <c r="AG115" s="8"/>
      <c r="AW115" s="9"/>
      <c r="AX115" s="9"/>
      <c r="AY115" s="9"/>
      <c r="AZ115" s="9"/>
      <c r="BA115" s="9"/>
      <c r="BB115" s="9"/>
      <c r="BC115" s="9"/>
      <c r="BD115" s="9"/>
      <c r="BE115" s="9"/>
      <c r="BF115" s="9"/>
      <c r="BG115" s="9"/>
      <c r="BH115" s="9"/>
      <c r="BI115" s="9"/>
      <c r="BJ115" s="9">
        <v>1977</v>
      </c>
      <c r="BK115" s="9">
        <v>2783610</v>
      </c>
      <c r="BL115" s="9"/>
      <c r="BM115" s="9">
        <v>8.5984522799999996E-5</v>
      </c>
      <c r="BN115" s="9">
        <f t="shared" si="7"/>
        <v>239.347377511308</v>
      </c>
      <c r="BO115" s="9" t="s">
        <v>174</v>
      </c>
      <c r="BP115" s="9"/>
      <c r="BQ115" s="9"/>
      <c r="BR115" s="9"/>
      <c r="BS115" s="9"/>
      <c r="BT115" s="9"/>
      <c r="BU115" s="9"/>
      <c r="BV115" s="9"/>
      <c r="BW115" s="9"/>
      <c r="BX115" s="9"/>
      <c r="BY115" s="9"/>
      <c r="BZ115" s="9">
        <v>1977</v>
      </c>
      <c r="CA115" s="9">
        <v>24306</v>
      </c>
      <c r="CB115" s="9"/>
      <c r="CC115" s="9">
        <v>8.5984522799999996E-5</v>
      </c>
      <c r="CD115" s="9">
        <f t="shared" si="10"/>
        <v>2.0899398111767997</v>
      </c>
      <c r="CE115" s="9" t="s">
        <v>174</v>
      </c>
      <c r="CF115" s="9"/>
      <c r="CG115" s="9"/>
      <c r="CH115" s="9"/>
      <c r="CI115" s="9"/>
      <c r="CJ115" s="9"/>
      <c r="CK115" s="9"/>
      <c r="CL115" s="9"/>
      <c r="CM115" s="9"/>
      <c r="CN115" s="9"/>
    </row>
    <row r="116" spans="5:92">
      <c r="E116" s="8"/>
      <c r="F116" s="8"/>
      <c r="G116" s="8"/>
      <c r="H116" s="8"/>
      <c r="I116" s="8"/>
      <c r="J116" s="8"/>
      <c r="K116" s="8"/>
      <c r="L116" s="8"/>
      <c r="M116" s="8"/>
      <c r="N116" s="8"/>
      <c r="O116" s="8"/>
      <c r="P116" s="8"/>
      <c r="Q116" s="8"/>
      <c r="R116" s="8"/>
      <c r="S116" s="8"/>
      <c r="T116" s="8"/>
      <c r="U116" s="8"/>
      <c r="V116" s="32"/>
      <c r="W116" s="32"/>
      <c r="X116" s="32"/>
      <c r="Y116" s="8"/>
      <c r="Z116" s="8"/>
      <c r="AA116" s="8"/>
      <c r="AB116" s="8"/>
      <c r="AC116" s="8"/>
      <c r="AD116" s="8"/>
      <c r="AE116" s="8"/>
      <c r="AF116" s="8"/>
      <c r="AG116" s="8"/>
      <c r="AW116" s="9"/>
      <c r="AX116" s="9"/>
      <c r="AY116" s="9"/>
      <c r="AZ116" s="9"/>
      <c r="BA116" s="9"/>
      <c r="BB116" s="9"/>
      <c r="BC116" s="9"/>
      <c r="BD116" s="9"/>
      <c r="BE116" s="9"/>
      <c r="BF116" s="9"/>
      <c r="BG116" s="9"/>
      <c r="BH116" s="9"/>
      <c r="BI116" s="9"/>
      <c r="BJ116" s="9">
        <v>1978</v>
      </c>
      <c r="BK116" s="9">
        <v>2086381</v>
      </c>
      <c r="BL116" s="9"/>
      <c r="BM116" s="9">
        <v>8.5984522799999996E-5</v>
      </c>
      <c r="BN116" s="9">
        <f t="shared" si="7"/>
        <v>179.39647466398679</v>
      </c>
      <c r="BO116" s="9" t="s">
        <v>174</v>
      </c>
      <c r="BP116" s="9"/>
      <c r="BQ116" s="9"/>
      <c r="BR116" s="9"/>
      <c r="BS116" s="9"/>
      <c r="BT116" s="9"/>
      <c r="BU116" s="9"/>
      <c r="BV116" s="9"/>
      <c r="BW116" s="9"/>
      <c r="BX116" s="9"/>
      <c r="BY116" s="9"/>
      <c r="BZ116" s="9">
        <v>1978</v>
      </c>
      <c r="CA116" s="9">
        <v>24153</v>
      </c>
      <c r="CB116" s="9"/>
      <c r="CC116" s="9">
        <v>8.5984522799999996E-5</v>
      </c>
      <c r="CD116" s="9">
        <f t="shared" si="10"/>
        <v>2.0767841791884001</v>
      </c>
      <c r="CE116" s="9" t="s">
        <v>174</v>
      </c>
      <c r="CF116" s="9"/>
      <c r="CG116" s="9"/>
      <c r="CH116" s="9"/>
      <c r="CI116" s="9"/>
      <c r="CJ116" s="9"/>
      <c r="CK116" s="9"/>
      <c r="CL116" s="9"/>
      <c r="CM116" s="9"/>
      <c r="CN116" s="9"/>
    </row>
    <row r="117" spans="5:92">
      <c r="E117" s="8"/>
      <c r="F117" s="8"/>
      <c r="G117" s="8"/>
      <c r="H117" s="8"/>
      <c r="I117" s="8"/>
      <c r="J117" s="8"/>
      <c r="K117" s="8"/>
      <c r="L117" s="8"/>
      <c r="M117" s="8"/>
      <c r="N117" s="8"/>
      <c r="O117" s="8"/>
      <c r="P117" s="8"/>
      <c r="Q117" s="8"/>
      <c r="R117" s="8"/>
      <c r="S117" s="8"/>
      <c r="T117" s="8"/>
      <c r="U117" s="8"/>
      <c r="V117" s="32"/>
      <c r="W117" s="32"/>
      <c r="X117" s="32"/>
      <c r="Y117" s="8"/>
      <c r="Z117" s="8"/>
      <c r="AA117" s="8"/>
      <c r="AB117" s="8"/>
      <c r="AC117" s="8"/>
      <c r="AD117" s="8"/>
      <c r="AE117" s="8"/>
      <c r="AF117" s="8"/>
      <c r="AG117" s="8"/>
      <c r="AW117" s="9"/>
      <c r="AX117" s="9"/>
      <c r="AY117" s="9"/>
      <c r="AZ117" s="9"/>
      <c r="BA117" s="9"/>
      <c r="BB117" s="9"/>
      <c r="BC117" s="9"/>
      <c r="BD117" s="9"/>
      <c r="BE117" s="9"/>
      <c r="BF117" s="9"/>
      <c r="BG117" s="9"/>
      <c r="BH117" s="9"/>
      <c r="BI117" s="9"/>
      <c r="BJ117" s="9">
        <v>1979</v>
      </c>
      <c r="BK117" s="9">
        <v>2907527</v>
      </c>
      <c r="BL117" s="9"/>
      <c r="BM117" s="9">
        <v>8.5984522799999996E-5</v>
      </c>
      <c r="BN117" s="9">
        <f t="shared" si="7"/>
        <v>250.00232162311559</v>
      </c>
      <c r="BO117" s="9" t="s">
        <v>174</v>
      </c>
      <c r="BP117" s="9"/>
      <c r="BQ117" s="9"/>
      <c r="BR117" s="9"/>
      <c r="BS117" s="9"/>
      <c r="BT117" s="9"/>
      <c r="BU117" s="9"/>
      <c r="BV117" s="9"/>
      <c r="BW117" s="9"/>
      <c r="BX117" s="9"/>
      <c r="BY117" s="9"/>
      <c r="BZ117" s="9">
        <v>1979</v>
      </c>
      <c r="CA117" s="9">
        <v>17604</v>
      </c>
      <c r="CB117" s="9"/>
      <c r="CC117" s="9">
        <v>8.5984522799999996E-5</v>
      </c>
      <c r="CD117" s="9">
        <f t="shared" si="10"/>
        <v>1.5136715393711999</v>
      </c>
      <c r="CE117" s="9" t="s">
        <v>174</v>
      </c>
      <c r="CF117" s="9"/>
      <c r="CG117" s="9"/>
      <c r="CH117" s="9"/>
      <c r="CI117" s="9"/>
      <c r="CJ117" s="9"/>
      <c r="CK117" s="9"/>
      <c r="CL117" s="9"/>
      <c r="CM117" s="9"/>
      <c r="CN117" s="9"/>
    </row>
    <row r="118" spans="5:92">
      <c r="E118" s="8"/>
      <c r="F118" s="8"/>
      <c r="G118" s="8"/>
      <c r="H118" s="8"/>
      <c r="I118" s="8"/>
      <c r="J118" s="8"/>
      <c r="K118" s="8"/>
      <c r="L118" s="8"/>
      <c r="M118" s="8"/>
      <c r="N118" s="8"/>
      <c r="O118" s="8"/>
      <c r="P118" s="8"/>
      <c r="Q118" s="8"/>
      <c r="R118" s="8"/>
      <c r="S118" s="8"/>
      <c r="T118" s="8"/>
      <c r="U118" s="8"/>
      <c r="V118" s="32"/>
      <c r="W118" s="32"/>
      <c r="X118" s="32"/>
      <c r="Y118" s="8"/>
      <c r="Z118" s="8"/>
      <c r="AA118" s="8"/>
      <c r="AB118" s="8"/>
      <c r="AC118" s="8"/>
      <c r="AD118" s="8"/>
      <c r="AE118" s="8"/>
      <c r="AF118" s="8"/>
      <c r="AG118" s="8"/>
      <c r="AW118" s="9"/>
      <c r="AX118" s="9"/>
      <c r="AY118" s="9"/>
      <c r="AZ118" s="9"/>
      <c r="BA118" s="9"/>
      <c r="BB118" s="9"/>
      <c r="BC118" s="9"/>
      <c r="BD118" s="9"/>
      <c r="BE118" s="9"/>
      <c r="BF118" s="9"/>
      <c r="BG118" s="9"/>
      <c r="BH118" s="9"/>
      <c r="BI118" s="9"/>
      <c r="BJ118" s="9">
        <v>1980</v>
      </c>
      <c r="BK118" s="9">
        <v>3318681</v>
      </c>
      <c r="BL118" s="9"/>
      <c r="BM118" s="9">
        <v>8.5984522799999996E-5</v>
      </c>
      <c r="BN118" s="9">
        <f>BK118*BM118</f>
        <v>285.35520211042677</v>
      </c>
      <c r="BO118" s="9" t="s">
        <v>174</v>
      </c>
      <c r="BP118" s="9"/>
      <c r="BQ118" s="9"/>
      <c r="BR118" s="9"/>
      <c r="BS118" s="9"/>
      <c r="BT118" s="9"/>
      <c r="BU118" s="9"/>
      <c r="BV118" s="9"/>
      <c r="BW118" s="9"/>
      <c r="BX118" s="9"/>
      <c r="BY118" s="9"/>
      <c r="BZ118" s="9">
        <v>1980</v>
      </c>
      <c r="CA118" s="9">
        <v>11532</v>
      </c>
      <c r="CB118" s="9"/>
      <c r="CC118" s="9">
        <v>8.5984522799999996E-5</v>
      </c>
      <c r="CD118" s="9">
        <f t="shared" si="10"/>
        <v>0.99157351692959994</v>
      </c>
      <c r="CE118" s="9" t="s">
        <v>174</v>
      </c>
      <c r="CF118" s="9"/>
      <c r="CG118" s="9"/>
      <c r="CH118" s="9"/>
      <c r="CI118" s="9"/>
      <c r="CJ118" s="9"/>
      <c r="CK118" s="9"/>
      <c r="CL118" s="9"/>
      <c r="CM118" s="9"/>
      <c r="CN118" s="9"/>
    </row>
    <row r="119" spans="5:92">
      <c r="E119" s="8"/>
      <c r="F119" s="8"/>
      <c r="G119" s="8"/>
      <c r="H119" s="8"/>
      <c r="I119" s="8"/>
      <c r="J119" s="8"/>
      <c r="K119" s="8"/>
      <c r="L119" s="8"/>
      <c r="M119" s="8"/>
      <c r="N119" s="8"/>
      <c r="O119" s="8"/>
      <c r="P119" s="8"/>
      <c r="Q119" s="8"/>
      <c r="R119" s="8"/>
      <c r="S119" s="8"/>
      <c r="T119" s="8"/>
      <c r="U119" s="8"/>
      <c r="V119" s="32"/>
      <c r="W119" s="32"/>
      <c r="X119" s="32"/>
      <c r="Y119" s="8"/>
      <c r="Z119" s="8"/>
      <c r="AA119" s="8"/>
      <c r="AB119" s="8"/>
      <c r="AC119" s="8"/>
      <c r="AD119" s="8"/>
      <c r="AE119" s="8"/>
      <c r="AF119" s="8"/>
      <c r="AG119" s="8"/>
      <c r="AW119" s="9"/>
      <c r="AX119" s="9"/>
      <c r="AY119" s="9"/>
      <c r="AZ119" s="9"/>
      <c r="BA119" s="9"/>
      <c r="BB119" s="9"/>
      <c r="BC119" s="9"/>
      <c r="BD119" s="9"/>
      <c r="BE119" s="9"/>
      <c r="BF119" s="9"/>
      <c r="BG119" s="9"/>
      <c r="BH119" s="9"/>
      <c r="BI119" s="9"/>
      <c r="BJ119" s="9">
        <v>1981</v>
      </c>
      <c r="BK119" s="9">
        <v>3303237</v>
      </c>
      <c r="BL119" s="9"/>
      <c r="BM119" s="9">
        <v>8.5984522799999996E-5</v>
      </c>
      <c r="BN119" s="9">
        <f>BK119*BM119</f>
        <v>284.02725714030356</v>
      </c>
      <c r="BO119" s="9" t="s">
        <v>174</v>
      </c>
      <c r="BP119" s="9"/>
      <c r="BQ119" s="9"/>
      <c r="BR119" s="9"/>
      <c r="BS119" s="9"/>
      <c r="BT119" s="9"/>
      <c r="BU119" s="9"/>
      <c r="BV119" s="9"/>
      <c r="BW119" s="9"/>
      <c r="BX119" s="9"/>
      <c r="BY119" s="9"/>
      <c r="BZ119" s="9">
        <v>1981</v>
      </c>
      <c r="CA119" s="9">
        <v>6563</v>
      </c>
      <c r="CB119" s="9"/>
      <c r="CC119" s="9">
        <v>8.5984522799999996E-5</v>
      </c>
      <c r="CD119" s="9">
        <f t="shared" si="10"/>
        <v>0.56431642313639996</v>
      </c>
      <c r="CE119" s="9" t="s">
        <v>174</v>
      </c>
      <c r="CF119" s="9"/>
      <c r="CG119" s="9"/>
      <c r="CH119" s="9"/>
      <c r="CI119" s="9"/>
      <c r="CJ119" s="9"/>
      <c r="CK119" s="9"/>
      <c r="CL119" s="9"/>
      <c r="CM119" s="9"/>
      <c r="CN119" s="9"/>
    </row>
    <row r="120" spans="5:92">
      <c r="E120" s="8"/>
      <c r="F120" s="8"/>
      <c r="G120" s="8"/>
      <c r="H120" s="8"/>
      <c r="I120" s="8"/>
      <c r="J120" s="8"/>
      <c r="K120" s="8"/>
      <c r="L120" s="8"/>
      <c r="M120" s="8"/>
      <c r="N120" s="8"/>
      <c r="O120" s="8"/>
      <c r="P120" s="8"/>
      <c r="Q120" s="8"/>
      <c r="R120" s="8"/>
      <c r="S120" s="8"/>
      <c r="T120" s="8"/>
      <c r="U120" s="8"/>
      <c r="V120" s="32"/>
      <c r="W120" s="32"/>
      <c r="X120" s="32"/>
      <c r="Y120" s="8"/>
      <c r="Z120" s="8"/>
      <c r="AA120" s="8"/>
      <c r="AB120" s="8"/>
      <c r="AC120" s="8"/>
      <c r="AD120" s="8"/>
      <c r="AE120" s="8"/>
      <c r="AF120" s="8"/>
      <c r="AG120" s="8"/>
      <c r="AW120" s="9"/>
      <c r="AX120" s="9"/>
      <c r="AY120" s="9"/>
      <c r="AZ120" s="9"/>
      <c r="BA120" s="9"/>
      <c r="BB120" s="9"/>
      <c r="BC120" s="9"/>
      <c r="BD120" s="9"/>
      <c r="BE120" s="9"/>
      <c r="BF120" s="9"/>
      <c r="BG120" s="9"/>
      <c r="BH120" s="9"/>
      <c r="BI120" s="9"/>
      <c r="BJ120" s="9">
        <v>1982</v>
      </c>
      <c r="BK120" s="9">
        <v>3008706</v>
      </c>
      <c r="BL120" s="9"/>
      <c r="BM120" s="9">
        <v>8.5984522799999996E-5</v>
      </c>
      <c r="BN120" s="9">
        <f t="shared" ref="BN120:BN127" si="11">BK120*BM120</f>
        <v>258.70214965549678</v>
      </c>
      <c r="BO120" s="9" t="s">
        <v>174</v>
      </c>
      <c r="BP120" s="9"/>
      <c r="BQ120" s="9"/>
      <c r="BR120" s="9"/>
      <c r="BS120" s="9"/>
      <c r="BT120" s="9"/>
      <c r="BU120" s="9"/>
      <c r="BV120" s="9"/>
      <c r="BW120" s="9"/>
      <c r="BX120" s="9"/>
      <c r="BY120" s="9"/>
      <c r="BZ120" s="9">
        <v>1982</v>
      </c>
      <c r="CA120" s="9">
        <v>1927</v>
      </c>
      <c r="CB120" s="9"/>
      <c r="CC120" s="9">
        <v>8.5984522799999996E-5</v>
      </c>
      <c r="CD120" s="9">
        <f t="shared" ref="CD120:CD128" si="12">CA120*CC120</f>
        <v>0.1656921754356</v>
      </c>
      <c r="CE120" s="9" t="s">
        <v>174</v>
      </c>
      <c r="CF120" s="9"/>
      <c r="CG120" s="9"/>
      <c r="CH120" s="9"/>
      <c r="CI120" s="9"/>
      <c r="CJ120" s="9"/>
      <c r="CK120" s="9"/>
      <c r="CL120" s="9"/>
      <c r="CM120" s="9"/>
      <c r="CN120" s="9"/>
    </row>
    <row r="121" spans="5:92">
      <c r="E121" s="8"/>
      <c r="F121" s="8"/>
      <c r="G121" s="8"/>
      <c r="H121" s="8"/>
      <c r="I121" s="8"/>
      <c r="J121" s="8"/>
      <c r="K121" s="8"/>
      <c r="L121" s="8"/>
      <c r="M121" s="8"/>
      <c r="N121" s="8"/>
      <c r="O121" s="8"/>
      <c r="P121" s="8"/>
      <c r="Q121" s="8"/>
      <c r="R121" s="8"/>
      <c r="S121" s="8"/>
      <c r="T121" s="8"/>
      <c r="U121" s="8"/>
      <c r="V121" s="32"/>
      <c r="W121" s="32"/>
      <c r="X121" s="32"/>
      <c r="Y121" s="8"/>
      <c r="Z121" s="8"/>
      <c r="AA121" s="8"/>
      <c r="AB121" s="8"/>
      <c r="AC121" s="8"/>
      <c r="AD121" s="8"/>
      <c r="AE121" s="8"/>
      <c r="AF121" s="8"/>
      <c r="AG121" s="8"/>
      <c r="AW121" s="9"/>
      <c r="AX121" s="9"/>
      <c r="AY121" s="9"/>
      <c r="AZ121" s="9"/>
      <c r="BA121" s="9"/>
      <c r="BB121" s="9"/>
      <c r="BC121" s="9"/>
      <c r="BD121" s="9"/>
      <c r="BE121" s="9"/>
      <c r="BF121" s="9"/>
      <c r="BG121" s="9"/>
      <c r="BH121" s="9"/>
      <c r="BI121" s="9"/>
      <c r="BJ121" s="9">
        <v>1983</v>
      </c>
      <c r="BK121" s="9">
        <v>752969</v>
      </c>
      <c r="BL121" s="9"/>
      <c r="BM121" s="9">
        <v>8.5984522799999996E-5</v>
      </c>
      <c r="BN121" s="9">
        <f t="shared" si="11"/>
        <v>64.743680148193192</v>
      </c>
      <c r="BO121" s="9" t="s">
        <v>174</v>
      </c>
      <c r="BP121" s="9"/>
      <c r="BQ121" s="9"/>
      <c r="BR121" s="9"/>
      <c r="BS121" s="9"/>
      <c r="BT121" s="9"/>
      <c r="BU121" s="9"/>
      <c r="BV121" s="9"/>
      <c r="BW121" s="9"/>
      <c r="BX121" s="9"/>
      <c r="BY121" s="9"/>
      <c r="BZ121" s="9">
        <v>1983</v>
      </c>
      <c r="CA121" s="9">
        <v>2965</v>
      </c>
      <c r="CB121" s="9"/>
      <c r="CC121" s="9">
        <v>8.5984522799999996E-5</v>
      </c>
      <c r="CD121" s="9">
        <f t="shared" si="12"/>
        <v>0.25494411010199997</v>
      </c>
      <c r="CE121" s="9" t="s">
        <v>174</v>
      </c>
      <c r="CF121" s="9"/>
      <c r="CG121" s="9"/>
      <c r="CH121" s="9"/>
      <c r="CI121" s="9"/>
      <c r="CJ121" s="9"/>
      <c r="CK121" s="9"/>
      <c r="CL121" s="9"/>
      <c r="CM121" s="9"/>
      <c r="CN121" s="9"/>
    </row>
    <row r="122" spans="5:92">
      <c r="E122" s="8"/>
      <c r="F122" s="8"/>
      <c r="G122" s="8"/>
      <c r="H122" s="8"/>
      <c r="I122" s="8"/>
      <c r="J122" s="8"/>
      <c r="K122" s="8"/>
      <c r="L122" s="8"/>
      <c r="M122" s="8"/>
      <c r="N122" s="8"/>
      <c r="O122" s="8"/>
      <c r="P122" s="8"/>
      <c r="Q122" s="8"/>
      <c r="R122" s="8"/>
      <c r="S122" s="8"/>
      <c r="T122" s="8"/>
      <c r="U122" s="8"/>
      <c r="V122" s="32"/>
      <c r="W122" s="32"/>
      <c r="X122" s="32"/>
      <c r="Y122" s="8"/>
      <c r="Z122" s="8"/>
      <c r="AA122" s="8"/>
      <c r="AB122" s="8"/>
      <c r="AC122" s="8"/>
      <c r="AD122" s="8"/>
      <c r="AE122" s="8"/>
      <c r="AF122" s="8"/>
      <c r="AG122" s="8"/>
      <c r="AW122" s="9"/>
      <c r="AX122" s="9"/>
      <c r="AY122" s="9"/>
      <c r="AZ122" s="9"/>
      <c r="BA122" s="9"/>
      <c r="BB122" s="9"/>
      <c r="BC122" s="9"/>
      <c r="BD122" s="9"/>
      <c r="BE122" s="9"/>
      <c r="BF122" s="9"/>
      <c r="BG122" s="9"/>
      <c r="BH122" s="9"/>
      <c r="BI122" s="9"/>
      <c r="BJ122" s="9">
        <v>1984</v>
      </c>
      <c r="BK122" s="9">
        <v>13180</v>
      </c>
      <c r="BL122" s="9"/>
      <c r="BM122" s="9">
        <v>8.5984522799999996E-5</v>
      </c>
      <c r="BN122" s="9">
        <f t="shared" si="11"/>
        <v>1.1332760105039998</v>
      </c>
      <c r="BO122" s="9" t="s">
        <v>174</v>
      </c>
      <c r="BP122" s="9"/>
      <c r="BQ122" s="9"/>
      <c r="BR122" s="9"/>
      <c r="BS122" s="9"/>
      <c r="BT122" s="9"/>
      <c r="BU122" s="9"/>
      <c r="BV122" s="9"/>
      <c r="BW122" s="9"/>
      <c r="BX122" s="9"/>
      <c r="BY122" s="9"/>
      <c r="BZ122" s="9">
        <v>1984</v>
      </c>
      <c r="CA122" s="9">
        <v>4218</v>
      </c>
      <c r="CB122" s="9"/>
      <c r="CC122" s="9">
        <v>8.5984522799999996E-5</v>
      </c>
      <c r="CD122" s="9">
        <f t="shared" si="12"/>
        <v>0.36268271717039996</v>
      </c>
      <c r="CE122" s="9" t="s">
        <v>174</v>
      </c>
      <c r="CF122" s="9"/>
      <c r="CG122" s="9"/>
      <c r="CH122" s="9"/>
      <c r="CI122" s="9"/>
      <c r="CJ122" s="9"/>
      <c r="CK122" s="9"/>
      <c r="CL122" s="9"/>
      <c r="CM122" s="9"/>
      <c r="CN122" s="9"/>
    </row>
    <row r="123" spans="5:92">
      <c r="E123" s="8"/>
      <c r="F123" s="8"/>
      <c r="G123" s="8"/>
      <c r="H123" s="8"/>
      <c r="I123" s="8"/>
      <c r="J123" s="8"/>
      <c r="K123" s="8"/>
      <c r="L123" s="8"/>
      <c r="M123" s="8"/>
      <c r="N123" s="8"/>
      <c r="O123" s="8"/>
      <c r="P123" s="8"/>
      <c r="Q123" s="8"/>
      <c r="R123" s="8"/>
      <c r="S123" s="8"/>
      <c r="T123" s="8"/>
      <c r="U123" s="8"/>
      <c r="V123" s="32"/>
      <c r="W123" s="32"/>
      <c r="X123" s="32"/>
      <c r="Y123" s="8"/>
      <c r="Z123" s="8"/>
      <c r="AA123" s="8"/>
      <c r="AB123" s="8"/>
      <c r="AC123" s="8"/>
      <c r="AD123" s="8"/>
      <c r="AE123" s="8"/>
      <c r="AF123" s="8"/>
      <c r="AG123" s="8"/>
      <c r="AW123" s="9"/>
      <c r="AX123" s="9"/>
      <c r="AY123" s="9"/>
      <c r="AZ123" s="9"/>
      <c r="BA123" s="9"/>
      <c r="BB123" s="9"/>
      <c r="BC123" s="9"/>
      <c r="BD123" s="9"/>
      <c r="BE123" s="9"/>
      <c r="BF123" s="9"/>
      <c r="BG123" s="9"/>
      <c r="BH123" s="9"/>
      <c r="BI123" s="9"/>
      <c r="BJ123" s="9">
        <v>1985</v>
      </c>
      <c r="BK123" s="9">
        <v>853175</v>
      </c>
      <c r="BL123" s="9"/>
      <c r="BM123" s="9">
        <v>8.5984522799999996E-5</v>
      </c>
      <c r="BN123" s="9">
        <f t="shared" si="11"/>
        <v>73.359845239889992</v>
      </c>
      <c r="BO123" s="9" t="s">
        <v>174</v>
      </c>
      <c r="BP123" s="9"/>
      <c r="BQ123" s="9"/>
      <c r="BR123" s="9"/>
      <c r="BS123" s="9"/>
      <c r="BT123" s="9"/>
      <c r="BU123" s="9"/>
      <c r="BV123" s="9"/>
      <c r="BW123" s="9"/>
      <c r="BX123" s="9"/>
      <c r="BY123" s="9"/>
      <c r="BZ123" s="9">
        <v>1985</v>
      </c>
      <c r="CA123" s="9">
        <v>4487</v>
      </c>
      <c r="CB123" s="9"/>
      <c r="CC123" s="9">
        <v>8.5984522799999996E-5</v>
      </c>
      <c r="CD123" s="9">
        <f t="shared" si="12"/>
        <v>0.38581255380359997</v>
      </c>
      <c r="CE123" s="9" t="s">
        <v>174</v>
      </c>
      <c r="CF123" s="9"/>
      <c r="CG123" s="9"/>
      <c r="CH123" s="9"/>
      <c r="CI123" s="9"/>
      <c r="CJ123" s="9"/>
      <c r="CK123" s="9"/>
      <c r="CL123" s="9"/>
      <c r="CM123" s="9"/>
      <c r="CN123" s="9"/>
    </row>
    <row r="124" spans="5:92">
      <c r="E124" s="8"/>
      <c r="F124" s="8"/>
      <c r="G124" s="8"/>
      <c r="H124" s="8"/>
      <c r="I124" s="8"/>
      <c r="J124" s="8"/>
      <c r="K124" s="8"/>
      <c r="L124" s="8"/>
      <c r="M124" s="8"/>
      <c r="N124" s="8"/>
      <c r="O124" s="8"/>
      <c r="P124" s="8"/>
      <c r="Q124" s="8"/>
      <c r="R124" s="8"/>
      <c r="S124" s="8"/>
      <c r="T124" s="8"/>
      <c r="U124" s="8"/>
      <c r="V124" s="32"/>
      <c r="W124" s="32"/>
      <c r="X124" s="32"/>
      <c r="Y124" s="8"/>
      <c r="Z124" s="8"/>
      <c r="AA124" s="8"/>
      <c r="AB124" s="8"/>
      <c r="AC124" s="8"/>
      <c r="AD124" s="8"/>
      <c r="AE124" s="8"/>
      <c r="AF124" s="8"/>
      <c r="AG124" s="8"/>
      <c r="AW124" s="9"/>
      <c r="AX124" s="9"/>
      <c r="AY124" s="9"/>
      <c r="AZ124" s="9"/>
      <c r="BA124" s="9"/>
      <c r="BB124" s="9"/>
      <c r="BC124" s="9"/>
      <c r="BD124" s="9"/>
      <c r="BE124" s="9"/>
      <c r="BF124" s="9"/>
      <c r="BG124" s="9"/>
      <c r="BH124" s="9"/>
      <c r="BI124" s="9"/>
      <c r="BJ124" s="9">
        <v>1986</v>
      </c>
      <c r="BK124" s="9">
        <v>2125090</v>
      </c>
      <c r="BL124" s="9"/>
      <c r="BM124" s="9">
        <v>8.5984522799999996E-5</v>
      </c>
      <c r="BN124" s="9">
        <f t="shared" si="11"/>
        <v>182.72484955705198</v>
      </c>
      <c r="BO124" s="9" t="s">
        <v>174</v>
      </c>
      <c r="BP124" s="9"/>
      <c r="BQ124" s="9"/>
      <c r="BR124" s="9"/>
      <c r="BS124" s="9"/>
      <c r="BT124" s="9"/>
      <c r="BU124" s="9"/>
      <c r="BV124" s="9"/>
      <c r="BW124" s="9"/>
      <c r="BX124" s="9"/>
      <c r="BY124" s="9"/>
      <c r="BZ124" s="9">
        <v>1986</v>
      </c>
      <c r="CA124" s="9">
        <v>7632</v>
      </c>
      <c r="CB124" s="9"/>
      <c r="CC124" s="9">
        <v>8.5984522799999996E-5</v>
      </c>
      <c r="CD124" s="9">
        <f t="shared" si="12"/>
        <v>0.65623387800959998</v>
      </c>
      <c r="CE124" s="9" t="s">
        <v>174</v>
      </c>
      <c r="CF124" s="9"/>
      <c r="CG124" s="9"/>
      <c r="CH124" s="9"/>
      <c r="CI124" s="9"/>
      <c r="CJ124" s="9"/>
      <c r="CK124" s="9"/>
      <c r="CL124" s="9"/>
      <c r="CM124" s="9"/>
      <c r="CN124" s="9"/>
    </row>
    <row r="125" spans="5:92">
      <c r="E125" s="8"/>
      <c r="F125" s="8"/>
      <c r="G125" s="8"/>
      <c r="H125" s="8"/>
      <c r="I125" s="8"/>
      <c r="J125" s="8"/>
      <c r="K125" s="8"/>
      <c r="L125" s="8"/>
      <c r="M125" s="8"/>
      <c r="N125" s="8"/>
      <c r="O125" s="8"/>
      <c r="P125" s="8"/>
      <c r="Q125" s="8"/>
      <c r="R125" s="8"/>
      <c r="S125" s="8"/>
      <c r="T125" s="8"/>
      <c r="U125" s="8"/>
      <c r="V125" s="32"/>
      <c r="W125" s="32"/>
      <c r="X125" s="32"/>
      <c r="Y125" s="8"/>
      <c r="Z125" s="8"/>
      <c r="AA125" s="8"/>
      <c r="AB125" s="8"/>
      <c r="AC125" s="8"/>
      <c r="AD125" s="8"/>
      <c r="AE125" s="8"/>
      <c r="AF125" s="8"/>
      <c r="AG125" s="8"/>
      <c r="AW125" s="9"/>
      <c r="AX125" s="9"/>
      <c r="AY125" s="9"/>
      <c r="AZ125" s="9"/>
      <c r="BA125" s="9"/>
      <c r="BB125" s="9"/>
      <c r="BC125" s="9"/>
      <c r="BD125" s="9"/>
      <c r="BE125" s="9"/>
      <c r="BF125" s="9"/>
      <c r="BG125" s="9"/>
      <c r="BH125" s="9"/>
      <c r="BI125" s="9"/>
      <c r="BJ125" s="9">
        <v>1987</v>
      </c>
      <c r="BK125" s="9">
        <v>274998</v>
      </c>
      <c r="BL125" s="9"/>
      <c r="BM125" s="9">
        <v>8.5984522799999996E-5</v>
      </c>
      <c r="BN125" s="9">
        <f t="shared" si="11"/>
        <v>23.6455718009544</v>
      </c>
      <c r="BO125" s="9" t="s">
        <v>174</v>
      </c>
      <c r="BP125" s="9"/>
      <c r="BQ125" s="9"/>
      <c r="BR125" s="9"/>
      <c r="BS125" s="9"/>
      <c r="BT125" s="9"/>
      <c r="BU125" s="9"/>
      <c r="BV125" s="9"/>
      <c r="BW125" s="9"/>
      <c r="BX125" s="9"/>
      <c r="BY125" s="9"/>
      <c r="BZ125" s="9">
        <v>1987</v>
      </c>
      <c r="CA125" s="9">
        <v>11658</v>
      </c>
      <c r="CB125" s="9"/>
      <c r="CC125" s="9">
        <v>8.5984522799999996E-5</v>
      </c>
      <c r="CD125" s="9">
        <f t="shared" si="12"/>
        <v>1.0024075668024</v>
      </c>
      <c r="CE125" s="9" t="s">
        <v>174</v>
      </c>
      <c r="CF125" s="9"/>
      <c r="CG125" s="9"/>
      <c r="CH125" s="9"/>
      <c r="CI125" s="9"/>
      <c r="CJ125" s="9"/>
      <c r="CK125" s="9"/>
      <c r="CL125" s="9"/>
      <c r="CM125" s="9"/>
      <c r="CN125" s="9"/>
    </row>
    <row r="126" spans="5:92">
      <c r="E126" s="8"/>
      <c r="F126" s="8"/>
      <c r="G126" s="8"/>
      <c r="H126" s="8"/>
      <c r="I126" s="8"/>
      <c r="J126" s="8"/>
      <c r="K126" s="8"/>
      <c r="L126" s="8"/>
      <c r="M126" s="8"/>
      <c r="N126" s="8"/>
      <c r="O126" s="8"/>
      <c r="P126" s="8"/>
      <c r="Q126" s="8"/>
      <c r="R126" s="8"/>
      <c r="S126" s="8"/>
      <c r="T126" s="8"/>
      <c r="U126" s="8"/>
      <c r="V126" s="32"/>
      <c r="W126" s="32"/>
      <c r="X126" s="32"/>
      <c r="Y126" s="8"/>
      <c r="Z126" s="8"/>
      <c r="AA126" s="8"/>
      <c r="AB126" s="8"/>
      <c r="AC126" s="8"/>
      <c r="AD126" s="8"/>
      <c r="AE126" s="8"/>
      <c r="AF126" s="8"/>
      <c r="AG126" s="8"/>
      <c r="AW126" s="9" t="s">
        <v>185</v>
      </c>
      <c r="AX126" s="9"/>
      <c r="AY126" s="9"/>
      <c r="AZ126" s="9"/>
      <c r="BA126" s="9"/>
      <c r="BB126" s="9"/>
      <c r="BC126" s="9"/>
      <c r="BD126" s="9"/>
      <c r="BE126" s="9"/>
      <c r="BF126" s="9"/>
      <c r="BG126" s="9"/>
      <c r="BH126" s="9"/>
      <c r="BI126" s="9"/>
      <c r="BJ126" s="9">
        <v>1988</v>
      </c>
      <c r="BK126" s="9">
        <v>2745340</v>
      </c>
      <c r="BL126" s="9"/>
      <c r="BM126" s="9">
        <v>8.5984522799999996E-5</v>
      </c>
      <c r="BN126" s="9">
        <f t="shared" si="11"/>
        <v>236.056749823752</v>
      </c>
      <c r="BO126" s="9" t="s">
        <v>174</v>
      </c>
      <c r="BP126" s="9"/>
      <c r="BQ126" s="9"/>
      <c r="BR126" s="9"/>
      <c r="BS126" s="9"/>
      <c r="BT126" s="9"/>
      <c r="BU126" s="9"/>
      <c r="BV126" s="9"/>
      <c r="BW126" s="9"/>
      <c r="BX126" s="9"/>
      <c r="BY126" s="9"/>
      <c r="BZ126" s="9">
        <v>1988</v>
      </c>
      <c r="CA126" s="9">
        <v>15439</v>
      </c>
      <c r="CB126" s="9"/>
      <c r="CC126" s="9">
        <v>8.5984522799999996E-5</v>
      </c>
      <c r="CD126" s="9">
        <f t="shared" si="12"/>
        <v>1.3275150475091999</v>
      </c>
      <c r="CE126" s="9" t="s">
        <v>174</v>
      </c>
      <c r="CF126" s="9"/>
      <c r="CG126" s="9"/>
      <c r="CH126" s="9"/>
      <c r="CI126" s="9"/>
      <c r="CJ126" s="9"/>
      <c r="CK126" s="9"/>
      <c r="CL126" s="9"/>
      <c r="CM126" s="9"/>
      <c r="CN126" s="9"/>
    </row>
    <row r="127" spans="5:92">
      <c r="E127" s="8"/>
      <c r="F127" s="8"/>
      <c r="G127" s="8"/>
      <c r="H127" s="8"/>
      <c r="I127" s="8"/>
      <c r="J127" s="8"/>
      <c r="K127" s="8"/>
      <c r="L127" s="8"/>
      <c r="M127" s="8"/>
      <c r="N127" s="8"/>
      <c r="O127" s="8"/>
      <c r="P127" s="8"/>
      <c r="Q127" s="8"/>
      <c r="R127" s="8"/>
      <c r="S127" s="8"/>
      <c r="T127" s="8"/>
      <c r="U127" s="8"/>
      <c r="V127" s="32"/>
      <c r="W127" s="32"/>
      <c r="X127" s="32"/>
      <c r="Y127" s="8"/>
      <c r="Z127" s="8"/>
      <c r="AA127" s="8"/>
      <c r="AB127" s="8"/>
      <c r="AC127" s="8"/>
      <c r="AD127" s="8"/>
      <c r="AE127" s="8"/>
      <c r="AF127" s="8"/>
      <c r="AG127" s="8"/>
      <c r="AW127" s="9"/>
      <c r="AX127" s="9"/>
      <c r="AY127" s="9"/>
      <c r="AZ127" s="9"/>
      <c r="BA127" s="9"/>
      <c r="BB127" s="9"/>
      <c r="BC127" s="9"/>
      <c r="BD127" s="9"/>
      <c r="BE127" s="9"/>
      <c r="BF127" s="9"/>
      <c r="BG127" s="9"/>
      <c r="BH127" s="9"/>
      <c r="BI127" s="9"/>
      <c r="BJ127" s="9">
        <v>1989</v>
      </c>
      <c r="BK127" s="9">
        <v>2788480</v>
      </c>
      <c r="BL127" s="9"/>
      <c r="BM127" s="9">
        <v>8.5984522799999996E-5</v>
      </c>
      <c r="BN127" s="9">
        <f t="shared" si="11"/>
        <v>239.76612213734398</v>
      </c>
      <c r="BO127" s="9" t="s">
        <v>174</v>
      </c>
      <c r="BP127" s="9"/>
      <c r="BQ127" s="9"/>
      <c r="BR127" s="9"/>
      <c r="BS127" s="9"/>
      <c r="BT127" s="9"/>
      <c r="BU127" s="9"/>
      <c r="BV127" s="9"/>
      <c r="BW127" s="9"/>
      <c r="BX127" s="9"/>
      <c r="BY127" s="9"/>
      <c r="BZ127" s="9">
        <v>1989</v>
      </c>
      <c r="CA127" s="9">
        <v>16404</v>
      </c>
      <c r="CB127" s="9"/>
      <c r="CC127" s="9">
        <v>8.5984522799999996E-5</v>
      </c>
      <c r="CD127" s="9">
        <f t="shared" si="12"/>
        <v>1.4104901120111999</v>
      </c>
      <c r="CE127" s="9" t="s">
        <v>174</v>
      </c>
      <c r="CF127" s="9"/>
      <c r="CG127" s="9"/>
      <c r="CH127" s="9"/>
      <c r="CI127" s="9"/>
      <c r="CJ127" s="9"/>
      <c r="CK127" s="9"/>
      <c r="CL127" s="9"/>
      <c r="CM127" s="9"/>
      <c r="CN127" s="9"/>
    </row>
    <row r="128" spans="5:92">
      <c r="E128" s="8" t="s">
        <v>32</v>
      </c>
      <c r="F128" s="8"/>
      <c r="G128" s="8"/>
      <c r="H128" s="8"/>
      <c r="I128" s="8"/>
      <c r="J128" s="8"/>
      <c r="K128" s="8"/>
      <c r="L128" s="8"/>
      <c r="M128" s="8"/>
      <c r="N128" s="8"/>
      <c r="O128" s="8"/>
      <c r="P128" s="8"/>
      <c r="Q128" s="8"/>
      <c r="R128" s="8"/>
      <c r="S128" s="8"/>
      <c r="T128" s="8"/>
      <c r="U128" s="8"/>
      <c r="V128" s="32"/>
      <c r="W128" s="32"/>
      <c r="X128" s="32"/>
      <c r="Y128" s="8"/>
      <c r="Z128" s="8"/>
      <c r="AA128" s="8"/>
      <c r="AB128" s="8"/>
      <c r="AC128" s="8"/>
      <c r="AD128" s="8"/>
      <c r="AE128" s="8"/>
      <c r="AF128" s="8"/>
      <c r="AG128" s="8"/>
      <c r="AW128" s="9"/>
      <c r="AX128" s="9"/>
      <c r="AY128" s="9"/>
      <c r="AZ128" s="9"/>
      <c r="BA128" s="9"/>
      <c r="BB128" s="9"/>
      <c r="BC128" s="9"/>
      <c r="BD128" s="9"/>
      <c r="BE128" s="9"/>
      <c r="BF128" s="9"/>
      <c r="BG128" s="9"/>
      <c r="BH128" s="9"/>
      <c r="BI128" s="9"/>
      <c r="BJ128" s="9">
        <v>1990</v>
      </c>
      <c r="BK128" s="9"/>
      <c r="BL128" s="9">
        <v>2795</v>
      </c>
      <c r="BM128" s="9">
        <v>8.5984522800000004E-2</v>
      </c>
      <c r="BN128" s="9">
        <f>BL128*BM128</f>
        <v>240.32674122600002</v>
      </c>
      <c r="BO128" s="9" t="s">
        <v>174</v>
      </c>
      <c r="BP128" s="9"/>
      <c r="BQ128" s="9"/>
      <c r="BR128" s="9"/>
      <c r="BS128" s="9"/>
      <c r="BT128" s="9"/>
      <c r="BU128" s="9"/>
      <c r="BV128" s="9"/>
      <c r="BW128" s="9"/>
      <c r="BX128" s="9"/>
      <c r="BY128" s="9"/>
      <c r="BZ128" s="9">
        <v>1990</v>
      </c>
      <c r="CA128" s="9">
        <v>20599</v>
      </c>
      <c r="CB128" s="9"/>
      <c r="CC128" s="9">
        <v>8.5984522799999996E-5</v>
      </c>
      <c r="CD128" s="9">
        <f t="shared" si="12"/>
        <v>1.7711951851571999</v>
      </c>
      <c r="CE128" s="9" t="s">
        <v>174</v>
      </c>
      <c r="CF128" s="9"/>
      <c r="CG128" s="9"/>
      <c r="CH128" s="9"/>
      <c r="CI128" s="9"/>
      <c r="CJ128" s="9"/>
      <c r="CK128" s="9"/>
      <c r="CL128" s="9"/>
      <c r="CM128" s="9"/>
      <c r="CN128" s="9"/>
    </row>
    <row r="129" spans="5:92">
      <c r="E129" s="8" t="s">
        <v>31</v>
      </c>
      <c r="F129" s="8"/>
      <c r="G129" s="8"/>
      <c r="H129" s="8"/>
      <c r="I129" s="8"/>
      <c r="J129" s="8"/>
      <c r="K129" s="8"/>
      <c r="L129" s="8"/>
      <c r="M129" s="8"/>
      <c r="N129" s="8"/>
      <c r="O129" s="8"/>
      <c r="P129" s="8"/>
      <c r="Q129" s="8"/>
      <c r="R129" s="8"/>
      <c r="S129" s="8"/>
      <c r="T129" s="8"/>
      <c r="U129" s="8"/>
      <c r="V129" s="32"/>
      <c r="W129" s="32"/>
      <c r="X129" s="32"/>
      <c r="Y129" s="8"/>
      <c r="Z129" s="8"/>
      <c r="AA129" s="8"/>
      <c r="AB129" s="8"/>
      <c r="AC129" s="8"/>
      <c r="AD129" s="8"/>
      <c r="AE129" s="8"/>
      <c r="AF129" s="8"/>
      <c r="AG129" s="8"/>
      <c r="AW129" s="9"/>
      <c r="AX129" s="9"/>
      <c r="AY129" s="9"/>
      <c r="AZ129" s="9"/>
      <c r="BA129" s="9"/>
      <c r="BB129" s="9"/>
      <c r="BC129" s="9"/>
      <c r="BD129" s="9"/>
      <c r="BE129" s="9"/>
      <c r="BF129" s="9"/>
      <c r="BG129" s="9"/>
      <c r="BH129" s="9"/>
      <c r="BI129" s="9"/>
      <c r="BJ129" s="9">
        <v>1991</v>
      </c>
      <c r="BK129" s="9"/>
      <c r="BL129" s="9">
        <v>2789</v>
      </c>
      <c r="BM129" s="9">
        <v>8.5984522800000004E-2</v>
      </c>
      <c r="BN129" s="9">
        <f>BL129*BM129</f>
        <v>239.8108340892</v>
      </c>
      <c r="BO129" s="9" t="s">
        <v>174</v>
      </c>
      <c r="BP129" s="9"/>
      <c r="BQ129" s="9"/>
      <c r="BR129" s="9"/>
      <c r="BS129" s="9"/>
      <c r="BT129" s="9"/>
      <c r="BU129" s="9"/>
      <c r="BV129" s="9"/>
      <c r="BW129" s="9"/>
      <c r="BX129" s="9"/>
      <c r="BY129" s="9"/>
      <c r="BZ129" s="9">
        <v>1991</v>
      </c>
      <c r="CA129" s="9"/>
      <c r="CB129" s="9"/>
      <c r="CC129" s="9"/>
      <c r="CD129" s="9"/>
      <c r="CE129" s="9"/>
      <c r="CF129" s="9"/>
      <c r="CG129" s="9"/>
      <c r="CH129" s="9"/>
      <c r="CI129" s="9"/>
      <c r="CJ129" s="9"/>
      <c r="CK129" s="9"/>
      <c r="CL129" s="9"/>
      <c r="CM129" s="9"/>
      <c r="CN129" s="9"/>
    </row>
    <row r="130" spans="5:92">
      <c r="E130" s="8"/>
      <c r="F130" s="8"/>
      <c r="G130" s="8"/>
      <c r="H130" s="8"/>
      <c r="I130" s="8"/>
      <c r="J130" s="8"/>
      <c r="K130" s="8"/>
      <c r="L130" s="8"/>
      <c r="M130" s="8"/>
      <c r="N130" s="8"/>
      <c r="O130" s="8"/>
      <c r="P130" s="8"/>
      <c r="Q130" s="8"/>
      <c r="R130" s="8"/>
      <c r="S130" s="8"/>
      <c r="T130" s="8"/>
      <c r="U130" s="8"/>
      <c r="V130" s="32"/>
      <c r="W130" s="32"/>
      <c r="X130" s="32"/>
      <c r="Y130" s="8"/>
      <c r="Z130" s="8"/>
      <c r="AA130" s="8"/>
      <c r="AB130" s="8"/>
      <c r="AC130" s="8"/>
      <c r="AD130" s="8"/>
      <c r="AE130" s="8"/>
      <c r="AF130" s="8"/>
      <c r="AG130" s="8"/>
      <c r="AW130" s="9"/>
      <c r="AX130" s="9"/>
      <c r="AY130" s="9"/>
      <c r="AZ130" s="9"/>
      <c r="BA130" s="9"/>
      <c r="BB130" s="9"/>
      <c r="BC130" s="9"/>
      <c r="BD130" s="9"/>
      <c r="BE130" s="9"/>
      <c r="BF130" s="9"/>
      <c r="BG130" s="9"/>
      <c r="BH130" s="9"/>
      <c r="BI130" s="9"/>
      <c r="BJ130" s="9">
        <v>1992</v>
      </c>
      <c r="BK130" s="9"/>
      <c r="BL130" s="9"/>
      <c r="BM130" s="9"/>
      <c r="BN130" s="9"/>
      <c r="BO130" s="9"/>
      <c r="BP130" s="9"/>
      <c r="BQ130" s="9"/>
      <c r="BR130" s="9"/>
      <c r="BS130" s="9"/>
      <c r="BT130" s="9"/>
      <c r="BU130" s="9"/>
      <c r="BV130" s="9"/>
      <c r="BW130" s="9"/>
      <c r="BX130" s="9"/>
      <c r="BY130" s="9"/>
      <c r="BZ130" s="9">
        <v>1992</v>
      </c>
      <c r="CA130" s="9"/>
      <c r="CB130" s="9"/>
      <c r="CC130" s="9"/>
      <c r="CD130" s="9"/>
      <c r="CE130" s="9"/>
      <c r="CF130" s="9"/>
      <c r="CG130" s="9"/>
      <c r="CH130" s="9"/>
      <c r="CI130" s="9"/>
      <c r="CJ130" s="9"/>
      <c r="CK130" s="9"/>
      <c r="CL130" s="9"/>
      <c r="CM130" s="9"/>
      <c r="CN130" s="9"/>
    </row>
    <row r="131" spans="5:92">
      <c r="E131" s="8"/>
      <c r="F131" s="8"/>
      <c r="G131" s="8"/>
      <c r="H131" s="8"/>
      <c r="I131" s="8"/>
      <c r="J131" s="8"/>
      <c r="K131" s="8"/>
      <c r="L131" s="8"/>
      <c r="M131" s="8"/>
      <c r="N131" s="8"/>
      <c r="O131" s="8"/>
      <c r="P131" s="8"/>
      <c r="Q131" s="8"/>
      <c r="R131" s="8"/>
      <c r="S131" s="8"/>
      <c r="T131" s="8"/>
      <c r="U131" s="8"/>
      <c r="V131" s="32"/>
      <c r="W131" s="32"/>
      <c r="X131" s="32"/>
      <c r="Y131" s="8"/>
      <c r="Z131" s="8"/>
      <c r="AA131" s="8"/>
      <c r="AB131" s="8"/>
      <c r="AC131" s="8"/>
      <c r="AD131" s="8"/>
      <c r="AE131" s="8"/>
      <c r="AF131" s="8"/>
      <c r="AG131" s="8"/>
      <c r="AW131" s="9"/>
      <c r="AX131" s="9"/>
      <c r="AY131" s="9"/>
      <c r="AZ131" s="9"/>
      <c r="BA131" s="9"/>
      <c r="BB131" s="9"/>
      <c r="BC131" s="9"/>
      <c r="BD131" s="9"/>
      <c r="BE131" s="9"/>
      <c r="BF131" s="9"/>
      <c r="BG131" s="9"/>
      <c r="BH131" s="9"/>
      <c r="BI131" s="9"/>
      <c r="BJ131" s="9">
        <v>1993</v>
      </c>
      <c r="BK131" s="9"/>
      <c r="BL131" s="9"/>
      <c r="BM131" s="9"/>
      <c r="BN131" s="9"/>
      <c r="BO131" s="9"/>
      <c r="BP131" s="9"/>
      <c r="BQ131" s="9"/>
      <c r="BR131" s="9"/>
      <c r="BS131" s="9"/>
      <c r="BT131" s="9"/>
      <c r="BU131" s="9"/>
      <c r="BV131" s="9"/>
      <c r="BW131" s="9"/>
      <c r="BX131" s="9"/>
      <c r="BY131" s="9"/>
      <c r="BZ131" s="9">
        <v>1993</v>
      </c>
      <c r="CA131" s="9"/>
      <c r="CB131" s="9"/>
      <c r="CC131" s="9"/>
      <c r="CD131" s="9"/>
      <c r="CE131" s="9"/>
      <c r="CF131" s="9"/>
      <c r="CG131" s="9"/>
      <c r="CH131" s="9"/>
      <c r="CI131" s="9"/>
      <c r="CJ131" s="9"/>
      <c r="CK131" s="9"/>
      <c r="CL131" s="9"/>
      <c r="CM131" s="9"/>
      <c r="CN131" s="9"/>
    </row>
    <row r="132" spans="5:92">
      <c r="E132" s="8"/>
      <c r="F132" s="8"/>
      <c r="G132" s="8"/>
      <c r="H132" s="8"/>
      <c r="I132" s="8"/>
      <c r="J132" s="8"/>
      <c r="K132" s="8"/>
      <c r="L132" s="8"/>
      <c r="M132" s="8"/>
      <c r="N132" s="8"/>
      <c r="O132" s="8"/>
      <c r="P132" s="8"/>
      <c r="Q132" s="8"/>
      <c r="R132" s="8"/>
      <c r="S132" s="8"/>
      <c r="T132" s="8"/>
      <c r="U132" s="8"/>
      <c r="V132" s="32"/>
      <c r="W132" s="32"/>
      <c r="X132" s="32"/>
      <c r="Y132" s="8"/>
      <c r="Z132" s="8"/>
      <c r="AA132" s="8"/>
      <c r="AB132" s="8"/>
      <c r="AC132" s="8"/>
      <c r="AD132" s="8"/>
      <c r="AE132" s="8"/>
      <c r="AF132" s="8"/>
      <c r="AG132" s="8"/>
      <c r="AW132" s="9"/>
      <c r="AX132" s="9"/>
      <c r="AY132" s="9"/>
      <c r="AZ132" s="9"/>
      <c r="BA132" s="9"/>
      <c r="BB132" s="9"/>
      <c r="BC132" s="9"/>
      <c r="BD132" s="9"/>
      <c r="BE132" s="9"/>
      <c r="BF132" s="9"/>
      <c r="BG132" s="9"/>
      <c r="BH132" s="9"/>
      <c r="BI132" s="9"/>
      <c r="BJ132" s="9">
        <v>1994</v>
      </c>
      <c r="BK132" s="9"/>
      <c r="BL132" s="9"/>
      <c r="BM132" s="9"/>
      <c r="BN132" s="9"/>
      <c r="BO132" s="9"/>
      <c r="BP132" s="9"/>
      <c r="BQ132" s="9"/>
      <c r="BR132" s="9"/>
      <c r="BS132" s="9"/>
      <c r="BT132" s="9"/>
      <c r="BU132" s="9"/>
      <c r="BV132" s="9"/>
      <c r="BW132" s="9"/>
      <c r="BX132" s="9"/>
      <c r="BY132" s="9"/>
      <c r="BZ132" s="9">
        <v>1994</v>
      </c>
      <c r="CA132" s="9"/>
      <c r="CB132" s="9"/>
      <c r="CC132" s="9"/>
      <c r="CD132" s="9"/>
      <c r="CE132" s="9"/>
      <c r="CF132" s="9"/>
      <c r="CG132" s="9"/>
      <c r="CH132" s="9"/>
      <c r="CI132" s="9"/>
      <c r="CJ132" s="9"/>
      <c r="CK132" s="9"/>
      <c r="CL132" s="9"/>
      <c r="CM132" s="9"/>
      <c r="CN132" s="9"/>
    </row>
    <row r="133" spans="5:92">
      <c r="E133" s="8"/>
      <c r="F133" s="8"/>
      <c r="G133" s="8"/>
      <c r="H133" s="8"/>
      <c r="I133" s="8"/>
      <c r="J133" s="8"/>
      <c r="K133" s="8"/>
      <c r="L133" s="8"/>
      <c r="M133" s="8"/>
      <c r="N133" s="8"/>
      <c r="O133" s="8"/>
      <c r="P133" s="8"/>
      <c r="Q133" s="8"/>
      <c r="R133" s="8"/>
      <c r="S133" s="8"/>
      <c r="T133" s="8"/>
      <c r="U133" s="8"/>
      <c r="V133" s="32"/>
      <c r="W133" s="32"/>
      <c r="X133" s="32"/>
      <c r="Y133" s="8"/>
      <c r="Z133" s="8"/>
      <c r="AA133" s="8"/>
      <c r="AB133" s="8"/>
      <c r="AC133" s="8"/>
      <c r="AD133" s="8"/>
      <c r="AE133" s="8"/>
      <c r="AF133" s="8"/>
      <c r="AG133" s="8"/>
      <c r="AW133" s="9"/>
      <c r="AX133" s="9"/>
      <c r="AY133" s="9"/>
      <c r="AZ133" s="9"/>
      <c r="BA133" s="9"/>
      <c r="BB133" s="9"/>
      <c r="BC133" s="9"/>
      <c r="BD133" s="9"/>
      <c r="BE133" s="9"/>
      <c r="BF133" s="9"/>
      <c r="BG133" s="9"/>
      <c r="BH133" s="9"/>
      <c r="BI133" s="9"/>
      <c r="BJ133" s="9">
        <v>1995</v>
      </c>
      <c r="BK133" s="9"/>
      <c r="BL133" s="9"/>
      <c r="BM133" s="9"/>
      <c r="BN133" s="9"/>
      <c r="BO133" s="9"/>
      <c r="BP133" s="9"/>
      <c r="BQ133" s="9"/>
      <c r="BR133" s="9"/>
      <c r="BS133" s="9"/>
      <c r="BT133" s="9"/>
      <c r="BU133" s="9"/>
      <c r="BV133" s="9"/>
      <c r="BW133" s="9"/>
      <c r="BX133" s="9"/>
      <c r="BY133" s="9"/>
      <c r="BZ133" s="9">
        <v>1995</v>
      </c>
      <c r="CA133" s="9"/>
      <c r="CB133" s="9"/>
      <c r="CC133" s="9"/>
      <c r="CD133" s="9"/>
      <c r="CE133" s="9"/>
      <c r="CF133" s="9"/>
      <c r="CG133" s="9"/>
      <c r="CH133" s="9"/>
      <c r="CI133" s="9"/>
      <c r="CJ133" s="9"/>
      <c r="CK133" s="9"/>
      <c r="CL133" s="9"/>
      <c r="CM133" s="9"/>
      <c r="CN133" s="9"/>
    </row>
    <row r="134" spans="5:92">
      <c r="E134" s="8"/>
      <c r="F134" s="8"/>
      <c r="G134" s="8"/>
      <c r="H134" s="8"/>
      <c r="I134" s="8"/>
      <c r="J134" s="8"/>
      <c r="K134" s="8"/>
      <c r="L134" s="8"/>
      <c r="M134" s="8"/>
      <c r="N134" s="8"/>
      <c r="O134" s="8"/>
      <c r="P134" s="8"/>
      <c r="Q134" s="8"/>
      <c r="R134" s="8"/>
      <c r="S134" s="8"/>
      <c r="T134" s="8"/>
      <c r="U134" s="8"/>
      <c r="V134" s="32"/>
      <c r="W134" s="32"/>
      <c r="X134" s="32"/>
      <c r="Y134" s="8"/>
      <c r="Z134" s="8"/>
      <c r="AA134" s="8"/>
      <c r="AB134" s="8"/>
      <c r="AC134" s="8"/>
      <c r="AD134" s="8"/>
      <c r="AE134" s="8"/>
      <c r="AF134" s="8"/>
      <c r="AG134" s="8"/>
      <c r="AW134" s="9"/>
      <c r="AX134" s="9"/>
      <c r="AY134" s="9"/>
      <c r="AZ134" s="9"/>
      <c r="BA134" s="9"/>
      <c r="BB134" s="9"/>
      <c r="BC134" s="9"/>
      <c r="BD134" s="9"/>
      <c r="BE134" s="9"/>
      <c r="BF134" s="9"/>
      <c r="BG134" s="9"/>
      <c r="BH134" s="9"/>
      <c r="BI134" s="9"/>
      <c r="BJ134" s="9">
        <v>1996</v>
      </c>
      <c r="BK134" s="9"/>
      <c r="BL134" s="9"/>
      <c r="BM134" s="9"/>
      <c r="BN134" s="9"/>
      <c r="BO134" s="9"/>
      <c r="BP134" s="9"/>
      <c r="BQ134" s="9"/>
      <c r="BR134" s="9"/>
      <c r="BS134" s="9"/>
      <c r="BT134" s="9"/>
      <c r="BU134" s="9"/>
      <c r="BV134" s="9"/>
      <c r="BW134" s="9"/>
      <c r="BX134" s="9"/>
      <c r="BY134" s="9"/>
      <c r="BZ134" s="9">
        <v>1996</v>
      </c>
      <c r="CA134" s="9"/>
      <c r="CB134" s="9"/>
      <c r="CC134" s="9"/>
      <c r="CD134" s="9"/>
      <c r="CE134" s="9"/>
      <c r="CF134" s="9"/>
      <c r="CG134" s="9"/>
      <c r="CH134" s="9"/>
      <c r="CI134" s="9"/>
      <c r="CJ134" s="9"/>
      <c r="CK134" s="9"/>
      <c r="CL134" s="9"/>
      <c r="CM134" s="9"/>
      <c r="CN134" s="9"/>
    </row>
    <row r="135" spans="5:92">
      <c r="E135" s="8"/>
      <c r="F135" s="8"/>
      <c r="G135" s="8"/>
      <c r="H135" s="8"/>
      <c r="I135" s="8"/>
      <c r="J135" s="8"/>
      <c r="K135" s="8"/>
      <c r="L135" s="8"/>
      <c r="M135" s="8"/>
      <c r="N135" s="8"/>
      <c r="O135" s="8"/>
      <c r="P135" s="8"/>
      <c r="Q135" s="8"/>
      <c r="R135" s="8"/>
      <c r="S135" s="8"/>
      <c r="T135" s="8"/>
      <c r="U135" s="8"/>
      <c r="V135" s="32"/>
      <c r="W135" s="32"/>
      <c r="X135" s="32"/>
      <c r="Y135" s="8"/>
      <c r="Z135" s="8"/>
      <c r="AA135" s="8"/>
      <c r="AB135" s="8"/>
      <c r="AC135" s="8"/>
      <c r="AD135" s="8"/>
      <c r="AE135" s="8"/>
      <c r="AF135" s="8"/>
      <c r="AG135" s="8"/>
      <c r="AW135" s="9"/>
      <c r="AX135" s="9"/>
      <c r="AY135" s="9"/>
      <c r="AZ135" s="9"/>
      <c r="BA135" s="9"/>
      <c r="BB135" s="9"/>
      <c r="BC135" s="9"/>
      <c r="BD135" s="9"/>
      <c r="BE135" s="9"/>
      <c r="BF135" s="9"/>
      <c r="BG135" s="9"/>
      <c r="BH135" s="9"/>
      <c r="BI135" s="9"/>
      <c r="BJ135" s="9">
        <v>1997</v>
      </c>
      <c r="BK135" s="9"/>
      <c r="BL135" s="9"/>
      <c r="BM135" s="9"/>
      <c r="BN135" s="9"/>
      <c r="BO135" s="9"/>
      <c r="BP135" s="9"/>
      <c r="BQ135" s="9"/>
      <c r="BR135" s="9"/>
      <c r="BS135" s="9"/>
      <c r="BT135" s="9"/>
      <c r="BU135" s="9"/>
      <c r="BV135" s="9"/>
      <c r="BW135" s="9"/>
      <c r="BX135" s="9"/>
      <c r="BY135" s="9"/>
      <c r="BZ135" s="9">
        <v>1997</v>
      </c>
      <c r="CA135" s="9"/>
      <c r="CB135" s="9"/>
      <c r="CC135" s="9"/>
      <c r="CD135" s="9"/>
      <c r="CE135" s="9"/>
      <c r="CF135" s="9"/>
      <c r="CG135" s="9"/>
      <c r="CH135" s="9"/>
      <c r="CI135" s="9"/>
      <c r="CJ135" s="9"/>
      <c r="CK135" s="9"/>
      <c r="CL135" s="9"/>
      <c r="CM135" s="9"/>
      <c r="CN135" s="9"/>
    </row>
    <row r="136" spans="5:92">
      <c r="E136" s="8"/>
      <c r="F136" s="8"/>
      <c r="G136" s="8"/>
      <c r="H136" s="8"/>
      <c r="I136" s="8"/>
      <c r="J136" s="8"/>
      <c r="K136" s="8"/>
      <c r="L136" s="8"/>
      <c r="M136" s="8"/>
      <c r="N136" s="8"/>
      <c r="O136" s="8"/>
      <c r="P136" s="8"/>
      <c r="Q136" s="8"/>
      <c r="R136" s="8"/>
      <c r="S136" s="8"/>
      <c r="T136" s="8"/>
      <c r="U136" s="8"/>
      <c r="V136" s="32"/>
      <c r="W136" s="32"/>
      <c r="X136" s="32"/>
      <c r="Y136" s="8"/>
      <c r="Z136" s="8"/>
      <c r="AA136" s="8"/>
      <c r="AB136" s="8"/>
      <c r="AC136" s="8"/>
      <c r="AD136" s="8"/>
      <c r="AE136" s="8"/>
      <c r="AF136" s="8"/>
      <c r="AG136" s="8"/>
      <c r="AW136" s="9"/>
      <c r="AX136" s="9"/>
      <c r="AY136" s="9"/>
      <c r="AZ136" s="9"/>
      <c r="BA136" s="9"/>
      <c r="BB136" s="9"/>
      <c r="BC136" s="9"/>
      <c r="BD136" s="9"/>
      <c r="BE136" s="9"/>
      <c r="BF136" s="9"/>
      <c r="BG136" s="9"/>
      <c r="BH136" s="9"/>
      <c r="BI136" s="9"/>
      <c r="BJ136" s="9">
        <v>1998</v>
      </c>
      <c r="BK136" s="9"/>
      <c r="BL136" s="9"/>
      <c r="BM136" s="9"/>
      <c r="BN136" s="9"/>
      <c r="BO136" s="9"/>
      <c r="BP136" s="9"/>
      <c r="BQ136" s="9"/>
      <c r="BR136" s="9"/>
      <c r="BS136" s="9"/>
      <c r="BT136" s="9"/>
      <c r="BU136" s="9"/>
      <c r="BV136" s="9"/>
      <c r="BW136" s="9"/>
      <c r="BX136" s="9"/>
      <c r="BY136" s="9"/>
      <c r="BZ136" s="9">
        <v>1998</v>
      </c>
      <c r="CA136" s="9"/>
      <c r="CB136" s="9"/>
      <c r="CC136" s="9"/>
      <c r="CD136" s="9"/>
      <c r="CE136" s="9"/>
      <c r="CF136" s="9"/>
      <c r="CG136" s="9"/>
      <c r="CH136" s="9"/>
      <c r="CI136" s="9"/>
      <c r="CJ136" s="9"/>
      <c r="CK136" s="9"/>
      <c r="CL136" s="9"/>
      <c r="CM136" s="9"/>
      <c r="CN136" s="9"/>
    </row>
    <row r="137" spans="5:92">
      <c r="E137" s="8"/>
      <c r="F137" s="8"/>
      <c r="G137" s="8"/>
      <c r="H137" s="8"/>
      <c r="I137" s="8"/>
      <c r="J137" s="8"/>
      <c r="K137" s="8"/>
      <c r="L137" s="8"/>
      <c r="M137" s="8"/>
      <c r="N137" s="8"/>
      <c r="O137" s="8"/>
      <c r="P137" s="8"/>
      <c r="Q137" s="8"/>
      <c r="R137" s="8"/>
      <c r="S137" s="8"/>
      <c r="T137" s="8"/>
      <c r="U137" s="8"/>
      <c r="V137" s="32"/>
      <c r="W137" s="32"/>
      <c r="X137" s="32"/>
      <c r="Y137" s="8"/>
      <c r="Z137" s="8"/>
      <c r="AA137" s="8"/>
      <c r="AB137" s="8"/>
      <c r="AC137" s="8"/>
      <c r="AD137" s="8"/>
      <c r="AE137" s="8"/>
      <c r="AF137" s="8"/>
      <c r="AG137" s="8"/>
      <c r="AW137" s="9"/>
      <c r="AX137" s="9"/>
      <c r="AY137" s="9"/>
      <c r="AZ137" s="9"/>
      <c r="BA137" s="9"/>
      <c r="BB137" s="9"/>
      <c r="BC137" s="9"/>
      <c r="BD137" s="9"/>
      <c r="BE137" s="9"/>
      <c r="BF137" s="9"/>
      <c r="BG137" s="9"/>
      <c r="BH137" s="9"/>
      <c r="BI137" s="9"/>
      <c r="BJ137" s="9">
        <v>1999</v>
      </c>
      <c r="BK137" s="9"/>
      <c r="BL137" s="9"/>
      <c r="BM137" s="9"/>
      <c r="BN137" s="9"/>
      <c r="BO137" s="9"/>
      <c r="BP137" s="9"/>
      <c r="BQ137" s="9"/>
      <c r="BR137" s="9"/>
      <c r="BS137" s="9"/>
      <c r="BT137" s="9"/>
      <c r="BU137" s="9"/>
      <c r="BV137" s="9"/>
      <c r="BW137" s="9"/>
      <c r="BX137" s="9"/>
      <c r="BY137" s="9"/>
      <c r="BZ137" s="9">
        <v>1999</v>
      </c>
      <c r="CA137" s="9"/>
      <c r="CB137" s="9"/>
      <c r="CC137" s="9"/>
      <c r="CD137" s="9"/>
      <c r="CE137" s="9"/>
      <c r="CF137" s="9"/>
      <c r="CG137" s="9"/>
      <c r="CH137" s="9"/>
      <c r="CI137" s="9"/>
      <c r="CJ137" s="9"/>
      <c r="CK137" s="9"/>
      <c r="CL137" s="9"/>
      <c r="CM137" s="9"/>
      <c r="CN137" s="9"/>
    </row>
    <row r="138" spans="5:92">
      <c r="E138" s="8"/>
      <c r="F138" s="8"/>
      <c r="G138" s="8"/>
      <c r="H138" s="8"/>
      <c r="I138" s="8"/>
      <c r="J138" s="8"/>
      <c r="K138" s="8"/>
      <c r="L138" s="8"/>
      <c r="M138" s="8"/>
      <c r="N138" s="8"/>
      <c r="O138" s="8"/>
      <c r="P138" s="8"/>
      <c r="Q138" s="8"/>
      <c r="R138" s="8"/>
      <c r="S138" s="8"/>
      <c r="T138" s="8"/>
      <c r="U138" s="8"/>
      <c r="V138" s="32"/>
      <c r="W138" s="32"/>
      <c r="X138" s="32"/>
      <c r="Y138" s="8"/>
      <c r="Z138" s="8"/>
      <c r="AA138" s="8"/>
      <c r="AB138" s="8"/>
      <c r="AC138" s="8"/>
      <c r="AD138" s="8"/>
      <c r="AE138" s="8"/>
      <c r="AF138" s="8"/>
      <c r="AG138" s="8"/>
      <c r="AW138" s="9"/>
      <c r="AX138" s="9"/>
      <c r="AY138" s="9"/>
      <c r="AZ138" s="9"/>
      <c r="BA138" s="9"/>
      <c r="BB138" s="9"/>
      <c r="BC138" s="9"/>
      <c r="BD138" s="9"/>
      <c r="BE138" s="9"/>
      <c r="BF138" s="9"/>
      <c r="BG138" s="9"/>
      <c r="BH138" s="9"/>
      <c r="BI138" s="9"/>
      <c r="BJ138" s="9">
        <v>2000</v>
      </c>
      <c r="BK138" s="9"/>
      <c r="BL138" s="9"/>
      <c r="BM138" s="9"/>
      <c r="BN138" s="9"/>
      <c r="BO138" s="9"/>
      <c r="BP138" s="9"/>
      <c r="BQ138" s="9"/>
      <c r="BR138" s="9"/>
      <c r="BS138" s="9"/>
      <c r="BT138" s="9"/>
      <c r="BU138" s="9"/>
      <c r="BV138" s="9"/>
      <c r="BW138" s="9"/>
      <c r="BX138" s="9"/>
      <c r="BY138" s="9"/>
      <c r="BZ138" s="9">
        <v>2000</v>
      </c>
      <c r="CA138" s="9"/>
      <c r="CB138" s="9"/>
      <c r="CC138" s="9"/>
      <c r="CD138" s="9"/>
      <c r="CE138" s="9"/>
      <c r="CF138" s="9"/>
      <c r="CG138" s="9"/>
      <c r="CH138" s="9"/>
      <c r="CI138" s="9"/>
      <c r="CJ138" s="9"/>
      <c r="CK138" s="9"/>
      <c r="CL138" s="9"/>
      <c r="CM138" s="9"/>
      <c r="CN138" s="9"/>
    </row>
    <row r="139" spans="5:92">
      <c r="E139" s="8"/>
      <c r="F139" s="8"/>
      <c r="G139" s="8"/>
      <c r="H139" s="8"/>
      <c r="I139" s="8"/>
      <c r="J139" s="8"/>
      <c r="K139" s="8"/>
      <c r="L139" s="8"/>
      <c r="M139" s="8"/>
      <c r="N139" s="8"/>
      <c r="O139" s="8"/>
      <c r="P139" s="8"/>
      <c r="Q139" s="8"/>
      <c r="R139" s="8"/>
      <c r="S139" s="8"/>
      <c r="T139" s="8"/>
      <c r="U139" s="8"/>
      <c r="V139" s="32"/>
      <c r="W139" s="32"/>
      <c r="X139" s="32"/>
      <c r="Y139" s="8"/>
      <c r="Z139" s="8"/>
      <c r="AA139" s="8"/>
      <c r="AB139" s="8"/>
      <c r="AC139" s="8"/>
      <c r="AD139" s="8"/>
      <c r="AE139" s="8"/>
      <c r="AF139" s="8"/>
      <c r="AG139" s="8"/>
      <c r="AW139" s="9"/>
      <c r="AX139" s="9"/>
      <c r="AY139" s="9"/>
      <c r="AZ139" s="9"/>
      <c r="BA139" s="9"/>
      <c r="BB139" s="9"/>
      <c r="BC139" s="9"/>
      <c r="BD139" s="9"/>
      <c r="BE139" s="9"/>
      <c r="BF139" s="9"/>
      <c r="BG139" s="9"/>
      <c r="BH139" s="9"/>
      <c r="BI139" s="9"/>
      <c r="BJ139" s="9">
        <v>2001</v>
      </c>
      <c r="BK139" s="9"/>
      <c r="BL139" s="9"/>
      <c r="BM139" s="9"/>
      <c r="BN139" s="9"/>
      <c r="BO139" s="9"/>
      <c r="BP139" s="9"/>
      <c r="BQ139" s="9"/>
      <c r="BR139" s="9"/>
      <c r="BS139" s="9"/>
      <c r="BT139" s="9"/>
      <c r="BU139" s="9"/>
      <c r="BV139" s="9"/>
      <c r="BW139" s="9"/>
      <c r="BX139" s="9"/>
      <c r="BY139" s="9"/>
      <c r="BZ139" s="9">
        <v>2001</v>
      </c>
      <c r="CA139" s="9"/>
      <c r="CB139" s="9"/>
      <c r="CC139" s="9"/>
      <c r="CD139" s="9"/>
      <c r="CE139" s="9"/>
      <c r="CF139" s="9"/>
      <c r="CG139" s="9"/>
      <c r="CH139" s="9"/>
      <c r="CI139" s="9"/>
      <c r="CJ139" s="9"/>
      <c r="CK139" s="9"/>
      <c r="CL139" s="9"/>
      <c r="CM139" s="9"/>
      <c r="CN139" s="9"/>
    </row>
    <row r="140" spans="5:92">
      <c r="E140" s="8" t="s">
        <v>33</v>
      </c>
      <c r="F140" s="8"/>
      <c r="G140" s="8"/>
      <c r="H140" s="8"/>
      <c r="I140" s="8"/>
      <c r="J140" s="8"/>
      <c r="K140" s="8"/>
      <c r="L140" s="8"/>
      <c r="M140" s="8"/>
      <c r="N140" s="8"/>
      <c r="O140" s="8"/>
      <c r="P140" s="8"/>
      <c r="Q140" s="8"/>
      <c r="R140" s="8"/>
      <c r="S140" s="8"/>
      <c r="T140" s="8"/>
      <c r="U140" s="8"/>
      <c r="V140" s="32"/>
      <c r="W140" s="32"/>
      <c r="X140" s="32"/>
      <c r="Y140" s="8"/>
      <c r="Z140" s="8"/>
      <c r="AA140" s="8"/>
      <c r="AB140" s="8"/>
      <c r="AC140" s="8"/>
      <c r="AD140" s="8"/>
      <c r="AE140" s="8"/>
      <c r="AF140" s="8"/>
      <c r="AG140" s="8"/>
      <c r="AW140" s="9"/>
      <c r="AX140" s="9"/>
      <c r="AY140" s="9"/>
      <c r="AZ140" s="9"/>
      <c r="BA140" s="9"/>
      <c r="BB140" s="9"/>
      <c r="BC140" s="9"/>
      <c r="BD140" s="9"/>
      <c r="BE140" s="9"/>
      <c r="BF140" s="9"/>
      <c r="BG140" s="9"/>
      <c r="BH140" s="9"/>
      <c r="BI140" s="9"/>
      <c r="BJ140" s="9">
        <v>2002</v>
      </c>
      <c r="BK140" s="9"/>
      <c r="BL140" s="9"/>
      <c r="BM140" s="9"/>
      <c r="BN140" s="9"/>
      <c r="BO140" s="9"/>
      <c r="BP140" s="9"/>
      <c r="BQ140" s="9"/>
      <c r="BR140" s="9"/>
      <c r="BS140" s="9"/>
      <c r="BT140" s="9"/>
      <c r="BU140" s="9"/>
      <c r="BV140" s="9"/>
      <c r="BW140" s="9"/>
      <c r="BX140" s="9"/>
      <c r="BY140" s="9"/>
      <c r="BZ140" s="9">
        <v>2002</v>
      </c>
      <c r="CA140" s="9"/>
      <c r="CB140" s="9"/>
      <c r="CC140" s="9"/>
      <c r="CD140" s="9"/>
      <c r="CE140" s="9"/>
      <c r="CF140" s="9"/>
      <c r="CG140" s="9"/>
      <c r="CH140" s="9"/>
      <c r="CI140" s="9"/>
      <c r="CJ140" s="9"/>
      <c r="CK140" s="9"/>
      <c r="CL140" s="9"/>
      <c r="CM140" s="9"/>
      <c r="CN140" s="9"/>
    </row>
    <row r="141" spans="5:92">
      <c r="E141" s="8" t="s">
        <v>34</v>
      </c>
      <c r="F141" s="8"/>
      <c r="G141" s="8"/>
      <c r="H141" s="8"/>
      <c r="I141" s="8"/>
      <c r="J141" s="8"/>
      <c r="K141" s="8"/>
      <c r="L141" s="8"/>
      <c r="M141" s="8"/>
      <c r="N141" s="8"/>
      <c r="O141" s="8"/>
      <c r="P141" s="8"/>
      <c r="Q141" s="8"/>
      <c r="R141" s="8"/>
      <c r="S141" s="8"/>
      <c r="T141" s="8"/>
      <c r="U141" s="8"/>
      <c r="V141" s="32"/>
      <c r="W141" s="32"/>
      <c r="X141" s="32"/>
      <c r="Y141" s="8"/>
      <c r="Z141" s="8"/>
      <c r="AA141" s="8"/>
      <c r="AB141" s="8"/>
      <c r="AC141" s="8"/>
      <c r="AD141" s="8"/>
      <c r="AE141" s="8"/>
      <c r="AF141" s="8"/>
      <c r="AG141" s="8"/>
      <c r="AW141" s="9" t="s">
        <v>184</v>
      </c>
      <c r="AX141" s="9"/>
      <c r="AY141" s="9"/>
      <c r="AZ141" s="9"/>
      <c r="BA141" s="9"/>
      <c r="BB141" s="9"/>
      <c r="BC141" s="9"/>
      <c r="BD141" s="9"/>
      <c r="BE141" s="9"/>
      <c r="BF141" s="9"/>
      <c r="BG141" s="9"/>
      <c r="BH141" s="9"/>
      <c r="BI141" s="9"/>
      <c r="BJ141" s="9">
        <v>2003</v>
      </c>
      <c r="BK141" s="9"/>
      <c r="BL141" s="9">
        <v>2506</v>
      </c>
      <c r="BM141" s="9">
        <v>8.5984522800000004E-2</v>
      </c>
      <c r="BN141" s="9">
        <f>BL141*BM141</f>
        <v>215.4772141368</v>
      </c>
      <c r="BO141" s="9" t="s">
        <v>174</v>
      </c>
      <c r="BP141" s="9"/>
      <c r="BQ141" s="9"/>
      <c r="BR141" s="9"/>
      <c r="BS141" s="9"/>
      <c r="BT141" s="9"/>
      <c r="BU141" s="9"/>
      <c r="BV141" s="9"/>
      <c r="BW141" s="9"/>
      <c r="BX141" s="9"/>
      <c r="BY141" s="9"/>
      <c r="BZ141" s="9">
        <v>2003</v>
      </c>
      <c r="CA141" s="9"/>
      <c r="CB141" s="9">
        <v>28</v>
      </c>
      <c r="CC141" s="9">
        <v>8.5984522800000004E-2</v>
      </c>
      <c r="CD141" s="9">
        <f>CB141*CC141</f>
        <v>2.4075666384000001</v>
      </c>
      <c r="CE141" s="9" t="s">
        <v>174</v>
      </c>
      <c r="CF141" s="9"/>
      <c r="CG141" s="9"/>
      <c r="CH141" s="9"/>
      <c r="CI141" s="9"/>
      <c r="CJ141" s="9"/>
      <c r="CK141" s="9"/>
      <c r="CL141" s="9"/>
      <c r="CM141" s="9"/>
      <c r="CN141" s="9"/>
    </row>
    <row r="142" spans="5:92">
      <c r="E142" s="8" t="s">
        <v>25</v>
      </c>
      <c r="F142" s="8"/>
      <c r="G142" s="8">
        <f>S1</f>
        <v>1980</v>
      </c>
      <c r="H142" s="8">
        <f>T1</f>
        <v>1981</v>
      </c>
      <c r="I142" s="8">
        <f>U1</f>
        <v>1982</v>
      </c>
      <c r="J142" s="8"/>
      <c r="K142" s="8"/>
      <c r="L142" s="8"/>
      <c r="M142" s="8"/>
      <c r="N142" s="8"/>
      <c r="O142" s="8"/>
      <c r="P142" s="8"/>
      <c r="Q142" s="8"/>
      <c r="R142" s="8"/>
      <c r="S142" s="8"/>
      <c r="T142" s="8"/>
      <c r="U142" s="8"/>
      <c r="V142" s="32"/>
      <c r="W142" s="32"/>
      <c r="X142" s="32"/>
      <c r="Y142" s="8"/>
      <c r="Z142" s="8"/>
      <c r="AA142" s="8"/>
      <c r="AB142" s="8"/>
      <c r="AC142" s="8"/>
      <c r="AD142" s="8"/>
      <c r="AE142" s="8"/>
      <c r="AF142" s="8"/>
      <c r="AG142" s="8"/>
      <c r="AW142" s="9"/>
      <c r="AX142" s="9"/>
      <c r="AY142" s="9"/>
      <c r="AZ142" s="9"/>
      <c r="BA142" s="9"/>
      <c r="BB142" s="9"/>
      <c r="BC142" s="9"/>
      <c r="BD142" s="9"/>
      <c r="BE142" s="9"/>
      <c r="BF142" s="9"/>
      <c r="BG142" s="9"/>
      <c r="BH142" s="9"/>
      <c r="BI142" s="9"/>
      <c r="BJ142" s="9">
        <v>2004</v>
      </c>
      <c r="BK142" s="9"/>
      <c r="BL142" s="9">
        <v>10</v>
      </c>
      <c r="BM142" s="9">
        <v>8.5984522800000004E-2</v>
      </c>
      <c r="BN142" s="9">
        <f>BL142*BM142</f>
        <v>0.85984522800000007</v>
      </c>
      <c r="BO142" s="9" t="s">
        <v>174</v>
      </c>
      <c r="BP142" s="9"/>
      <c r="BQ142" s="9"/>
      <c r="BR142" s="9"/>
      <c r="BS142" s="9"/>
      <c r="BT142" s="9"/>
      <c r="BU142" s="9"/>
      <c r="BV142" s="9"/>
      <c r="BW142" s="9"/>
      <c r="BX142" s="9"/>
      <c r="BY142" s="9"/>
      <c r="BZ142" s="9">
        <v>2004</v>
      </c>
      <c r="CA142" s="9"/>
      <c r="CB142" s="9">
        <v>24</v>
      </c>
      <c r="CC142" s="9">
        <v>8.5984522800000004E-2</v>
      </c>
      <c r="CD142" s="9">
        <f>CB142*CC142</f>
        <v>2.0636285472</v>
      </c>
      <c r="CE142" s="9" t="s">
        <v>174</v>
      </c>
      <c r="CF142" s="9"/>
      <c r="CG142" s="9"/>
      <c r="CH142" s="9"/>
      <c r="CI142" s="9"/>
      <c r="CJ142" s="9"/>
      <c r="CK142" s="9"/>
      <c r="CL142" s="9"/>
      <c r="CM142" s="9"/>
      <c r="CN142" s="9"/>
    </row>
    <row r="143" spans="5:92">
      <c r="E143" s="8" t="s">
        <v>36</v>
      </c>
      <c r="F143" s="8"/>
      <c r="G143" s="8">
        <f>0.6*S3</f>
        <v>272.19257999999996</v>
      </c>
      <c r="H143" s="8">
        <f>0.6*T3</f>
        <v>275.54597999999999</v>
      </c>
      <c r="I143" s="8">
        <f>0.6*U3</f>
        <v>254.90969999999999</v>
      </c>
      <c r="J143" s="8"/>
      <c r="K143" s="8"/>
      <c r="L143" s="8"/>
      <c r="M143" s="8"/>
      <c r="N143" s="8"/>
      <c r="O143" s="8"/>
      <c r="P143" s="8"/>
      <c r="Q143" s="8"/>
      <c r="R143" s="8"/>
      <c r="S143" s="8"/>
      <c r="T143" s="8"/>
      <c r="U143" s="8"/>
      <c r="V143" s="32"/>
      <c r="W143" s="32"/>
      <c r="X143" s="32"/>
      <c r="Y143" s="8"/>
      <c r="Z143" s="8"/>
      <c r="AA143" s="8"/>
      <c r="AB143" s="8"/>
      <c r="AC143" s="8"/>
      <c r="AD143" s="8"/>
      <c r="AE143" s="8"/>
      <c r="AF143" s="8"/>
      <c r="AG143" s="8"/>
      <c r="AW143" s="9"/>
      <c r="AX143" s="9"/>
      <c r="AY143" s="9"/>
      <c r="AZ143" s="9"/>
      <c r="BA143" s="9"/>
      <c r="BB143" s="9"/>
      <c r="BC143" s="9"/>
      <c r="BD143" s="9"/>
      <c r="BE143" s="9"/>
      <c r="BF143" s="9"/>
      <c r="BG143" s="9"/>
      <c r="BH143" s="9"/>
      <c r="BI143" s="9"/>
      <c r="BJ143" s="9">
        <v>2005</v>
      </c>
      <c r="BK143" s="9"/>
      <c r="BL143" s="9"/>
      <c r="BM143" s="9"/>
      <c r="BN143" s="9"/>
      <c r="BO143" s="9"/>
      <c r="BP143" s="9"/>
      <c r="BQ143" s="9"/>
      <c r="BR143" s="9"/>
      <c r="BS143" s="9"/>
      <c r="BT143" s="9"/>
      <c r="BU143" s="9"/>
      <c r="BV143" s="9"/>
      <c r="BW143" s="9"/>
      <c r="BX143" s="9"/>
      <c r="BY143" s="9"/>
      <c r="BZ143" s="9">
        <v>2005</v>
      </c>
      <c r="CA143" s="9"/>
      <c r="CB143" s="9"/>
      <c r="CC143" s="9"/>
      <c r="CD143" s="9"/>
      <c r="CE143" s="9"/>
      <c r="CF143" s="9"/>
      <c r="CG143" s="9"/>
      <c r="CH143" s="9"/>
      <c r="CI143" s="9"/>
      <c r="CJ143" s="9"/>
      <c r="CK143" s="9"/>
      <c r="CL143" s="9"/>
      <c r="CM143" s="9"/>
      <c r="CN143" s="9"/>
    </row>
    <row r="144" spans="5:92">
      <c r="E144" s="8"/>
      <c r="F144" s="8"/>
      <c r="G144" s="8"/>
      <c r="H144" s="8"/>
      <c r="I144" s="8"/>
      <c r="J144" s="8"/>
      <c r="K144" s="8"/>
      <c r="L144" s="8"/>
      <c r="M144" s="8"/>
      <c r="N144" s="8"/>
      <c r="O144" s="8"/>
      <c r="P144" s="8"/>
      <c r="Q144" s="8"/>
      <c r="R144" s="8"/>
      <c r="S144" s="8"/>
      <c r="T144" s="8"/>
      <c r="U144" s="8"/>
      <c r="V144" s="32"/>
      <c r="W144" s="32"/>
      <c r="X144" s="32"/>
      <c r="Y144" s="8"/>
      <c r="Z144" s="8"/>
      <c r="AA144" s="8"/>
      <c r="AB144" s="8"/>
      <c r="AC144" s="8"/>
      <c r="AD144" s="8"/>
      <c r="AE144" s="8"/>
      <c r="AF144" s="8"/>
      <c r="AG144" s="8"/>
      <c r="AW144" s="9"/>
      <c r="AX144" s="9"/>
      <c r="AY144" s="9"/>
      <c r="AZ144" s="9"/>
      <c r="BA144" s="9"/>
      <c r="BB144" s="9"/>
      <c r="BC144" s="9"/>
      <c r="BD144" s="9"/>
      <c r="BE144" s="9"/>
      <c r="BF144" s="9"/>
      <c r="BG144" s="9"/>
      <c r="BH144" s="9"/>
      <c r="BI144" s="9"/>
      <c r="BJ144" s="9">
        <v>2006</v>
      </c>
      <c r="BK144" s="9"/>
      <c r="BL144" s="9"/>
      <c r="BM144" s="9"/>
      <c r="BN144" s="9"/>
      <c r="BO144" s="9"/>
      <c r="BP144" s="9"/>
      <c r="BQ144" s="9"/>
      <c r="BR144" s="9"/>
      <c r="BS144" s="9"/>
      <c r="BT144" s="9"/>
      <c r="BU144" s="9"/>
      <c r="BV144" s="9"/>
      <c r="BW144" s="9"/>
      <c r="BX144" s="9"/>
      <c r="BY144" s="9"/>
      <c r="BZ144" s="9">
        <v>2006</v>
      </c>
      <c r="CA144" s="9"/>
      <c r="CB144" s="9"/>
      <c r="CC144" s="9"/>
      <c r="CD144" s="9"/>
      <c r="CE144" s="9"/>
      <c r="CF144" s="9"/>
      <c r="CG144" s="9"/>
      <c r="CH144" s="9"/>
      <c r="CI144" s="9"/>
      <c r="CJ144" s="9"/>
      <c r="CK144" s="9"/>
      <c r="CL144" s="9"/>
      <c r="CM144" s="9"/>
      <c r="CN144" s="9"/>
    </row>
    <row r="145" spans="5:92">
      <c r="E145" s="8" t="s">
        <v>37</v>
      </c>
      <c r="F145" s="8"/>
      <c r="G145" s="8"/>
      <c r="H145" s="8"/>
      <c r="I145" s="8"/>
      <c r="J145" s="8"/>
      <c r="K145" s="8"/>
      <c r="L145" s="8"/>
      <c r="M145" s="8"/>
      <c r="N145" s="8"/>
      <c r="O145" s="8"/>
      <c r="P145" s="8"/>
      <c r="Q145" s="8"/>
      <c r="R145" s="8"/>
      <c r="S145" s="8"/>
      <c r="T145" s="8"/>
      <c r="U145" s="8"/>
      <c r="V145" s="32"/>
      <c r="W145" s="32"/>
      <c r="X145" s="32"/>
      <c r="Y145" s="8"/>
      <c r="Z145" s="8"/>
      <c r="AA145" s="8"/>
      <c r="AB145" s="8"/>
      <c r="AC145" s="8"/>
      <c r="AD145" s="8"/>
      <c r="AE145" s="8"/>
      <c r="AF145" s="8"/>
      <c r="AG145" s="8"/>
      <c r="AW145" s="9"/>
      <c r="AX145" s="9"/>
      <c r="AY145" s="9"/>
      <c r="AZ145" s="9"/>
      <c r="BA145" s="9"/>
      <c r="BB145" s="9"/>
      <c r="BC145" s="9"/>
      <c r="BD145" s="9"/>
      <c r="BE145" s="9"/>
      <c r="BF145" s="9"/>
      <c r="BG145" s="9"/>
      <c r="BH145" s="9"/>
      <c r="BI145" s="9"/>
      <c r="BJ145" s="9">
        <v>2007</v>
      </c>
      <c r="BK145" s="9"/>
      <c r="BL145" s="9"/>
      <c r="BM145" s="9"/>
      <c r="BN145" s="9"/>
      <c r="BO145" s="9"/>
      <c r="BP145" s="9"/>
      <c r="BQ145" s="9"/>
      <c r="BR145" s="9"/>
      <c r="BS145" s="9"/>
      <c r="BT145" s="9"/>
      <c r="BU145" s="9"/>
      <c r="BV145" s="9"/>
      <c r="BW145" s="9"/>
      <c r="BX145" s="9"/>
      <c r="BY145" s="9"/>
      <c r="BZ145" s="9">
        <v>2007</v>
      </c>
      <c r="CA145" s="9"/>
      <c r="CB145" s="9"/>
      <c r="CC145" s="9"/>
      <c r="CD145" s="9"/>
      <c r="CE145" s="9"/>
      <c r="CF145" s="9"/>
      <c r="CG145" s="9"/>
      <c r="CH145" s="9"/>
      <c r="CI145" s="9"/>
      <c r="CJ145" s="9"/>
      <c r="CK145" s="9"/>
      <c r="CL145" s="9"/>
      <c r="CM145" s="9"/>
      <c r="CN145" s="9"/>
    </row>
    <row r="146" spans="5:92">
      <c r="E146" s="8" t="s">
        <v>25</v>
      </c>
      <c r="F146" s="8"/>
      <c r="G146" s="8">
        <f>'Non-spec Ind Elec Alloc'!AX1</f>
        <v>2011</v>
      </c>
      <c r="H146" s="8">
        <f>'Non-spec Ind Elec Alloc'!AY1</f>
        <v>2012</v>
      </c>
      <c r="I146" s="8">
        <f>'Non-spec Ind Elec Alloc'!AZ1</f>
        <v>2013</v>
      </c>
      <c r="J146" s="8"/>
      <c r="K146" s="8"/>
      <c r="L146" s="8"/>
      <c r="M146" s="8"/>
      <c r="N146" s="8"/>
      <c r="O146" s="8"/>
      <c r="P146" s="8"/>
      <c r="Q146" s="8"/>
      <c r="R146" s="8"/>
      <c r="S146" s="8"/>
      <c r="T146" s="8"/>
      <c r="U146" s="8"/>
      <c r="V146" s="32"/>
      <c r="W146" s="32"/>
      <c r="X146" s="32"/>
      <c r="Y146" s="8"/>
      <c r="Z146" s="8"/>
      <c r="AA146" s="8"/>
      <c r="AB146" s="8"/>
      <c r="AC146" s="8"/>
      <c r="AD146" s="8"/>
      <c r="AE146" s="8"/>
      <c r="AF146" s="8"/>
      <c r="AG146" s="8"/>
      <c r="AW146" s="9"/>
      <c r="AX146" s="9"/>
      <c r="AY146" s="9"/>
      <c r="AZ146" s="9"/>
      <c r="BA146" s="9"/>
      <c r="BB146" s="9"/>
      <c r="BC146" s="9"/>
      <c r="BD146" s="9"/>
      <c r="BE146" s="9"/>
      <c r="BF146" s="9"/>
      <c r="BG146" s="9"/>
      <c r="BH146" s="9"/>
      <c r="BI146" s="9"/>
      <c r="BJ146" s="9">
        <v>2008</v>
      </c>
      <c r="BK146" s="9"/>
      <c r="BL146" s="9">
        <v>171</v>
      </c>
      <c r="BM146" s="9">
        <v>8.5984522800000004E-2</v>
      </c>
      <c r="BN146" s="9">
        <f>BL146*BM146</f>
        <v>14.703353398800001</v>
      </c>
      <c r="BO146" s="9" t="s">
        <v>174</v>
      </c>
      <c r="BP146" s="9"/>
      <c r="BQ146" s="9"/>
      <c r="BR146" s="9"/>
      <c r="BS146" s="9"/>
      <c r="BT146" s="9"/>
      <c r="BU146" s="9"/>
      <c r="BV146" s="9"/>
      <c r="BW146" s="9"/>
      <c r="BX146" s="9"/>
      <c r="BY146" s="9"/>
      <c r="BZ146" s="9">
        <v>2008</v>
      </c>
      <c r="CA146" s="9"/>
      <c r="CB146" s="9">
        <v>30</v>
      </c>
      <c r="CC146" s="9">
        <v>8.5984522800000004E-2</v>
      </c>
      <c r="CD146" s="9">
        <f>CB146*CC146</f>
        <v>2.5795356840000001</v>
      </c>
      <c r="CE146" s="9" t="s">
        <v>174</v>
      </c>
      <c r="CF146" s="9"/>
      <c r="CG146" s="9"/>
      <c r="CH146" s="9"/>
      <c r="CI146" s="9"/>
      <c r="CJ146" s="9"/>
      <c r="CK146" s="9"/>
      <c r="CL146" s="9"/>
      <c r="CM146" s="9"/>
      <c r="CN146" s="9"/>
    </row>
    <row r="147" spans="5:92">
      <c r="E147" s="8" t="s">
        <v>38</v>
      </c>
      <c r="F147" s="8"/>
      <c r="G147" s="8">
        <f>BN149</f>
        <v>51.291057618041997</v>
      </c>
      <c r="H147" s="8">
        <f>BN150</f>
        <v>52.691229587317203</v>
      </c>
      <c r="I147" s="8">
        <f>BN151</f>
        <v>50.573946697890001</v>
      </c>
      <c r="J147" s="8"/>
      <c r="K147" s="8"/>
      <c r="L147" s="8"/>
      <c r="M147" s="8"/>
      <c r="N147" s="8"/>
      <c r="O147" s="8"/>
      <c r="P147" s="8"/>
      <c r="Q147" s="8"/>
      <c r="R147" s="8"/>
      <c r="S147" s="8"/>
      <c r="T147" s="8"/>
      <c r="U147" s="8"/>
      <c r="V147" s="32"/>
      <c r="W147" s="32"/>
      <c r="X147" s="32"/>
      <c r="Y147" s="8"/>
      <c r="Z147" s="8"/>
      <c r="AA147" s="8"/>
      <c r="AB147" s="8"/>
      <c r="AC147" s="8"/>
      <c r="AD147" s="8"/>
      <c r="AE147" s="8"/>
      <c r="AF147" s="8"/>
      <c r="AG147" s="8"/>
      <c r="AW147" s="9"/>
      <c r="AX147" s="9"/>
      <c r="AY147" s="9"/>
      <c r="AZ147" s="9"/>
      <c r="BA147" s="9"/>
      <c r="BB147" s="9"/>
      <c r="BC147" s="9"/>
      <c r="BD147" s="9"/>
      <c r="BE147" s="9"/>
      <c r="BF147" s="9"/>
      <c r="BG147" s="9"/>
      <c r="BH147" s="9"/>
      <c r="BI147" s="9"/>
      <c r="BJ147" s="9">
        <v>2009</v>
      </c>
      <c r="BK147" s="9"/>
      <c r="BL147" s="9">
        <v>10</v>
      </c>
      <c r="BM147" s="9">
        <v>8.5984522800000004E-2</v>
      </c>
      <c r="BN147" s="9">
        <f>BL147*BM147</f>
        <v>0.85984522800000007</v>
      </c>
      <c r="BO147" s="9" t="s">
        <v>174</v>
      </c>
      <c r="BP147" s="9"/>
      <c r="BQ147" s="9"/>
      <c r="BR147" s="9"/>
      <c r="BS147" s="9"/>
      <c r="BT147" s="9"/>
      <c r="BU147" s="9"/>
      <c r="BV147" s="9"/>
      <c r="BW147" s="9"/>
      <c r="BX147" s="9"/>
      <c r="BY147" s="9"/>
      <c r="BZ147" s="9">
        <v>2009</v>
      </c>
      <c r="CA147" s="9"/>
      <c r="CB147" s="9">
        <v>24</v>
      </c>
      <c r="CC147" s="9">
        <v>8.5984522800000004E-2</v>
      </c>
      <c r="CD147" s="9">
        <f>CB147*CC147</f>
        <v>2.0636285472</v>
      </c>
      <c r="CE147" s="9" t="s">
        <v>174</v>
      </c>
      <c r="CF147" s="9"/>
      <c r="CG147" s="9"/>
      <c r="CH147" s="9"/>
      <c r="CI147" s="9"/>
      <c r="CJ147" s="9"/>
      <c r="CK147" s="9"/>
      <c r="CL147" s="9"/>
      <c r="CM147" s="9"/>
      <c r="CN147" s="9"/>
    </row>
    <row r="148" spans="5:92">
      <c r="E148" s="8"/>
      <c r="F148" s="8"/>
      <c r="G148" s="8"/>
      <c r="H148" s="8"/>
      <c r="I148" s="8"/>
      <c r="J148" s="8"/>
      <c r="K148" s="8"/>
      <c r="L148" s="8"/>
      <c r="M148" s="8"/>
      <c r="N148" s="8"/>
      <c r="O148" s="8"/>
      <c r="P148" s="8"/>
      <c r="Q148" s="8"/>
      <c r="R148" s="8"/>
      <c r="S148" s="8"/>
      <c r="T148" s="8"/>
      <c r="U148" s="8" t="s">
        <v>63</v>
      </c>
      <c r="V148" s="32"/>
      <c r="W148" s="32"/>
      <c r="X148" s="32"/>
      <c r="Y148" s="8"/>
      <c r="Z148" s="8"/>
      <c r="AA148" s="8"/>
      <c r="AB148" s="8"/>
      <c r="AC148" s="8"/>
      <c r="AD148" s="8"/>
      <c r="AE148" s="8"/>
      <c r="AF148" s="8"/>
      <c r="AG148" s="8"/>
      <c r="AW148" s="9"/>
      <c r="AX148" s="9"/>
      <c r="AY148" s="9"/>
      <c r="AZ148" s="9"/>
      <c r="BA148" s="9"/>
      <c r="BB148" s="9"/>
      <c r="BC148" s="9"/>
      <c r="BD148" s="9"/>
      <c r="BE148" s="9"/>
      <c r="BF148" s="9"/>
      <c r="BG148" s="9"/>
      <c r="BH148" s="9"/>
      <c r="BI148" s="9"/>
      <c r="BJ148" s="9">
        <v>2010</v>
      </c>
      <c r="BK148" s="9">
        <v>7226.6</v>
      </c>
      <c r="BL148" s="9"/>
      <c r="BM148" s="9">
        <v>8.5984522799999996E-5</v>
      </c>
      <c r="BN148" s="9">
        <f>BK148*BM148</f>
        <v>0.62137575246648002</v>
      </c>
      <c r="BO148" s="9" t="s">
        <v>180</v>
      </c>
      <c r="BP148" s="9"/>
      <c r="BQ148" s="9"/>
      <c r="BR148" s="9"/>
      <c r="BS148" s="9"/>
      <c r="BT148" s="9"/>
      <c r="BU148" s="9"/>
      <c r="BV148" s="9"/>
      <c r="BW148" s="9"/>
      <c r="BX148" s="9"/>
      <c r="BY148" s="9"/>
      <c r="BZ148" s="9">
        <v>2010</v>
      </c>
      <c r="CA148" s="9"/>
      <c r="CB148" s="9">
        <v>18</v>
      </c>
      <c r="CC148" s="9">
        <v>8.5984522800000004E-2</v>
      </c>
      <c r="CD148" s="9">
        <f>CB148*CC148</f>
        <v>1.5477214104000001</v>
      </c>
      <c r="CE148" s="9" t="s">
        <v>174</v>
      </c>
      <c r="CF148" s="9"/>
      <c r="CG148" s="9"/>
      <c r="CH148" s="9"/>
      <c r="CI148" s="9"/>
      <c r="CJ148" s="9"/>
      <c r="CK148" s="9"/>
      <c r="CL148" s="9"/>
      <c r="CM148" s="9"/>
      <c r="CN148" s="9"/>
    </row>
    <row r="149" spans="5:92">
      <c r="E149" s="8" t="s">
        <v>39</v>
      </c>
      <c r="F149" s="8"/>
      <c r="G149" s="8">
        <f>G147/G143</f>
        <v>0.18843664885369765</v>
      </c>
      <c r="H149" s="8">
        <f t="shared" ref="H149:I149" si="13">H147/H143</f>
        <v>0.19122481695184668</v>
      </c>
      <c r="I149" s="8">
        <f t="shared" si="13"/>
        <v>0.19839945948659468</v>
      </c>
      <c r="J149" s="8"/>
      <c r="K149" s="8"/>
      <c r="L149" s="8"/>
      <c r="M149" s="8"/>
      <c r="N149" s="8"/>
      <c r="O149" s="8"/>
      <c r="P149" s="8"/>
      <c r="Q149" s="8"/>
      <c r="R149" s="8"/>
      <c r="S149" s="8"/>
      <c r="T149" s="8"/>
      <c r="U149" s="8" t="s">
        <v>62</v>
      </c>
      <c r="V149" s="32"/>
      <c r="W149" s="32"/>
      <c r="X149" s="32"/>
      <c r="Y149" s="8"/>
      <c r="Z149" s="8"/>
      <c r="AA149" s="8"/>
      <c r="AB149" s="8"/>
      <c r="AC149" s="8"/>
      <c r="AD149" s="8"/>
      <c r="AE149" s="8"/>
      <c r="AF149" s="8"/>
      <c r="AG149" s="8"/>
      <c r="AW149" s="9"/>
      <c r="AX149" s="9"/>
      <c r="AY149" s="9"/>
      <c r="AZ149" s="9"/>
      <c r="BA149" s="9"/>
      <c r="BB149" s="9"/>
      <c r="BC149" s="9"/>
      <c r="BD149" s="9"/>
      <c r="BE149" s="9"/>
      <c r="BF149" s="9"/>
      <c r="BG149" s="9"/>
      <c r="BH149" s="9"/>
      <c r="BI149" s="9"/>
      <c r="BJ149" s="9">
        <v>2011</v>
      </c>
      <c r="BK149" s="9">
        <v>596515</v>
      </c>
      <c r="BL149" s="9"/>
      <c r="BM149" s="9">
        <v>8.5984522799999996E-5</v>
      </c>
      <c r="BN149" s="9">
        <f>BK149*BM149</f>
        <v>51.291057618041997</v>
      </c>
      <c r="BO149" s="9" t="s">
        <v>179</v>
      </c>
      <c r="BP149" s="9"/>
      <c r="BQ149" s="9"/>
      <c r="BR149" s="9"/>
      <c r="BS149" s="9"/>
      <c r="BT149" s="9"/>
      <c r="BU149" s="9"/>
      <c r="BV149" s="9"/>
      <c r="BW149" s="9"/>
      <c r="BX149" s="9"/>
      <c r="BY149" s="9"/>
      <c r="BZ149" s="9">
        <v>2011</v>
      </c>
      <c r="CA149" s="9"/>
      <c r="CB149" s="9">
        <v>15</v>
      </c>
      <c r="CC149" s="9">
        <v>8.5984522800000004E-2</v>
      </c>
      <c r="CD149" s="9">
        <f>CB149*CC149</f>
        <v>1.2897678420000001</v>
      </c>
      <c r="CE149" s="9" t="s">
        <v>174</v>
      </c>
      <c r="CF149" s="9"/>
      <c r="CG149" s="9"/>
      <c r="CH149" s="9"/>
      <c r="CI149" s="9"/>
      <c r="CJ149" s="9"/>
      <c r="CK149" s="9"/>
      <c r="CL149" s="9"/>
      <c r="CM149" s="9"/>
      <c r="CN149" s="9"/>
    </row>
    <row r="150" spans="5:92">
      <c r="E150" s="8"/>
      <c r="F150" s="8"/>
      <c r="G150" s="8"/>
      <c r="H150" s="8"/>
      <c r="I150" s="8"/>
      <c r="J150" s="8"/>
      <c r="K150" s="8"/>
      <c r="L150" s="8"/>
      <c r="M150" s="8"/>
      <c r="N150" s="8"/>
      <c r="O150" s="8"/>
      <c r="P150" s="8"/>
      <c r="Q150" s="8"/>
      <c r="R150" s="8"/>
      <c r="S150" s="8"/>
      <c r="T150" s="8"/>
      <c r="U150" s="8"/>
      <c r="V150" s="32"/>
      <c r="W150" s="32"/>
      <c r="X150" s="32"/>
      <c r="Y150" s="8"/>
      <c r="Z150" s="8"/>
      <c r="AA150" s="8"/>
      <c r="AB150" s="8"/>
      <c r="AC150" s="8"/>
      <c r="AD150" s="8"/>
      <c r="AE150" s="8"/>
      <c r="AF150" s="8"/>
      <c r="AG150" s="8"/>
      <c r="AW150" s="9"/>
      <c r="AX150" s="9"/>
      <c r="AY150" s="9"/>
      <c r="AZ150" s="9"/>
      <c r="BA150" s="9"/>
      <c r="BB150" s="9"/>
      <c r="BC150" s="9"/>
      <c r="BD150" s="9"/>
      <c r="BE150" s="9"/>
      <c r="BF150" s="9"/>
      <c r="BG150" s="9"/>
      <c r="BH150" s="9"/>
      <c r="BI150" s="9"/>
      <c r="BJ150" s="9">
        <v>2012</v>
      </c>
      <c r="BK150" s="9"/>
      <c r="BL150" s="10">
        <v>612.79899999999998</v>
      </c>
      <c r="BM150" s="9">
        <v>8.5984522800000004E-2</v>
      </c>
      <c r="BN150" s="9">
        <f t="shared" ref="BN150:BN156" si="14">BL150*BM150</f>
        <v>52.691229587317203</v>
      </c>
      <c r="BO150" s="9" t="s">
        <v>179</v>
      </c>
      <c r="BP150" s="9"/>
      <c r="BQ150" s="9"/>
      <c r="BR150" s="9"/>
      <c r="BS150" s="9"/>
      <c r="BT150" s="9"/>
      <c r="BU150" s="9"/>
      <c r="BV150" s="9"/>
      <c r="BW150" s="9"/>
      <c r="BX150" s="9"/>
      <c r="BY150" s="9"/>
      <c r="BZ150" s="9">
        <v>2012</v>
      </c>
      <c r="CA150" s="9"/>
      <c r="CB150" s="9">
        <v>11</v>
      </c>
      <c r="CC150" s="9">
        <v>8.5984522800000004E-2</v>
      </c>
      <c r="CD150" s="9">
        <f>CB150*CC150</f>
        <v>0.94582975080000009</v>
      </c>
      <c r="CE150" s="9" t="s">
        <v>174</v>
      </c>
      <c r="CF150" s="9"/>
      <c r="CG150" s="9"/>
      <c r="CH150" s="9"/>
      <c r="CI150" s="9"/>
      <c r="CJ150" s="9"/>
      <c r="CK150" s="9"/>
      <c r="CL150" s="9"/>
      <c r="CM150" s="9"/>
      <c r="CN150" s="9"/>
    </row>
    <row r="151" spans="5:92">
      <c r="E151" s="8" t="s">
        <v>40</v>
      </c>
      <c r="F151" s="8"/>
      <c r="G151" s="8"/>
      <c r="H151" s="8"/>
      <c r="I151" s="8"/>
      <c r="J151" s="8"/>
      <c r="K151" s="8"/>
      <c r="L151" s="8"/>
      <c r="M151" s="8"/>
      <c r="N151" s="8"/>
      <c r="O151" s="8"/>
      <c r="P151" s="8"/>
      <c r="Q151" s="8"/>
      <c r="R151" s="8"/>
      <c r="S151" s="8"/>
      <c r="T151" s="8"/>
      <c r="U151" s="8"/>
      <c r="V151" s="32"/>
      <c r="W151" s="32"/>
      <c r="X151" s="32"/>
      <c r="Y151" s="8"/>
      <c r="Z151" s="8"/>
      <c r="AA151" s="8"/>
      <c r="AB151" s="8"/>
      <c r="AC151" s="8"/>
      <c r="AD151" s="8"/>
      <c r="AE151" s="8"/>
      <c r="AF151" s="8"/>
      <c r="AG151" s="8"/>
      <c r="AW151" s="9"/>
      <c r="AX151" s="9"/>
      <c r="AY151" s="9"/>
      <c r="AZ151" s="9"/>
      <c r="BA151" s="9"/>
      <c r="BB151" s="9"/>
      <c r="BC151" s="9"/>
      <c r="BD151" s="9"/>
      <c r="BE151" s="9"/>
      <c r="BF151" s="9"/>
      <c r="BG151" s="9"/>
      <c r="BH151" s="9"/>
      <c r="BI151" s="9"/>
      <c r="BJ151" s="9">
        <v>2013</v>
      </c>
      <c r="BK151" s="10"/>
      <c r="BL151" s="10">
        <v>588.17499999999995</v>
      </c>
      <c r="BM151" s="9">
        <v>8.5984522800000004E-2</v>
      </c>
      <c r="BN151" s="9">
        <f t="shared" si="14"/>
        <v>50.573946697890001</v>
      </c>
      <c r="BO151" s="9" t="s">
        <v>179</v>
      </c>
      <c r="BP151" s="9"/>
      <c r="BQ151" s="9"/>
      <c r="BR151" s="9"/>
      <c r="BS151" s="9"/>
      <c r="BT151" s="9"/>
      <c r="BU151" s="9"/>
      <c r="BV151" s="9"/>
      <c r="BW151" s="9"/>
      <c r="BX151" s="9"/>
      <c r="BY151" s="9"/>
      <c r="BZ151" s="9">
        <v>2013</v>
      </c>
      <c r="CA151" s="9"/>
      <c r="CB151" s="9"/>
      <c r="CC151" s="9"/>
      <c r="CD151" s="9"/>
      <c r="CE151" s="9"/>
      <c r="CF151" s="9"/>
      <c r="CG151" s="9"/>
      <c r="CH151" s="9"/>
      <c r="CI151" s="9"/>
      <c r="CJ151" s="9"/>
      <c r="CK151" s="9"/>
      <c r="CL151" s="9"/>
      <c r="CM151" s="9"/>
      <c r="CN151" s="9"/>
    </row>
    <row r="152" spans="5:92">
      <c r="E152" s="8" t="s">
        <v>41</v>
      </c>
      <c r="F152" s="8"/>
      <c r="G152" s="8"/>
      <c r="H152" s="8"/>
      <c r="I152" s="8"/>
      <c r="J152" s="8"/>
      <c r="K152" s="8"/>
      <c r="L152" s="8"/>
      <c r="M152" s="8"/>
      <c r="N152" s="8"/>
      <c r="O152" s="8"/>
      <c r="P152" s="8"/>
      <c r="Q152" s="8"/>
      <c r="R152" s="8"/>
      <c r="S152" s="8"/>
      <c r="T152" s="8"/>
      <c r="U152" s="8"/>
      <c r="V152" s="32"/>
      <c r="W152" s="32"/>
      <c r="X152" s="32"/>
      <c r="Y152" s="8"/>
      <c r="Z152" s="8"/>
      <c r="AA152" s="8"/>
      <c r="AB152" s="8"/>
      <c r="AC152" s="8"/>
      <c r="AD152" s="8"/>
      <c r="AE152" s="8"/>
      <c r="AF152" s="8"/>
      <c r="AG152" s="8"/>
      <c r="AW152" s="9"/>
      <c r="AX152" s="9"/>
      <c r="AY152" s="9"/>
      <c r="AZ152" s="9"/>
      <c r="BA152" s="9"/>
      <c r="BB152" s="9"/>
      <c r="BC152" s="9"/>
      <c r="BD152" s="9"/>
      <c r="BE152" s="9"/>
      <c r="BF152" s="9"/>
      <c r="BG152" s="9"/>
      <c r="BH152" s="9"/>
      <c r="BI152" s="9"/>
      <c r="BJ152" s="9">
        <v>2014</v>
      </c>
      <c r="BK152" s="10"/>
      <c r="BL152" s="10">
        <v>611</v>
      </c>
      <c r="BM152" s="9">
        <v>8.5984522800000004E-2</v>
      </c>
      <c r="BN152" s="9">
        <f t="shared" si="14"/>
        <v>52.536543430800002</v>
      </c>
      <c r="BO152" s="9" t="s">
        <v>174</v>
      </c>
      <c r="BP152" s="9"/>
      <c r="BQ152" s="9"/>
      <c r="BR152" s="9"/>
      <c r="BS152" s="9"/>
      <c r="BT152" s="9"/>
      <c r="BU152" s="9"/>
      <c r="BV152" s="9"/>
      <c r="BW152" s="9"/>
      <c r="BX152" s="9"/>
      <c r="BY152" s="9"/>
      <c r="BZ152" s="9">
        <v>2014</v>
      </c>
      <c r="CA152" s="9"/>
      <c r="CB152" s="9">
        <v>10</v>
      </c>
      <c r="CC152" s="9">
        <v>8.5984522800000004E-2</v>
      </c>
      <c r="CD152" s="9">
        <f t="shared" ref="CD152:CD156" si="15">CB152*CC152</f>
        <v>0.85984522800000007</v>
      </c>
      <c r="CE152" s="9" t="s">
        <v>174</v>
      </c>
      <c r="CF152" s="9"/>
      <c r="CG152" s="9"/>
      <c r="CH152" s="9"/>
      <c r="CI152" s="9"/>
      <c r="CJ152" s="9"/>
      <c r="CK152" s="9"/>
      <c r="CL152" s="9"/>
      <c r="CM152" s="9"/>
      <c r="CN152" s="9"/>
    </row>
    <row r="153" spans="5:92">
      <c r="E153" s="8"/>
      <c r="F153" s="8"/>
      <c r="G153" s="8"/>
      <c r="H153" s="8"/>
      <c r="I153" s="8"/>
      <c r="J153" s="8"/>
      <c r="K153" s="8"/>
      <c r="L153" s="8"/>
      <c r="M153" s="8"/>
      <c r="N153" s="8"/>
      <c r="O153" s="8"/>
      <c r="P153" s="8"/>
      <c r="Q153" s="8"/>
      <c r="R153" s="8"/>
      <c r="S153" s="8"/>
      <c r="T153" s="8"/>
      <c r="U153" s="8"/>
      <c r="V153" s="32"/>
      <c r="W153" s="32"/>
      <c r="X153" s="32"/>
      <c r="Y153" s="8"/>
      <c r="Z153" s="8"/>
      <c r="AA153" s="8"/>
      <c r="AB153" s="8"/>
      <c r="AC153" s="8"/>
      <c r="AD153" s="8"/>
      <c r="AE153" s="8"/>
      <c r="AF153" s="8"/>
      <c r="AG153" s="8"/>
      <c r="AW153" s="9"/>
      <c r="AX153" s="9"/>
      <c r="AY153" s="9"/>
      <c r="AZ153" s="9"/>
      <c r="BA153" s="9"/>
      <c r="BB153" s="9"/>
      <c r="BC153" s="9"/>
      <c r="BD153" s="9"/>
      <c r="BE153" s="9"/>
      <c r="BF153" s="9"/>
      <c r="BG153" s="9"/>
      <c r="BH153" s="9"/>
      <c r="BI153" s="9"/>
      <c r="BJ153" s="9">
        <v>2015</v>
      </c>
      <c r="BK153" s="9"/>
      <c r="BL153" s="10">
        <v>572.88599999999997</v>
      </c>
      <c r="BM153" s="9">
        <v>8.5984522800000004E-2</v>
      </c>
      <c r="BN153" s="9">
        <f t="shared" si="14"/>
        <v>49.259329328800803</v>
      </c>
      <c r="BO153" s="9" t="s">
        <v>29</v>
      </c>
      <c r="BP153" s="9"/>
      <c r="BQ153" s="9"/>
      <c r="BR153" s="9"/>
      <c r="BS153" s="9"/>
      <c r="BT153" s="9"/>
      <c r="BU153" s="9"/>
      <c r="BV153" s="9"/>
      <c r="BW153" s="9"/>
      <c r="BX153" s="9"/>
      <c r="BY153" s="9"/>
      <c r="BZ153" s="9">
        <v>2015</v>
      </c>
      <c r="CA153" s="9"/>
      <c r="CB153" s="9">
        <v>8</v>
      </c>
      <c r="CC153" s="9">
        <v>8.5984522800000004E-2</v>
      </c>
      <c r="CD153" s="9">
        <f t="shared" si="15"/>
        <v>0.68787618240000004</v>
      </c>
      <c r="CE153" s="9" t="s">
        <v>174</v>
      </c>
      <c r="CF153" s="9"/>
      <c r="CG153" s="9"/>
      <c r="CH153" s="9"/>
      <c r="CI153" s="9"/>
      <c r="CJ153" s="9"/>
      <c r="CK153" s="9"/>
      <c r="CL153" s="9"/>
      <c r="CM153" s="9"/>
      <c r="CN153" s="9"/>
    </row>
    <row r="154" spans="5:92">
      <c r="E154" s="8" t="s">
        <v>42</v>
      </c>
      <c r="F154" s="8"/>
      <c r="G154" s="8"/>
      <c r="H154" s="8"/>
      <c r="I154" s="8"/>
      <c r="J154" s="8"/>
      <c r="K154" s="8"/>
      <c r="L154" s="8"/>
      <c r="M154" s="8"/>
      <c r="N154" s="8"/>
      <c r="O154" s="8"/>
      <c r="P154" s="8"/>
      <c r="Q154" s="8"/>
      <c r="R154" s="8"/>
      <c r="S154" s="8"/>
      <c r="T154" s="8"/>
      <c r="U154" s="8"/>
      <c r="V154" s="32"/>
      <c r="W154" s="32"/>
      <c r="X154" s="32"/>
      <c r="Y154" s="8"/>
      <c r="Z154" s="8"/>
      <c r="AA154" s="8"/>
      <c r="AB154" s="8"/>
      <c r="AC154" s="8"/>
      <c r="AD154" s="8"/>
      <c r="AE154" s="8"/>
      <c r="AF154" s="8"/>
      <c r="AG154" s="8"/>
      <c r="AW154" s="9"/>
      <c r="AX154" s="9"/>
      <c r="AY154" s="9"/>
      <c r="AZ154" s="9"/>
      <c r="BA154" s="9"/>
      <c r="BB154" s="9"/>
      <c r="BC154" s="9"/>
      <c r="BD154" s="9"/>
      <c r="BE154" s="9"/>
      <c r="BF154" s="9"/>
      <c r="BG154" s="9"/>
      <c r="BH154" s="9"/>
      <c r="BI154" s="9"/>
      <c r="BJ154" s="9">
        <v>2016</v>
      </c>
      <c r="BK154" s="9"/>
      <c r="BL154" s="10">
        <v>617</v>
      </c>
      <c r="BM154" s="9">
        <v>8.5984522800000004E-2</v>
      </c>
      <c r="BN154" s="9">
        <f t="shared" si="14"/>
        <v>53.052450567600005</v>
      </c>
      <c r="BO154" s="9" t="s">
        <v>174</v>
      </c>
      <c r="BP154" s="9"/>
      <c r="BQ154" s="9"/>
      <c r="BR154" s="9"/>
      <c r="BS154" s="9"/>
      <c r="BT154" s="9"/>
      <c r="BU154" s="9"/>
      <c r="BV154" s="9"/>
      <c r="BW154" s="9"/>
      <c r="BX154" s="9"/>
      <c r="BY154" s="9"/>
      <c r="BZ154" s="9">
        <v>2016</v>
      </c>
      <c r="CA154" s="9"/>
      <c r="CB154" s="9">
        <v>6</v>
      </c>
      <c r="CC154" s="9">
        <v>8.5984522800000004E-2</v>
      </c>
      <c r="CD154" s="9">
        <f t="shared" si="15"/>
        <v>0.5159071368</v>
      </c>
      <c r="CE154" s="9" t="s">
        <v>174</v>
      </c>
      <c r="CF154" s="9"/>
      <c r="CG154" s="9"/>
      <c r="CH154" s="9"/>
      <c r="CI154" s="9"/>
      <c r="CJ154" s="9"/>
      <c r="CK154" s="9"/>
      <c r="CL154" s="9"/>
      <c r="CM154" s="9"/>
      <c r="CN154" s="9"/>
    </row>
    <row r="155" spans="5:92">
      <c r="E155" s="8" t="s">
        <v>43</v>
      </c>
      <c r="F155" s="8"/>
      <c r="G155" s="8"/>
      <c r="H155" s="8"/>
      <c r="I155" s="8"/>
      <c r="J155" s="8"/>
      <c r="K155" s="8"/>
      <c r="L155" s="8"/>
      <c r="M155" s="8"/>
      <c r="N155" s="8"/>
      <c r="O155" s="8"/>
      <c r="P155" s="8"/>
      <c r="Q155" s="8"/>
      <c r="R155" s="8"/>
      <c r="S155" s="8"/>
      <c r="T155" s="8"/>
      <c r="U155" s="8"/>
      <c r="V155" s="32"/>
      <c r="W155" s="32"/>
      <c r="X155" s="32"/>
      <c r="Y155" s="8"/>
      <c r="Z155" s="8"/>
      <c r="AA155" s="8"/>
      <c r="AB155" s="8"/>
      <c r="AC155" s="8"/>
      <c r="AD155" s="8"/>
      <c r="AE155" s="8"/>
      <c r="AF155" s="8"/>
      <c r="AG155" s="8"/>
      <c r="AW155" s="9"/>
      <c r="AX155" s="9"/>
      <c r="AY155" s="9"/>
      <c r="AZ155" s="9"/>
      <c r="BA155" s="9"/>
      <c r="BB155" s="9"/>
      <c r="BC155" s="9"/>
      <c r="BD155" s="9"/>
      <c r="BE155" s="9"/>
      <c r="BF155" s="9"/>
      <c r="BG155" s="9"/>
      <c r="BH155" s="9"/>
      <c r="BI155" s="9"/>
      <c r="BJ155" s="9">
        <v>2017</v>
      </c>
      <c r="BK155" s="9"/>
      <c r="BL155" s="10">
        <v>631</v>
      </c>
      <c r="BM155" s="9">
        <v>8.5984522800000004E-2</v>
      </c>
      <c r="BN155" s="9">
        <f t="shared" si="14"/>
        <v>54.256233886800004</v>
      </c>
      <c r="BO155" s="9" t="s">
        <v>174</v>
      </c>
      <c r="BP155" s="9"/>
      <c r="BQ155" s="9"/>
      <c r="BR155" s="9"/>
      <c r="BS155" s="9"/>
      <c r="BT155" s="9"/>
      <c r="BU155" s="9"/>
      <c r="BV155" s="9"/>
      <c r="BW155" s="9"/>
      <c r="BX155" s="9"/>
      <c r="BY155" s="9"/>
      <c r="BZ155" s="9">
        <v>2017</v>
      </c>
      <c r="CA155" s="9"/>
      <c r="CB155" s="9">
        <v>4</v>
      </c>
      <c r="CC155" s="9">
        <v>8.5984522800000004E-2</v>
      </c>
      <c r="CD155" s="9">
        <f t="shared" si="15"/>
        <v>0.34393809120000002</v>
      </c>
      <c r="CE155" s="9" t="s">
        <v>174</v>
      </c>
      <c r="CF155" s="9"/>
      <c r="CG155" s="9"/>
      <c r="CH155" s="9"/>
      <c r="CI155" s="9"/>
      <c r="CJ155" s="9"/>
      <c r="CK155" s="9"/>
      <c r="CL155" s="9"/>
      <c r="CM155" s="9"/>
      <c r="CN155" s="9"/>
    </row>
    <row r="156" spans="5:92">
      <c r="E156" s="8" t="s">
        <v>44</v>
      </c>
      <c r="F156" s="8"/>
      <c r="G156" s="8"/>
      <c r="H156" s="8"/>
      <c r="I156" s="8"/>
      <c r="J156" s="8"/>
      <c r="K156" s="8"/>
      <c r="L156" s="8"/>
      <c r="M156" s="8"/>
      <c r="N156" s="8"/>
      <c r="O156" s="8"/>
      <c r="P156" s="8"/>
      <c r="Q156" s="8"/>
      <c r="R156" s="8"/>
      <c r="S156" s="8"/>
      <c r="T156" s="8"/>
      <c r="U156" s="8"/>
      <c r="V156" s="32"/>
      <c r="W156" s="32"/>
      <c r="X156" s="32"/>
      <c r="Y156" s="8"/>
      <c r="Z156" s="8"/>
      <c r="AA156" s="8"/>
      <c r="AB156" s="8"/>
      <c r="AC156" s="8"/>
      <c r="AD156" s="8"/>
      <c r="AE156" s="8"/>
      <c r="AF156" s="8"/>
      <c r="AG156" s="8"/>
      <c r="AW156" s="9"/>
      <c r="AX156" s="9"/>
      <c r="AY156" s="9"/>
      <c r="AZ156" s="9"/>
      <c r="BA156" s="9"/>
      <c r="BB156" s="9"/>
      <c r="BC156" s="9"/>
      <c r="BD156" s="9"/>
      <c r="BE156" s="9"/>
      <c r="BF156" s="9"/>
      <c r="BG156" s="9"/>
      <c r="BH156" s="9"/>
      <c r="BI156" s="9"/>
      <c r="BJ156" s="9">
        <v>2018</v>
      </c>
      <c r="BK156" s="9"/>
      <c r="BL156" s="10">
        <v>815</v>
      </c>
      <c r="BM156" s="9">
        <v>8.5984522800000004E-2</v>
      </c>
      <c r="BN156" s="9">
        <f t="shared" si="14"/>
        <v>70.077386082000004</v>
      </c>
      <c r="BO156" s="9" t="s">
        <v>174</v>
      </c>
      <c r="BP156" s="9"/>
      <c r="BQ156" s="9"/>
      <c r="BR156" s="9"/>
      <c r="BS156" s="9"/>
      <c r="BT156" s="9"/>
      <c r="BU156" s="9"/>
      <c r="BV156" s="9"/>
      <c r="BW156" s="9"/>
      <c r="BX156" s="9"/>
      <c r="BY156" s="9"/>
      <c r="BZ156" s="9">
        <v>2018</v>
      </c>
      <c r="CA156" s="9"/>
      <c r="CB156" s="9">
        <v>2</v>
      </c>
      <c r="CC156" s="9">
        <v>8.5984522800000004E-2</v>
      </c>
      <c r="CD156" s="9">
        <f t="shared" si="15"/>
        <v>0.17196904560000001</v>
      </c>
      <c r="CE156" s="9" t="s">
        <v>174</v>
      </c>
      <c r="CF156" s="9"/>
      <c r="CG156" s="9"/>
      <c r="CH156" s="9"/>
      <c r="CI156" s="9"/>
      <c r="CJ156" s="9"/>
      <c r="CK156" s="9"/>
      <c r="CL156" s="9"/>
      <c r="CM156" s="9"/>
      <c r="CN156" s="9"/>
    </row>
    <row r="157" spans="5:92">
      <c r="E157" s="8"/>
      <c r="F157" s="8"/>
      <c r="G157" s="8"/>
      <c r="H157" s="8"/>
      <c r="I157" s="8"/>
      <c r="J157" s="8"/>
      <c r="K157" s="8"/>
      <c r="L157" s="8"/>
      <c r="M157" s="8"/>
      <c r="N157" s="8"/>
      <c r="O157" s="8"/>
      <c r="P157" s="8"/>
      <c r="Q157" s="8"/>
      <c r="R157" s="8"/>
      <c r="S157" s="8"/>
      <c r="T157" s="8"/>
      <c r="U157" s="8"/>
      <c r="V157" s="32"/>
      <c r="W157" s="32"/>
      <c r="X157" s="32"/>
      <c r="Y157" s="8"/>
      <c r="Z157" s="8"/>
      <c r="AA157" s="8"/>
      <c r="AB157" s="8"/>
      <c r="AC157" s="8"/>
      <c r="AD157" s="8"/>
      <c r="AE157" s="8"/>
      <c r="AF157" s="8"/>
      <c r="AG157" s="8"/>
      <c r="AW157" s="9"/>
      <c r="AX157" s="9"/>
      <c r="AY157" s="9"/>
      <c r="AZ157" s="9"/>
      <c r="BA157" s="9"/>
      <c r="BB157" s="9"/>
      <c r="BC157" s="9"/>
      <c r="BD157" s="9"/>
      <c r="BE157" s="9"/>
      <c r="BF157" s="9"/>
      <c r="BG157" s="9"/>
      <c r="BH157" s="9"/>
      <c r="BI157" s="9"/>
      <c r="BJ157" s="9"/>
      <c r="BK157" s="9"/>
      <c r="BL157" s="10"/>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row>
    <row r="158" spans="5:92">
      <c r="E158" s="8" t="s">
        <v>46</v>
      </c>
      <c r="F158" s="8"/>
      <c r="G158" s="8"/>
      <c r="H158" s="8"/>
      <c r="I158" s="8"/>
      <c r="J158" s="8"/>
      <c r="K158" s="8"/>
      <c r="L158" s="8"/>
      <c r="M158" s="8"/>
      <c r="N158" s="8"/>
      <c r="O158" s="8"/>
      <c r="P158" s="8"/>
      <c r="Q158" s="8"/>
      <c r="R158" s="8"/>
      <c r="S158" s="8"/>
      <c r="T158" s="8"/>
      <c r="U158" s="8"/>
      <c r="V158" s="32"/>
      <c r="W158" s="32"/>
      <c r="X158" s="32"/>
      <c r="Y158" s="8"/>
      <c r="Z158" s="8"/>
      <c r="AA158" s="8"/>
      <c r="AB158" s="8"/>
      <c r="AC158" s="8"/>
      <c r="AD158" s="8"/>
      <c r="AE158" s="8"/>
      <c r="AF158" s="8"/>
      <c r="AG158" s="8"/>
      <c r="AW158" s="9"/>
      <c r="AX158" s="9"/>
      <c r="AY158" s="9"/>
      <c r="AZ158" s="9"/>
      <c r="BA158" s="9"/>
      <c r="BB158" s="9"/>
      <c r="BC158" s="9"/>
      <c r="BD158" s="9"/>
      <c r="BE158" s="9"/>
      <c r="BF158" s="9"/>
      <c r="BG158" s="9"/>
      <c r="BH158" s="9"/>
      <c r="BI158" s="9"/>
      <c r="BJ158" s="9"/>
      <c r="BK158" s="9"/>
      <c r="BL158" s="10"/>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row>
    <row r="159" spans="5:92">
      <c r="E159" s="8" t="s">
        <v>47</v>
      </c>
      <c r="F159" s="8"/>
      <c r="G159" s="8"/>
      <c r="H159" s="8"/>
      <c r="I159" s="8"/>
      <c r="J159" s="8"/>
      <c r="K159" s="8"/>
      <c r="L159" s="8"/>
      <c r="M159" s="8"/>
      <c r="N159" s="8"/>
      <c r="O159" s="8"/>
      <c r="P159" s="8"/>
      <c r="Q159" s="8"/>
      <c r="R159" s="8"/>
      <c r="S159" s="8"/>
      <c r="T159" s="8"/>
      <c r="U159" s="8"/>
      <c r="V159" s="32"/>
      <c r="W159" s="32"/>
      <c r="X159" s="32"/>
      <c r="Y159" s="8"/>
      <c r="Z159" s="8"/>
      <c r="AA159" s="8"/>
      <c r="AB159" s="8"/>
      <c r="AC159" s="8"/>
      <c r="AD159" s="8"/>
      <c r="AE159" s="8"/>
      <c r="AF159" s="8"/>
      <c r="AG159" s="8"/>
      <c r="AW159" s="9"/>
      <c r="AX159" s="9"/>
      <c r="AY159" s="9"/>
      <c r="AZ159" s="9"/>
      <c r="BA159" s="9"/>
      <c r="BB159" s="9"/>
      <c r="BC159" s="9"/>
      <c r="BD159" s="9"/>
      <c r="BE159" s="9"/>
      <c r="BF159" s="9"/>
      <c r="BG159" s="9"/>
      <c r="BH159" s="9"/>
      <c r="BI159" s="9"/>
      <c r="BJ159" s="9"/>
      <c r="BK159" s="9"/>
      <c r="BL159" s="10"/>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row>
    <row r="160" spans="5:92">
      <c r="E160" s="8" t="s">
        <v>48</v>
      </c>
      <c r="F160" s="8"/>
      <c r="G160" s="8"/>
      <c r="H160" s="8"/>
      <c r="I160" s="8"/>
      <c r="J160" s="8"/>
      <c r="K160" s="8"/>
      <c r="L160" s="8"/>
      <c r="M160" s="8"/>
      <c r="N160" s="8"/>
      <c r="O160" s="8"/>
      <c r="P160" s="8"/>
      <c r="Q160" s="8"/>
      <c r="R160" s="8"/>
      <c r="S160" s="8"/>
      <c r="T160" s="8"/>
      <c r="U160" s="8"/>
      <c r="V160" s="32"/>
      <c r="W160" s="32"/>
      <c r="X160" s="32"/>
      <c r="Y160" s="8"/>
      <c r="Z160" s="8"/>
      <c r="AA160" s="8"/>
      <c r="AB160" s="8"/>
      <c r="AC160" s="8"/>
      <c r="AD160" s="8"/>
      <c r="AE160" s="8"/>
      <c r="AF160" s="8"/>
      <c r="AG160" s="8"/>
      <c r="AW160" s="9"/>
      <c r="AX160" s="9"/>
      <c r="AY160" s="9"/>
      <c r="AZ160" s="9"/>
      <c r="BA160" s="9"/>
      <c r="BB160" s="9"/>
      <c r="BC160" s="9"/>
      <c r="BD160" s="9"/>
      <c r="BE160" s="9"/>
      <c r="BF160" s="9"/>
      <c r="BG160" s="9"/>
      <c r="BH160" s="9"/>
      <c r="BI160" s="9"/>
      <c r="BJ160" s="9" t="s">
        <v>176</v>
      </c>
      <c r="BK160" s="9"/>
      <c r="BL160" s="10"/>
      <c r="BM160" s="9"/>
      <c r="BN160" s="9"/>
      <c r="BO160" s="9"/>
      <c r="BP160" s="9"/>
      <c r="BQ160" s="9" t="s">
        <v>187</v>
      </c>
      <c r="BR160" s="9"/>
      <c r="BS160" s="9"/>
      <c r="BT160" s="9"/>
      <c r="BU160" s="9"/>
      <c r="BV160" s="9"/>
      <c r="BW160" s="9"/>
      <c r="BX160" s="9"/>
      <c r="BY160" s="9"/>
      <c r="BZ160" s="9"/>
      <c r="CA160" s="9"/>
      <c r="CB160" s="9"/>
      <c r="CC160" s="9"/>
      <c r="CD160" s="9"/>
      <c r="CE160" s="9"/>
      <c r="CF160" s="9"/>
      <c r="CG160" s="9"/>
      <c r="CH160" s="9"/>
      <c r="CI160" s="9"/>
      <c r="CJ160" s="9"/>
      <c r="CK160" s="9"/>
      <c r="CL160" s="9"/>
      <c r="CM160" s="9"/>
      <c r="CN160" s="9"/>
    </row>
    <row r="161" spans="5:92">
      <c r="E161" s="8"/>
      <c r="F161" s="8"/>
      <c r="G161" s="8"/>
      <c r="H161" s="8"/>
      <c r="I161" s="8"/>
      <c r="J161" s="8"/>
      <c r="K161" s="8"/>
      <c r="L161" s="8"/>
      <c r="M161" s="8"/>
      <c r="N161" s="8"/>
      <c r="O161" s="8"/>
      <c r="P161" s="8"/>
      <c r="Q161" s="8"/>
      <c r="R161" s="8"/>
      <c r="S161" s="8"/>
      <c r="T161" s="8"/>
      <c r="U161" s="8"/>
      <c r="V161" s="32"/>
      <c r="W161" s="32"/>
      <c r="X161" s="32"/>
      <c r="Y161" s="8"/>
      <c r="Z161" s="8"/>
      <c r="AA161" s="8"/>
      <c r="AB161" s="8"/>
      <c r="AC161" s="8"/>
      <c r="AD161" s="8"/>
      <c r="AE161" s="8"/>
      <c r="AF161" s="8"/>
      <c r="AG161" s="8"/>
      <c r="AW161" s="9"/>
      <c r="AX161" s="9"/>
      <c r="AY161" s="9"/>
      <c r="AZ161" s="9"/>
      <c r="BA161" s="9"/>
      <c r="BB161" s="9"/>
      <c r="BC161" s="9"/>
      <c r="BD161" s="9"/>
      <c r="BE161" s="9"/>
      <c r="BF161" s="9"/>
      <c r="BG161" s="9"/>
      <c r="BH161" s="9"/>
      <c r="BI161" s="9"/>
      <c r="BJ161" s="9" t="s">
        <v>25</v>
      </c>
      <c r="BK161" s="9" t="s">
        <v>23</v>
      </c>
      <c r="BL161" s="10" t="s">
        <v>26</v>
      </c>
      <c r="BM161" s="9" t="s">
        <v>24</v>
      </c>
      <c r="BN161" s="9" t="s">
        <v>15</v>
      </c>
      <c r="BO161" s="9" t="s">
        <v>28</v>
      </c>
      <c r="BP161" s="9"/>
      <c r="BQ161" s="9" t="s">
        <v>6</v>
      </c>
      <c r="BR161" s="9"/>
      <c r="BS161" s="9"/>
      <c r="BT161" s="9"/>
      <c r="BU161" s="9"/>
      <c r="BV161" s="9"/>
      <c r="BW161" s="9"/>
      <c r="BX161" s="9"/>
      <c r="BY161" s="9"/>
      <c r="BZ161" s="9"/>
      <c r="CA161" s="9"/>
      <c r="CB161" s="9"/>
      <c r="CC161" s="9"/>
      <c r="CD161" s="9"/>
      <c r="CE161" s="9"/>
      <c r="CF161" s="9"/>
      <c r="CG161" s="9"/>
      <c r="CH161" s="9"/>
      <c r="CI161" s="9"/>
      <c r="CJ161" s="9"/>
      <c r="CK161" s="9"/>
      <c r="CL161" s="9"/>
      <c r="CM161" s="9"/>
      <c r="CN161" s="9"/>
    </row>
    <row r="162" spans="5:92">
      <c r="E162" s="8" t="s">
        <v>49</v>
      </c>
      <c r="F162" s="8"/>
      <c r="G162" s="8"/>
      <c r="H162" s="8"/>
      <c r="I162" s="8"/>
      <c r="J162" s="8"/>
      <c r="K162" s="8"/>
      <c r="L162" s="8"/>
      <c r="M162" s="8"/>
      <c r="N162" s="8"/>
      <c r="O162" s="8"/>
      <c r="P162" s="8"/>
      <c r="Q162" s="8"/>
      <c r="R162" s="8"/>
      <c r="S162" s="8"/>
      <c r="T162" s="8"/>
      <c r="U162" s="8"/>
      <c r="V162" s="32"/>
      <c r="W162" s="32"/>
      <c r="X162" s="32"/>
      <c r="Y162" s="8"/>
      <c r="Z162" s="8"/>
      <c r="AA162" s="8"/>
      <c r="AB162" s="8"/>
      <c r="AC162" s="8"/>
      <c r="AD162" s="8"/>
      <c r="AE162" s="8"/>
      <c r="AF162" s="8"/>
      <c r="AG162" s="8"/>
      <c r="AW162" s="9"/>
      <c r="AX162" s="9"/>
      <c r="AY162" s="9"/>
      <c r="AZ162" s="9"/>
      <c r="BA162" s="9"/>
      <c r="BB162" s="9"/>
      <c r="BC162" s="9"/>
      <c r="BD162" s="9"/>
      <c r="BE162" s="9"/>
      <c r="BF162" s="9"/>
      <c r="BG162" s="9"/>
      <c r="BH162" s="9"/>
      <c r="BI162" s="9"/>
      <c r="BJ162" s="9">
        <v>1971</v>
      </c>
      <c r="BK162" s="9">
        <v>226500</v>
      </c>
      <c r="BL162" s="10"/>
      <c r="BM162" s="9">
        <v>8.5984522799999996E-5</v>
      </c>
      <c r="BN162" s="9">
        <f t="shared" ref="BN162:BN170" si="16">BK162*BM162</f>
        <v>19.4754944142</v>
      </c>
      <c r="BO162" s="9" t="s">
        <v>174</v>
      </c>
      <c r="BP162" s="9"/>
      <c r="BQ162" s="9">
        <v>16.681000000000001</v>
      </c>
      <c r="BR162" s="9"/>
      <c r="BS162" s="9"/>
      <c r="BT162" s="9"/>
      <c r="BU162" s="9"/>
      <c r="BV162" s="9"/>
      <c r="BW162" s="9"/>
      <c r="BX162" s="9"/>
      <c r="BY162" s="9"/>
      <c r="BZ162" s="9"/>
      <c r="CA162" s="9"/>
      <c r="CB162" s="9"/>
      <c r="CC162" s="9"/>
      <c r="CD162" s="9"/>
      <c r="CE162" s="9"/>
      <c r="CF162" s="9"/>
      <c r="CG162" s="9"/>
      <c r="CH162" s="9"/>
      <c r="CI162" s="9"/>
      <c r="CJ162" s="9"/>
      <c r="CK162" s="9"/>
      <c r="CL162" s="9"/>
      <c r="CM162" s="9"/>
      <c r="CN162" s="9"/>
    </row>
    <row r="163" spans="5:92">
      <c r="E163" s="8" t="s">
        <v>50</v>
      </c>
      <c r="F163" s="8"/>
      <c r="G163" s="8"/>
      <c r="H163" s="8"/>
      <c r="I163" s="8"/>
      <c r="J163" s="8"/>
      <c r="K163" s="8"/>
      <c r="L163" s="8"/>
      <c r="M163" s="8"/>
      <c r="N163" s="8"/>
      <c r="O163" s="8"/>
      <c r="P163" s="8"/>
      <c r="Q163" s="8"/>
      <c r="R163" s="8"/>
      <c r="S163" s="8"/>
      <c r="T163" s="8"/>
      <c r="U163" s="8"/>
      <c r="V163" s="32"/>
      <c r="W163" s="32"/>
      <c r="X163" s="32"/>
      <c r="Y163" s="8"/>
      <c r="Z163" s="8"/>
      <c r="AA163" s="8"/>
      <c r="AB163" s="8"/>
      <c r="AC163" s="8"/>
      <c r="AD163" s="8"/>
      <c r="AE163" s="8"/>
      <c r="AF163" s="8"/>
      <c r="AG163" s="8"/>
      <c r="AW163" s="9"/>
      <c r="AX163" s="9"/>
      <c r="AY163" s="9"/>
      <c r="AZ163" s="9"/>
      <c r="BA163" s="9"/>
      <c r="BB163" s="9"/>
      <c r="BC163" s="9"/>
      <c r="BD163" s="9"/>
      <c r="BE163" s="9"/>
      <c r="BF163" s="9"/>
      <c r="BG163" s="9"/>
      <c r="BH163" s="9"/>
      <c r="BI163" s="9"/>
      <c r="BJ163" s="9">
        <v>1972</v>
      </c>
      <c r="BK163" s="9">
        <v>242639</v>
      </c>
      <c r="BL163" s="10"/>
      <c r="BM163" s="9">
        <v>8.5984522799999996E-5</v>
      </c>
      <c r="BN163" s="9">
        <f t="shared" si="16"/>
        <v>20.863198627669199</v>
      </c>
      <c r="BO163" s="9" t="s">
        <v>174</v>
      </c>
      <c r="BP163" s="9"/>
      <c r="BQ163" s="9">
        <v>18.8306</v>
      </c>
      <c r="BR163" s="9"/>
      <c r="BS163" s="9"/>
      <c r="BT163" s="9"/>
      <c r="BU163" s="9"/>
      <c r="BV163" s="9"/>
      <c r="BW163" s="9"/>
      <c r="BX163" s="9"/>
      <c r="BY163" s="9"/>
      <c r="BZ163" s="9"/>
      <c r="CA163" s="9"/>
      <c r="CB163" s="9"/>
      <c r="CC163" s="9"/>
      <c r="CD163" s="9"/>
      <c r="CE163" s="9"/>
      <c r="CF163" s="9"/>
      <c r="CG163" s="9"/>
      <c r="CH163" s="9"/>
      <c r="CI163" s="9"/>
      <c r="CJ163" s="9"/>
      <c r="CK163" s="9"/>
      <c r="CL163" s="9"/>
      <c r="CM163" s="9"/>
      <c r="CN163" s="9"/>
    </row>
    <row r="164" spans="5:92">
      <c r="E164" s="8"/>
      <c r="F164" s="8"/>
      <c r="G164" s="8"/>
      <c r="H164" s="8"/>
      <c r="I164" s="8"/>
      <c r="J164" s="8"/>
      <c r="K164" s="8"/>
      <c r="L164" s="8"/>
      <c r="M164" s="8"/>
      <c r="N164" s="8"/>
      <c r="O164" s="8"/>
      <c r="P164" s="8"/>
      <c r="Q164" s="8"/>
      <c r="R164" s="8"/>
      <c r="S164" s="8"/>
      <c r="T164" s="8"/>
      <c r="U164" s="8"/>
      <c r="V164" s="32"/>
      <c r="W164" s="32"/>
      <c r="X164" s="32"/>
      <c r="Y164" s="8"/>
      <c r="Z164" s="8"/>
      <c r="AA164" s="8"/>
      <c r="AB164" s="8"/>
      <c r="AC164" s="8"/>
      <c r="AD164" s="8"/>
      <c r="AE164" s="8"/>
      <c r="AF164" s="8"/>
      <c r="AG164" s="8"/>
      <c r="AW164" s="9" t="s">
        <v>183</v>
      </c>
      <c r="AX164" s="9"/>
      <c r="AY164" s="9"/>
      <c r="AZ164" s="9"/>
      <c r="BA164" s="9"/>
      <c r="BB164" s="9"/>
      <c r="BC164" s="9"/>
      <c r="BD164" s="9"/>
      <c r="BE164" s="9"/>
      <c r="BF164" s="9"/>
      <c r="BG164" s="9"/>
      <c r="BH164" s="9"/>
      <c r="BI164" s="9"/>
      <c r="BJ164" s="9">
        <v>1973</v>
      </c>
      <c r="BK164" s="9">
        <v>243067</v>
      </c>
      <c r="BL164" s="10"/>
      <c r="BM164" s="9">
        <v>8.5984522799999996E-5</v>
      </c>
      <c r="BN164" s="9">
        <f t="shared" si="16"/>
        <v>20.9000000034276</v>
      </c>
      <c r="BO164" s="9" t="s">
        <v>174</v>
      </c>
      <c r="BP164" s="9"/>
      <c r="BQ164" s="9">
        <v>21.754100000000001</v>
      </c>
      <c r="BR164" s="9"/>
      <c r="BS164" s="9"/>
      <c r="BT164" s="9"/>
      <c r="BU164" s="9"/>
      <c r="BV164" s="9"/>
      <c r="BW164" s="9"/>
      <c r="BX164" s="9"/>
      <c r="BY164" s="9"/>
      <c r="BZ164" s="9"/>
      <c r="CA164" s="9"/>
      <c r="CB164" s="9"/>
      <c r="CC164" s="9"/>
      <c r="CD164" s="9"/>
      <c r="CE164" s="9"/>
      <c r="CF164" s="9"/>
      <c r="CG164" s="9"/>
      <c r="CH164" s="9"/>
      <c r="CI164" s="9"/>
      <c r="CJ164" s="9"/>
      <c r="CK164" s="9"/>
      <c r="CL164" s="9"/>
      <c r="CM164" s="9"/>
      <c r="CN164" s="9"/>
    </row>
    <row r="165" spans="5:92">
      <c r="E165" s="8"/>
      <c r="F165" s="8"/>
      <c r="G165" s="8"/>
      <c r="H165" s="8"/>
      <c r="I165" s="8"/>
      <c r="J165" s="8"/>
      <c r="K165" s="8"/>
      <c r="L165" s="8"/>
      <c r="M165" s="8"/>
      <c r="N165" s="8"/>
      <c r="O165" s="8"/>
      <c r="P165" s="8"/>
      <c r="Q165" s="8"/>
      <c r="R165" s="8"/>
      <c r="S165" s="8"/>
      <c r="T165" s="8"/>
      <c r="U165" s="8"/>
      <c r="V165" s="32"/>
      <c r="W165" s="32"/>
      <c r="X165" s="32"/>
      <c r="Y165" s="8"/>
      <c r="Z165" s="8"/>
      <c r="AA165" s="8"/>
      <c r="AB165" s="8"/>
      <c r="AC165" s="8"/>
      <c r="AD165" s="8"/>
      <c r="AE165" s="8"/>
      <c r="AF165" s="8"/>
      <c r="AG165" s="8"/>
      <c r="AW165" s="9"/>
      <c r="AX165" s="9"/>
      <c r="AY165" s="9"/>
      <c r="AZ165" s="9"/>
      <c r="BA165" s="9"/>
      <c r="BB165" s="9"/>
      <c r="BC165" s="9"/>
      <c r="BD165" s="9"/>
      <c r="BE165" s="9"/>
      <c r="BF165" s="9"/>
      <c r="BG165" s="9"/>
      <c r="BH165" s="9"/>
      <c r="BI165" s="9"/>
      <c r="BJ165" s="9">
        <v>1974</v>
      </c>
      <c r="BK165" s="9">
        <v>256996</v>
      </c>
      <c r="BL165" s="10"/>
      <c r="BM165" s="9">
        <v>8.5984522799999996E-5</v>
      </c>
      <c r="BN165" s="9">
        <f t="shared" si="16"/>
        <v>22.0976784215088</v>
      </c>
      <c r="BO165" s="9" t="s">
        <v>174</v>
      </c>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row>
    <row r="166" spans="5:92">
      <c r="E166" s="8"/>
      <c r="F166" s="8"/>
      <c r="G166" s="8"/>
      <c r="H166" s="8"/>
      <c r="I166" s="8"/>
      <c r="J166" s="8"/>
      <c r="K166" s="8"/>
      <c r="L166" s="8"/>
      <c r="M166" s="8"/>
      <c r="N166" s="8"/>
      <c r="O166" s="8"/>
      <c r="P166" s="8"/>
      <c r="Q166" s="8"/>
      <c r="R166" s="8"/>
      <c r="S166" s="8"/>
      <c r="T166" s="8"/>
      <c r="U166" s="8"/>
      <c r="V166" s="32"/>
      <c r="W166" s="32"/>
      <c r="X166" s="32"/>
      <c r="Y166" s="8"/>
      <c r="Z166" s="8"/>
      <c r="AA166" s="8"/>
      <c r="AB166" s="8"/>
      <c r="AC166" s="8"/>
      <c r="AD166" s="8"/>
      <c r="AE166" s="8"/>
      <c r="AF166" s="8"/>
      <c r="AG166" s="8"/>
      <c r="AW166" s="9"/>
      <c r="AX166" s="9"/>
      <c r="AY166" s="9"/>
      <c r="AZ166" s="9"/>
      <c r="BA166" s="9"/>
      <c r="BB166" s="9"/>
      <c r="BC166" s="9"/>
      <c r="BD166" s="9"/>
      <c r="BE166" s="9"/>
      <c r="BF166" s="9"/>
      <c r="BG166" s="9"/>
      <c r="BH166" s="9"/>
      <c r="BI166" s="9"/>
      <c r="BJ166" s="9">
        <v>1975</v>
      </c>
      <c r="BK166" s="9">
        <v>271015</v>
      </c>
      <c r="BL166" s="10"/>
      <c r="BM166" s="9">
        <v>8.5984522799999996E-5</v>
      </c>
      <c r="BN166" s="9">
        <f t="shared" si="16"/>
        <v>23.303095446642001</v>
      </c>
      <c r="BO166" s="9" t="s">
        <v>174</v>
      </c>
      <c r="BP166" s="9"/>
      <c r="BQ166" s="9" t="s">
        <v>191</v>
      </c>
      <c r="BR166" s="9"/>
      <c r="BS166" s="9"/>
      <c r="BT166" s="9"/>
      <c r="BU166" s="9"/>
      <c r="BV166" s="9"/>
      <c r="BW166" s="9"/>
      <c r="BX166" s="9"/>
      <c r="BY166" s="9"/>
      <c r="BZ166" s="9"/>
      <c r="CA166" s="9"/>
      <c r="CB166" s="9"/>
      <c r="CC166" s="9"/>
      <c r="CD166" s="9"/>
      <c r="CE166" s="9"/>
      <c r="CF166" s="9"/>
      <c r="CG166" s="9"/>
      <c r="CH166" s="9"/>
      <c r="CI166" s="9"/>
      <c r="CJ166" s="9"/>
      <c r="CK166" s="9"/>
      <c r="CL166" s="9"/>
      <c r="CM166" s="9"/>
      <c r="CN166" s="9"/>
    </row>
    <row r="167" spans="5:92">
      <c r="E167" s="8"/>
      <c r="F167" s="8"/>
      <c r="G167" s="8"/>
      <c r="H167" s="8"/>
      <c r="I167" s="8"/>
      <c r="J167" s="8"/>
      <c r="K167" s="8"/>
      <c r="L167" s="8"/>
      <c r="M167" s="8"/>
      <c r="N167" s="8"/>
      <c r="O167" s="8"/>
      <c r="P167" s="8"/>
      <c r="Q167" s="8"/>
      <c r="R167" s="8"/>
      <c r="S167" s="8"/>
      <c r="T167" s="8"/>
      <c r="U167" s="8"/>
      <c r="V167" s="32"/>
      <c r="W167" s="32"/>
      <c r="X167" s="32"/>
      <c r="Y167" s="8"/>
      <c r="Z167" s="8"/>
      <c r="AA167" s="8"/>
      <c r="AB167" s="8"/>
      <c r="AC167" s="8"/>
      <c r="AD167" s="8"/>
      <c r="AE167" s="8"/>
      <c r="AF167" s="8"/>
      <c r="AG167" s="8"/>
      <c r="AW167" s="9"/>
      <c r="AX167" s="9"/>
      <c r="AY167" s="9"/>
      <c r="AZ167" s="9"/>
      <c r="BA167" s="9"/>
      <c r="BB167" s="9"/>
      <c r="BC167" s="9"/>
      <c r="BD167" s="9"/>
      <c r="BE167" s="9"/>
      <c r="BF167" s="9"/>
      <c r="BG167" s="9"/>
      <c r="BH167" s="9"/>
      <c r="BI167" s="9"/>
      <c r="BJ167" s="9">
        <v>1976</v>
      </c>
      <c r="BK167" s="9">
        <v>278276</v>
      </c>
      <c r="BL167" s="10"/>
      <c r="BM167" s="9">
        <v>8.5984522799999996E-5</v>
      </c>
      <c r="BN167" s="9">
        <f t="shared" si="16"/>
        <v>23.927429066692799</v>
      </c>
      <c r="BO167" s="9" t="s">
        <v>174</v>
      </c>
      <c r="BP167" s="9"/>
      <c r="BQ167" s="9" t="s">
        <v>192</v>
      </c>
      <c r="BR167" s="9"/>
      <c r="BS167" s="9"/>
      <c r="BT167" s="9"/>
      <c r="BU167" s="9"/>
      <c r="BV167" s="9"/>
      <c r="BW167" s="9"/>
      <c r="BX167" s="9"/>
      <c r="BY167" s="9"/>
      <c r="BZ167" s="9"/>
      <c r="CA167" s="9"/>
      <c r="CB167" s="9"/>
      <c r="CC167" s="9"/>
      <c r="CD167" s="9"/>
      <c r="CE167" s="9"/>
      <c r="CF167" s="9"/>
      <c r="CG167" s="9"/>
      <c r="CH167" s="9"/>
      <c r="CI167" s="9"/>
      <c r="CJ167" s="9"/>
      <c r="CK167" s="9"/>
      <c r="CL167" s="9"/>
      <c r="CM167" s="9"/>
      <c r="CN167" s="9"/>
    </row>
    <row r="168" spans="5:92">
      <c r="E168" s="8"/>
      <c r="F168" s="8"/>
      <c r="G168" s="8"/>
      <c r="H168" s="8"/>
      <c r="I168" s="8"/>
      <c r="J168" s="8"/>
      <c r="K168" s="8"/>
      <c r="L168" s="8"/>
      <c r="M168" s="8"/>
      <c r="N168" s="8"/>
      <c r="O168" s="8"/>
      <c r="P168" s="8"/>
      <c r="Q168" s="8"/>
      <c r="R168" s="8"/>
      <c r="S168" s="8"/>
      <c r="T168" s="8"/>
      <c r="U168" s="8"/>
      <c r="V168" s="32"/>
      <c r="W168" s="32"/>
      <c r="X168" s="32"/>
      <c r="Y168" s="8"/>
      <c r="Z168" s="8"/>
      <c r="AA168" s="8"/>
      <c r="AB168" s="8"/>
      <c r="AC168" s="8"/>
      <c r="AD168" s="8"/>
      <c r="AE168" s="8"/>
      <c r="AF168" s="8"/>
      <c r="AG168" s="8"/>
      <c r="AW168" s="9"/>
      <c r="AX168" s="9"/>
      <c r="AY168" s="9"/>
      <c r="AZ168" s="9"/>
      <c r="BA168" s="9"/>
      <c r="BB168" s="9"/>
      <c r="BC168" s="9"/>
      <c r="BD168" s="9"/>
      <c r="BE168" s="9"/>
      <c r="BF168" s="9"/>
      <c r="BG168" s="9"/>
      <c r="BH168" s="9"/>
      <c r="BI168" s="9"/>
      <c r="BJ168" s="9">
        <v>1977</v>
      </c>
      <c r="BK168" s="9">
        <v>260272</v>
      </c>
      <c r="BL168" s="10"/>
      <c r="BM168" s="9">
        <v>8.5984522799999996E-5</v>
      </c>
      <c r="BN168" s="9">
        <f t="shared" si="16"/>
        <v>22.379363718201599</v>
      </c>
      <c r="BO168" s="9" t="s">
        <v>174</v>
      </c>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row>
    <row r="169" spans="5:92">
      <c r="E169" s="8"/>
      <c r="F169" s="8"/>
      <c r="G169" s="8"/>
      <c r="H169" s="8"/>
      <c r="I169" s="8"/>
      <c r="J169" s="8"/>
      <c r="K169" s="8"/>
      <c r="L169" s="8"/>
      <c r="M169" s="8"/>
      <c r="N169" s="8"/>
      <c r="O169" s="8"/>
      <c r="P169" s="8"/>
      <c r="Q169" s="8"/>
      <c r="R169" s="8"/>
      <c r="S169" s="8"/>
      <c r="T169" s="8"/>
      <c r="U169" s="8"/>
      <c r="V169" s="32"/>
      <c r="W169" s="32"/>
      <c r="X169" s="32"/>
      <c r="Y169" s="8"/>
      <c r="Z169" s="8"/>
      <c r="AA169" s="8"/>
      <c r="AB169" s="8"/>
      <c r="AC169" s="8"/>
      <c r="AD169" s="8"/>
      <c r="AE169" s="8"/>
      <c r="AF169" s="8"/>
      <c r="AG169" s="8"/>
      <c r="AW169" s="9"/>
      <c r="AX169" s="9"/>
      <c r="AY169" s="9"/>
      <c r="AZ169" s="9"/>
      <c r="BA169" s="9"/>
      <c r="BB169" s="9"/>
      <c r="BC169" s="9"/>
      <c r="BD169" s="9"/>
      <c r="BE169" s="9"/>
      <c r="BF169" s="9"/>
      <c r="BG169" s="9"/>
      <c r="BH169" s="9"/>
      <c r="BI169" s="9"/>
      <c r="BJ169" s="9">
        <v>1978</v>
      </c>
      <c r="BK169" s="9">
        <v>250247</v>
      </c>
      <c r="BL169" s="10"/>
      <c r="BM169" s="9">
        <v>8.5984522799999996E-5</v>
      </c>
      <c r="BN169" s="9">
        <f t="shared" si="16"/>
        <v>21.517368877131599</v>
      </c>
      <c r="BO169" s="9" t="s">
        <v>174</v>
      </c>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row>
    <row r="170" spans="5:92">
      <c r="E170" s="8"/>
      <c r="F170" s="8"/>
      <c r="G170" s="8"/>
      <c r="H170" s="8"/>
      <c r="I170" s="8"/>
      <c r="J170" s="8"/>
      <c r="K170" s="8"/>
      <c r="L170" s="8"/>
      <c r="M170" s="8"/>
      <c r="N170" s="8"/>
      <c r="O170" s="8"/>
      <c r="P170" s="8"/>
      <c r="Q170" s="8"/>
      <c r="R170" s="8"/>
      <c r="S170" s="8"/>
      <c r="T170" s="8"/>
      <c r="U170" s="8"/>
      <c r="V170" s="32"/>
      <c r="W170" s="32"/>
      <c r="X170" s="32"/>
      <c r="Y170" s="8"/>
      <c r="Z170" s="8"/>
      <c r="AA170" s="8"/>
      <c r="AB170" s="8"/>
      <c r="AC170" s="8"/>
      <c r="AD170" s="8"/>
      <c r="AE170" s="8"/>
      <c r="AF170" s="8"/>
      <c r="AG170" s="8"/>
      <c r="AW170" s="9"/>
      <c r="AX170" s="9"/>
      <c r="AY170" s="9"/>
      <c r="AZ170" s="9"/>
      <c r="BA170" s="9"/>
      <c r="BB170" s="9"/>
      <c r="BC170" s="9"/>
      <c r="BD170" s="9"/>
      <c r="BE170" s="9"/>
      <c r="BF170" s="9"/>
      <c r="BG170" s="9"/>
      <c r="BH170" s="9"/>
      <c r="BI170" s="9"/>
      <c r="BJ170" s="9">
        <v>1979</v>
      </c>
      <c r="BK170" s="9">
        <v>259341</v>
      </c>
      <c r="BL170" s="10"/>
      <c r="BM170" s="9">
        <v>8.5984522799999996E-5</v>
      </c>
      <c r="BN170" s="9">
        <f t="shared" si="16"/>
        <v>22.299312127474799</v>
      </c>
      <c r="BO170" s="9" t="s">
        <v>174</v>
      </c>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row>
    <row r="171" spans="5:92">
      <c r="E171" s="8"/>
      <c r="F171" s="8"/>
      <c r="G171" s="8"/>
      <c r="H171" s="8"/>
      <c r="I171" s="8"/>
      <c r="J171" s="8"/>
      <c r="K171" s="8"/>
      <c r="L171" s="8"/>
      <c r="M171" s="8"/>
      <c r="N171" s="8"/>
      <c r="O171" s="8"/>
      <c r="P171" s="8"/>
      <c r="Q171" s="8"/>
      <c r="R171" s="8"/>
      <c r="S171" s="8"/>
      <c r="T171" s="8"/>
      <c r="U171" s="8"/>
      <c r="V171" s="32"/>
      <c r="W171" s="32"/>
      <c r="X171" s="32"/>
      <c r="Y171" s="8"/>
      <c r="Z171" s="8"/>
      <c r="AA171" s="8"/>
      <c r="AB171" s="8"/>
      <c r="AC171" s="8"/>
      <c r="AD171" s="8"/>
      <c r="AE171" s="8"/>
      <c r="AF171" s="8"/>
      <c r="AG171" s="8"/>
      <c r="AW171" s="9"/>
      <c r="AX171" s="9"/>
      <c r="AY171" s="9"/>
      <c r="AZ171" s="9"/>
      <c r="BA171" s="9"/>
      <c r="BB171" s="9"/>
      <c r="BC171" s="9"/>
      <c r="BD171" s="9"/>
      <c r="BE171" s="9"/>
      <c r="BF171" s="9"/>
      <c r="BG171" s="9"/>
      <c r="BH171" s="9"/>
      <c r="BI171" s="9"/>
      <c r="BJ171" s="9">
        <v>1980</v>
      </c>
      <c r="BK171" s="9">
        <v>271848</v>
      </c>
      <c r="BL171" s="10"/>
      <c r="BM171" s="9">
        <v>8.5984522799999996E-5</v>
      </c>
      <c r="BN171" s="9">
        <f t="shared" ref="BN171" si="17">BK171*BM171</f>
        <v>23.374720554134399</v>
      </c>
      <c r="BO171" s="9" t="s">
        <v>174</v>
      </c>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row>
    <row r="172" spans="5:92">
      <c r="AW172" s="9"/>
      <c r="AX172" s="9"/>
      <c r="AY172" s="9"/>
      <c r="AZ172" s="9"/>
      <c r="BA172" s="9"/>
      <c r="BB172" s="9"/>
      <c r="BC172" s="9"/>
      <c r="BD172" s="9"/>
      <c r="BE172" s="9"/>
      <c r="BF172" s="9"/>
      <c r="BG172" s="9"/>
      <c r="BH172" s="9"/>
      <c r="BI172" s="9"/>
      <c r="BJ172" s="9">
        <v>1981</v>
      </c>
      <c r="BK172" s="9">
        <v>273987</v>
      </c>
      <c r="BL172" s="10"/>
      <c r="BM172" s="9">
        <v>8.5984522799999996E-5</v>
      </c>
      <c r="BN172" s="9">
        <f t="shared" ref="BN172:BN180" si="18">BK172*BM172</f>
        <v>23.558641448403598</v>
      </c>
      <c r="BO172" s="9" t="s">
        <v>174</v>
      </c>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row>
    <row r="173" spans="5:92">
      <c r="AW173" s="9"/>
      <c r="AX173" s="9"/>
      <c r="AY173" s="9"/>
      <c r="AZ173" s="9"/>
      <c r="BA173" s="9"/>
      <c r="BB173" s="9"/>
      <c r="BC173" s="9"/>
      <c r="BD173" s="9"/>
      <c r="BE173" s="9"/>
      <c r="BF173" s="9"/>
      <c r="BG173" s="9"/>
      <c r="BH173" s="9"/>
      <c r="BI173" s="9"/>
      <c r="BJ173" s="9">
        <v>1982</v>
      </c>
      <c r="BK173" s="9">
        <v>257778</v>
      </c>
      <c r="BL173" s="10"/>
      <c r="BM173" s="9">
        <v>8.5984522799999996E-5</v>
      </c>
      <c r="BN173" s="9">
        <f t="shared" si="18"/>
        <v>22.164918318338398</v>
      </c>
      <c r="BO173" s="9" t="s">
        <v>174</v>
      </c>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row>
    <row r="174" spans="5:92">
      <c r="AW174" s="9"/>
      <c r="AX174" s="9"/>
      <c r="AY174" s="9"/>
      <c r="AZ174" s="9"/>
      <c r="BA174" s="9"/>
      <c r="BB174" s="9"/>
      <c r="BC174" s="9"/>
      <c r="BD174" s="9"/>
      <c r="BE174" s="9"/>
      <c r="BF174" s="9"/>
      <c r="BG174" s="9"/>
      <c r="BH174" s="9"/>
      <c r="BI174" s="9"/>
      <c r="BJ174" s="9">
        <v>1983</v>
      </c>
      <c r="BK174" s="9">
        <v>232490</v>
      </c>
      <c r="BL174" s="10"/>
      <c r="BM174" s="9">
        <v>8.5984522799999996E-5</v>
      </c>
      <c r="BN174" s="9">
        <f t="shared" si="18"/>
        <v>19.990541705771999</v>
      </c>
      <c r="BO174" s="9" t="s">
        <v>174</v>
      </c>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row>
    <row r="175" spans="5:92">
      <c r="AW175" s="9"/>
      <c r="AX175" s="9"/>
      <c r="AY175" s="9"/>
      <c r="AZ175" s="9"/>
      <c r="BA175" s="9"/>
      <c r="BB175" s="9"/>
      <c r="BC175" s="9"/>
      <c r="BD175" s="9"/>
      <c r="BE175" s="9"/>
      <c r="BF175" s="9"/>
      <c r="BG175" s="9"/>
      <c r="BH175" s="9"/>
      <c r="BI175" s="9"/>
      <c r="BJ175" s="9">
        <v>1984</v>
      </c>
      <c r="BK175" s="9">
        <v>218829</v>
      </c>
      <c r="BL175" s="10"/>
      <c r="BM175" s="9">
        <v>8.5984522799999996E-5</v>
      </c>
      <c r="BN175" s="9">
        <f t="shared" si="18"/>
        <v>18.815907139801197</v>
      </c>
      <c r="BO175" s="9" t="s">
        <v>174</v>
      </c>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row>
    <row r="176" spans="5:92">
      <c r="AW176" s="9"/>
      <c r="AX176" s="9"/>
      <c r="AY176" s="9"/>
      <c r="AZ176" s="9"/>
      <c r="BA176" s="9"/>
      <c r="BB176" s="9"/>
      <c r="BC176" s="9"/>
      <c r="BD176" s="9"/>
      <c r="BE176" s="9"/>
      <c r="BF176" s="9"/>
      <c r="BG176" s="9"/>
      <c r="BH176" s="9"/>
      <c r="BI176" s="9"/>
      <c r="BJ176" s="9">
        <v>1985</v>
      </c>
      <c r="BK176" s="9">
        <v>257186</v>
      </c>
      <c r="BL176" s="10"/>
      <c r="BM176" s="9">
        <v>8.5984522799999996E-5</v>
      </c>
      <c r="BN176" s="9">
        <f t="shared" si="18"/>
        <v>22.114015480840798</v>
      </c>
      <c r="BO176" s="9" t="s">
        <v>174</v>
      </c>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row>
    <row r="177" spans="5:92">
      <c r="AW177" s="9"/>
      <c r="AX177" s="9"/>
      <c r="AY177" s="9"/>
      <c r="AZ177" s="9"/>
      <c r="BA177" s="9"/>
      <c r="BB177" s="9"/>
      <c r="BC177" s="9"/>
      <c r="BD177" s="9"/>
      <c r="BE177" s="9"/>
      <c r="BF177" s="9"/>
      <c r="BG177" s="9"/>
      <c r="BH177" s="9"/>
      <c r="BI177" s="9"/>
      <c r="BJ177" s="9">
        <v>1986</v>
      </c>
      <c r="BK177" s="9">
        <v>272835</v>
      </c>
      <c r="BL177" s="10"/>
      <c r="BM177" s="9">
        <v>8.5984522799999996E-5</v>
      </c>
      <c r="BN177" s="9">
        <f t="shared" si="18"/>
        <v>23.459587278137999</v>
      </c>
      <c r="BO177" s="9" t="s">
        <v>174</v>
      </c>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row>
    <row r="178" spans="5:92">
      <c r="AW178" s="9"/>
      <c r="AX178" s="9"/>
      <c r="AY178" s="9"/>
      <c r="AZ178" s="9"/>
      <c r="BA178" s="9"/>
      <c r="BB178" s="9"/>
      <c r="BC178" s="9"/>
      <c r="BD178" s="9"/>
      <c r="BE178" s="9"/>
      <c r="BF178" s="9"/>
      <c r="BG178" s="9"/>
      <c r="BH178" s="9"/>
      <c r="BI178" s="9"/>
      <c r="BJ178" s="9">
        <v>1987</v>
      </c>
      <c r="BK178" s="9">
        <v>283698</v>
      </c>
      <c r="BL178" s="10"/>
      <c r="BM178" s="9">
        <v>8.5984522799999996E-5</v>
      </c>
      <c r="BN178" s="9">
        <f t="shared" si="18"/>
        <v>24.393637149314397</v>
      </c>
      <c r="BO178" s="9" t="s">
        <v>174</v>
      </c>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row>
    <row r="179" spans="5:92">
      <c r="AW179" s="9"/>
      <c r="AX179" s="9"/>
      <c r="AY179" s="9"/>
      <c r="AZ179" s="9"/>
      <c r="BA179" s="9"/>
      <c r="BB179" s="9"/>
      <c r="BC179" s="9"/>
      <c r="BD179" s="9"/>
      <c r="BE179" s="9"/>
      <c r="BF179" s="9"/>
      <c r="BG179" s="9"/>
      <c r="BH179" s="9"/>
      <c r="BI179" s="9"/>
      <c r="BJ179" s="9">
        <v>1988</v>
      </c>
      <c r="BK179" s="9">
        <v>296747</v>
      </c>
      <c r="BL179" s="10"/>
      <c r="BM179" s="9">
        <v>8.5984522799999996E-5</v>
      </c>
      <c r="BN179" s="9">
        <f t="shared" si="18"/>
        <v>25.515649187331597</v>
      </c>
      <c r="BO179" s="9" t="s">
        <v>174</v>
      </c>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row>
    <row r="180" spans="5:92">
      <c r="AW180" s="9"/>
      <c r="AX180" s="9"/>
      <c r="AY180" s="9"/>
      <c r="AZ180" s="9"/>
      <c r="BA180" s="9"/>
      <c r="BB180" s="9"/>
      <c r="BC180" s="9"/>
      <c r="BD180" s="9"/>
      <c r="BE180" s="9"/>
      <c r="BF180" s="9"/>
      <c r="BG180" s="9"/>
      <c r="BH180" s="9"/>
      <c r="BI180" s="9"/>
      <c r="BJ180" s="9">
        <v>1989</v>
      </c>
      <c r="BK180" s="9">
        <v>299597</v>
      </c>
      <c r="BL180" s="10"/>
      <c r="BM180" s="9">
        <v>8.5984522799999996E-5</v>
      </c>
      <c r="BN180" s="9">
        <f t="shared" si="18"/>
        <v>25.760705077311599</v>
      </c>
      <c r="BO180" s="9" t="s">
        <v>174</v>
      </c>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row>
    <row r="181" spans="5:92">
      <c r="AW181" s="9"/>
      <c r="AX181" s="9"/>
      <c r="AY181" s="9"/>
      <c r="AZ181" s="9"/>
      <c r="BA181" s="9"/>
      <c r="BB181" s="9"/>
      <c r="BC181" s="9"/>
      <c r="BD181" s="9"/>
      <c r="BE181" s="9"/>
      <c r="BF181" s="9"/>
      <c r="BG181" s="9"/>
      <c r="BH181" s="9"/>
      <c r="BI181" s="9"/>
      <c r="BJ181" s="9">
        <v>1990</v>
      </c>
      <c r="BK181" s="9"/>
      <c r="BL181" s="10">
        <v>315</v>
      </c>
      <c r="BM181" s="9">
        <v>8.5984522800000004E-2</v>
      </c>
      <c r="BN181" s="9">
        <f>BL181*BM181</f>
        <v>27.085124682</v>
      </c>
      <c r="BO181" s="9" t="s">
        <v>174</v>
      </c>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row>
    <row r="182" spans="5:92">
      <c r="AW182" s="9"/>
      <c r="AX182" s="9"/>
      <c r="AY182" s="9"/>
      <c r="AZ182" s="9"/>
      <c r="BA182" s="9"/>
      <c r="BB182" s="9"/>
      <c r="BC182" s="9"/>
      <c r="BD182" s="9"/>
      <c r="BE182" s="9"/>
      <c r="BF182" s="9"/>
      <c r="BG182" s="9"/>
      <c r="BH182" s="9"/>
      <c r="BI182" s="9"/>
      <c r="BJ182" s="9">
        <v>1991</v>
      </c>
      <c r="BK182" s="9"/>
      <c r="BL182" s="10">
        <v>408</v>
      </c>
      <c r="BM182" s="9">
        <v>8.5984522800000004E-2</v>
      </c>
      <c r="BN182" s="9">
        <f>BL182*BM182</f>
        <v>35.081685302400004</v>
      </c>
      <c r="BO182" s="9" t="s">
        <v>174</v>
      </c>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row>
    <row r="183" spans="5:92" ht="29">
      <c r="E183" s="22" t="s">
        <v>82</v>
      </c>
      <c r="F183" s="22"/>
      <c r="G183" s="22"/>
      <c r="H183" s="22"/>
      <c r="I183" s="22"/>
      <c r="J183" s="22"/>
      <c r="K183" s="22"/>
      <c r="L183" s="22"/>
      <c r="M183" s="22"/>
      <c r="N183" s="22"/>
      <c r="O183" s="22"/>
      <c r="P183" s="22"/>
      <c r="AW183" s="9"/>
      <c r="AX183" s="9"/>
      <c r="AY183" s="9"/>
      <c r="AZ183" s="9"/>
      <c r="BA183" s="9"/>
      <c r="BB183" s="9"/>
      <c r="BC183" s="9"/>
      <c r="BD183" s="9"/>
      <c r="BE183" s="9"/>
      <c r="BF183" s="9"/>
      <c r="BG183" s="9"/>
      <c r="BH183" s="9"/>
      <c r="BI183" s="9"/>
      <c r="BJ183" s="9">
        <v>1992</v>
      </c>
      <c r="BK183" s="9"/>
      <c r="BL183" s="10"/>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row>
    <row r="184" spans="5:92">
      <c r="E184" s="13" t="s">
        <v>89</v>
      </c>
      <c r="F184" s="13"/>
      <c r="G184" s="13"/>
      <c r="H184" s="13"/>
      <c r="I184" s="13"/>
      <c r="J184" s="13"/>
      <c r="K184" s="13"/>
      <c r="L184" s="13"/>
      <c r="M184" s="13"/>
      <c r="N184" s="13"/>
      <c r="O184" s="13"/>
      <c r="P184" s="13"/>
      <c r="AW184" s="9" t="s">
        <v>182</v>
      </c>
      <c r="AX184" s="9"/>
      <c r="AY184" s="9"/>
      <c r="AZ184" s="9"/>
      <c r="BA184" s="9"/>
      <c r="BB184" s="9"/>
      <c r="BC184" s="9"/>
      <c r="BD184" s="9"/>
      <c r="BE184" s="9"/>
      <c r="BF184" s="9"/>
      <c r="BG184" s="9"/>
      <c r="BH184" s="9"/>
      <c r="BI184" s="9"/>
      <c r="BJ184" s="9">
        <v>1993</v>
      </c>
      <c r="BK184" s="9"/>
      <c r="BL184" s="10"/>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row>
    <row r="185" spans="5:92">
      <c r="E185" s="13"/>
      <c r="F185" s="13"/>
      <c r="G185" s="13"/>
      <c r="H185" s="13"/>
      <c r="I185" s="13"/>
      <c r="J185" s="13"/>
      <c r="K185" s="13"/>
      <c r="L185" s="13"/>
      <c r="M185" s="13"/>
      <c r="N185" s="13"/>
      <c r="O185" s="13"/>
      <c r="P185" s="13"/>
      <c r="AW185" s="9"/>
      <c r="AX185" s="9"/>
      <c r="AY185" s="9"/>
      <c r="AZ185" s="9"/>
      <c r="BA185" s="9"/>
      <c r="BB185" s="9"/>
      <c r="BC185" s="9"/>
      <c r="BD185" s="9"/>
      <c r="BE185" s="9"/>
      <c r="BF185" s="9"/>
      <c r="BG185" s="9"/>
      <c r="BH185" s="9"/>
      <c r="BI185" s="9"/>
      <c r="BJ185" s="9">
        <v>1994</v>
      </c>
      <c r="BK185" s="9"/>
      <c r="BL185" s="10"/>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row>
    <row r="186" spans="5:92">
      <c r="E186" s="13"/>
      <c r="F186" s="13"/>
      <c r="G186" s="13"/>
      <c r="H186" s="13"/>
      <c r="I186" s="13"/>
      <c r="J186" s="13"/>
      <c r="K186" s="13"/>
      <c r="L186" s="13"/>
      <c r="M186" s="13"/>
      <c r="N186" s="13"/>
      <c r="O186" s="13"/>
      <c r="P186" s="13"/>
      <c r="AW186" s="9"/>
      <c r="AX186" s="9"/>
      <c r="AY186" s="9"/>
      <c r="AZ186" s="9"/>
      <c r="BA186" s="9"/>
      <c r="BB186" s="9"/>
      <c r="BC186" s="9"/>
      <c r="BD186" s="9"/>
      <c r="BE186" s="9"/>
      <c r="BF186" s="9"/>
      <c r="BG186" s="9"/>
      <c r="BH186" s="9"/>
      <c r="BI186" s="9"/>
      <c r="BJ186" s="9">
        <v>1995</v>
      </c>
      <c r="BK186" s="9"/>
      <c r="BL186" s="10"/>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row>
    <row r="187" spans="5:92">
      <c r="E187" s="13"/>
      <c r="F187" s="13"/>
      <c r="G187" s="13"/>
      <c r="H187" s="13"/>
      <c r="I187" s="13"/>
      <c r="J187" s="13"/>
      <c r="K187" s="13"/>
      <c r="L187" s="13"/>
      <c r="M187" s="13"/>
      <c r="N187" s="13"/>
      <c r="O187" s="13"/>
      <c r="P187" s="13"/>
      <c r="AW187" s="9"/>
      <c r="AX187" s="9"/>
      <c r="AY187" s="9"/>
      <c r="AZ187" s="9"/>
      <c r="BA187" s="9"/>
      <c r="BB187" s="9"/>
      <c r="BC187" s="9"/>
      <c r="BD187" s="9"/>
      <c r="BE187" s="9"/>
      <c r="BF187" s="9"/>
      <c r="BG187" s="9"/>
      <c r="BH187" s="9"/>
      <c r="BI187" s="9"/>
      <c r="BJ187" s="9">
        <v>1996</v>
      </c>
      <c r="BK187" s="9"/>
      <c r="BL187" s="10"/>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row>
    <row r="188" spans="5:92">
      <c r="E188" s="13"/>
      <c r="F188" s="13"/>
      <c r="G188" s="13"/>
      <c r="H188" s="13"/>
      <c r="I188" s="13"/>
      <c r="J188" s="13"/>
      <c r="K188" s="13"/>
      <c r="L188" s="13"/>
      <c r="M188" s="13"/>
      <c r="N188" s="13"/>
      <c r="O188" s="13"/>
      <c r="P188" s="13"/>
      <c r="AW188" s="9"/>
      <c r="AX188" s="9"/>
      <c r="AY188" s="9"/>
      <c r="AZ188" s="9"/>
      <c r="BA188" s="9"/>
      <c r="BB188" s="9"/>
      <c r="BC188" s="9"/>
      <c r="BD188" s="9"/>
      <c r="BE188" s="9"/>
      <c r="BF188" s="9"/>
      <c r="BG188" s="9"/>
      <c r="BH188" s="9"/>
      <c r="BI188" s="9"/>
      <c r="BJ188" s="9">
        <v>1997</v>
      </c>
      <c r="BK188" s="9"/>
      <c r="BL188" s="10"/>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row>
    <row r="189" spans="5:92">
      <c r="E189" s="13"/>
      <c r="F189" s="13"/>
      <c r="G189" s="13"/>
      <c r="H189" s="13"/>
      <c r="I189" s="13"/>
      <c r="J189" s="13"/>
      <c r="K189" s="13"/>
      <c r="L189" s="13"/>
      <c r="M189" s="13"/>
      <c r="N189" s="13"/>
      <c r="O189" s="13"/>
      <c r="P189" s="13"/>
      <c r="AW189" s="9"/>
      <c r="AX189" s="9"/>
      <c r="AY189" s="9"/>
      <c r="AZ189" s="9"/>
      <c r="BA189" s="9"/>
      <c r="BB189" s="9"/>
      <c r="BC189" s="9"/>
      <c r="BD189" s="9"/>
      <c r="BE189" s="9"/>
      <c r="BF189" s="9"/>
      <c r="BG189" s="9"/>
      <c r="BH189" s="9"/>
      <c r="BI189" s="9"/>
      <c r="BJ189" s="9">
        <v>1998</v>
      </c>
      <c r="BK189" s="9"/>
      <c r="BL189" s="10"/>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row>
    <row r="190" spans="5:92">
      <c r="E190" s="13"/>
      <c r="F190" s="13"/>
      <c r="G190" s="13"/>
      <c r="H190" s="13"/>
      <c r="I190" s="13"/>
      <c r="J190" s="13"/>
      <c r="K190" s="13"/>
      <c r="L190" s="13"/>
      <c r="M190" s="13"/>
      <c r="N190" s="13"/>
      <c r="O190" s="13"/>
      <c r="P190" s="13"/>
      <c r="AW190" s="9"/>
      <c r="AX190" s="9"/>
      <c r="AY190" s="9"/>
      <c r="AZ190" s="9"/>
      <c r="BA190" s="9"/>
      <c r="BB190" s="9"/>
      <c r="BC190" s="9"/>
      <c r="BD190" s="9"/>
      <c r="BE190" s="9"/>
      <c r="BF190" s="9"/>
      <c r="BG190" s="9"/>
      <c r="BH190" s="9"/>
      <c r="BI190" s="9"/>
      <c r="BJ190" s="9">
        <v>1999</v>
      </c>
      <c r="BK190" s="9"/>
      <c r="BL190" s="10"/>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row>
    <row r="191" spans="5:92">
      <c r="E191" s="13"/>
      <c r="F191" s="13"/>
      <c r="G191" s="13"/>
      <c r="H191" s="13"/>
      <c r="I191" s="13"/>
      <c r="J191" s="13"/>
      <c r="K191" s="13"/>
      <c r="L191" s="13"/>
      <c r="M191" s="13"/>
      <c r="N191" s="13"/>
      <c r="O191" s="13"/>
      <c r="P191" s="13"/>
      <c r="AW191" s="9"/>
      <c r="AX191" s="9"/>
      <c r="AY191" s="9"/>
      <c r="AZ191" s="9"/>
      <c r="BA191" s="9"/>
      <c r="BB191" s="9"/>
      <c r="BC191" s="9"/>
      <c r="BD191" s="9"/>
      <c r="BE191" s="9"/>
      <c r="BF191" s="9"/>
      <c r="BG191" s="9"/>
      <c r="BH191" s="9"/>
      <c r="BI191" s="9"/>
      <c r="BJ191" s="9">
        <v>2000</v>
      </c>
      <c r="BK191" s="9"/>
      <c r="BL191" s="10"/>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row>
    <row r="192" spans="5:92">
      <c r="E192" s="13"/>
      <c r="F192" s="13"/>
      <c r="G192" s="13"/>
      <c r="H192" s="13"/>
      <c r="I192" s="13"/>
      <c r="J192" s="13"/>
      <c r="K192" s="13"/>
      <c r="L192" s="13"/>
      <c r="M192" s="13"/>
      <c r="N192" s="13"/>
      <c r="O192" s="13"/>
      <c r="P192" s="13"/>
      <c r="AW192" s="9"/>
      <c r="AX192" s="9"/>
      <c r="AY192" s="9"/>
      <c r="AZ192" s="9"/>
      <c r="BA192" s="9"/>
      <c r="BB192" s="9"/>
      <c r="BC192" s="9"/>
      <c r="BD192" s="9"/>
      <c r="BE192" s="9"/>
      <c r="BF192" s="9"/>
      <c r="BG192" s="9"/>
      <c r="BH192" s="9"/>
      <c r="BI192" s="9"/>
      <c r="BJ192" s="9">
        <v>2001</v>
      </c>
      <c r="BK192" s="9"/>
      <c r="BL192" s="10"/>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row>
    <row r="193" spans="5:92">
      <c r="E193" s="13"/>
      <c r="F193" s="13"/>
      <c r="G193" s="13"/>
      <c r="H193" s="13"/>
      <c r="I193" s="13"/>
      <c r="J193" s="13"/>
      <c r="K193" s="13"/>
      <c r="L193" s="13"/>
      <c r="M193" s="13"/>
      <c r="N193" s="13"/>
      <c r="O193" s="13"/>
      <c r="P193" s="13"/>
      <c r="AW193" s="9"/>
      <c r="AX193" s="9"/>
      <c r="AY193" s="9"/>
      <c r="AZ193" s="9"/>
      <c r="BA193" s="9"/>
      <c r="BB193" s="9"/>
      <c r="BC193" s="9"/>
      <c r="BD193" s="9"/>
      <c r="BE193" s="9"/>
      <c r="BF193" s="9"/>
      <c r="BG193" s="9"/>
      <c r="BH193" s="9"/>
      <c r="BI193" s="9"/>
      <c r="BJ193" s="9">
        <v>2002</v>
      </c>
      <c r="BK193" s="9"/>
      <c r="BL193" s="10"/>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row>
    <row r="194" spans="5:92">
      <c r="E194" s="13"/>
      <c r="F194" s="13"/>
      <c r="G194" s="13"/>
      <c r="H194" s="13"/>
      <c r="I194" s="13"/>
      <c r="J194" s="13"/>
      <c r="K194" s="13"/>
      <c r="L194" s="13"/>
      <c r="M194" s="13"/>
      <c r="N194" s="13"/>
      <c r="O194" s="13"/>
      <c r="P194" s="13"/>
      <c r="AW194" s="9"/>
      <c r="AX194" s="9"/>
      <c r="AY194" s="9"/>
      <c r="AZ194" s="9"/>
      <c r="BA194" s="9"/>
      <c r="BB194" s="9"/>
      <c r="BC194" s="9"/>
      <c r="BD194" s="9"/>
      <c r="BE194" s="9"/>
      <c r="BF194" s="9"/>
      <c r="BG194" s="9"/>
      <c r="BH194" s="9"/>
      <c r="BI194" s="9"/>
      <c r="BJ194" s="9">
        <v>2003</v>
      </c>
      <c r="BK194" s="9"/>
      <c r="BL194" s="10">
        <v>573</v>
      </c>
      <c r="BM194" s="9">
        <v>8.5984522800000004E-2</v>
      </c>
      <c r="BN194" s="9">
        <f>BL194*BM194</f>
        <v>49.269131564400006</v>
      </c>
      <c r="BO194" s="9" t="s">
        <v>174</v>
      </c>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row>
    <row r="195" spans="5:92">
      <c r="E195" s="13"/>
      <c r="F195" s="13"/>
      <c r="G195" s="13"/>
      <c r="H195" s="13"/>
      <c r="I195" s="13"/>
      <c r="J195" s="13"/>
      <c r="K195" s="13"/>
      <c r="L195" s="13"/>
      <c r="M195" s="13"/>
      <c r="N195" s="13"/>
      <c r="O195" s="13"/>
      <c r="P195" s="13"/>
      <c r="AW195" s="9"/>
      <c r="AX195" s="9"/>
      <c r="AY195" s="9"/>
      <c r="AZ195" s="9"/>
      <c r="BA195" s="9"/>
      <c r="BB195" s="9"/>
      <c r="BC195" s="9"/>
      <c r="BD195" s="9"/>
      <c r="BE195" s="9"/>
      <c r="BF195" s="9"/>
      <c r="BG195" s="9"/>
      <c r="BH195" s="9"/>
      <c r="BI195" s="9"/>
      <c r="BJ195" s="9">
        <v>2004</v>
      </c>
      <c r="BK195" s="9"/>
      <c r="BL195" s="10">
        <v>599</v>
      </c>
      <c r="BM195" s="9">
        <v>8.5984522800000004E-2</v>
      </c>
      <c r="BN195" s="9">
        <f>BL195*BM195</f>
        <v>51.504729157200003</v>
      </c>
      <c r="BO195" s="9" t="s">
        <v>174</v>
      </c>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row>
    <row r="196" spans="5:92">
      <c r="E196" s="13"/>
      <c r="F196" s="13"/>
      <c r="G196" s="13"/>
      <c r="H196" s="13"/>
      <c r="I196" s="13"/>
      <c r="J196" s="13"/>
      <c r="K196" s="13"/>
      <c r="L196" s="13"/>
      <c r="M196" s="13"/>
      <c r="N196" s="13"/>
      <c r="O196" s="13"/>
      <c r="P196" s="13"/>
      <c r="AW196" s="9"/>
      <c r="AX196" s="9"/>
      <c r="AY196" s="9"/>
      <c r="AZ196" s="9"/>
      <c r="BA196" s="9"/>
      <c r="BB196" s="9"/>
      <c r="BC196" s="9"/>
      <c r="BD196" s="9"/>
      <c r="BE196" s="9"/>
      <c r="BF196" s="9"/>
      <c r="BG196" s="9"/>
      <c r="BH196" s="9"/>
      <c r="BI196" s="9"/>
      <c r="BJ196" s="9">
        <v>2005</v>
      </c>
      <c r="BK196" s="9"/>
      <c r="BL196" s="10"/>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row>
    <row r="197" spans="5:92">
      <c r="E197" s="13"/>
      <c r="F197" s="13"/>
      <c r="G197" s="13"/>
      <c r="H197" s="13"/>
      <c r="I197" s="13"/>
      <c r="J197" s="13"/>
      <c r="K197" s="13"/>
      <c r="L197" s="13"/>
      <c r="M197" s="13"/>
      <c r="N197" s="13"/>
      <c r="O197" s="13"/>
      <c r="P197" s="13"/>
      <c r="AW197" s="9"/>
      <c r="AX197" s="9"/>
      <c r="AY197" s="9"/>
      <c r="AZ197" s="9"/>
      <c r="BA197" s="9"/>
      <c r="BB197" s="9"/>
      <c r="BC197" s="9"/>
      <c r="BD197" s="9"/>
      <c r="BE197" s="9"/>
      <c r="BF197" s="9"/>
      <c r="BG197" s="9"/>
      <c r="BH197" s="9"/>
      <c r="BI197" s="9"/>
      <c r="BJ197" s="9">
        <v>2006</v>
      </c>
      <c r="BK197" s="9"/>
      <c r="BL197" s="10"/>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row>
    <row r="198" spans="5:92">
      <c r="E198" s="13"/>
      <c r="F198" s="13"/>
      <c r="G198" s="13"/>
      <c r="H198" s="13"/>
      <c r="I198" s="13"/>
      <c r="J198" s="13"/>
      <c r="K198" s="13"/>
      <c r="L198" s="13"/>
      <c r="M198" s="13"/>
      <c r="N198" s="13"/>
      <c r="O198" s="13"/>
      <c r="P198" s="13"/>
      <c r="AW198" s="9"/>
      <c r="AX198" s="9"/>
      <c r="AY198" s="9"/>
      <c r="AZ198" s="9"/>
      <c r="BA198" s="9"/>
      <c r="BB198" s="9"/>
      <c r="BC198" s="9"/>
      <c r="BD198" s="9"/>
      <c r="BE198" s="9"/>
      <c r="BF198" s="9"/>
      <c r="BG198" s="9"/>
      <c r="BH198" s="9"/>
      <c r="BI198" s="9"/>
      <c r="BJ198" s="9">
        <v>2007</v>
      </c>
      <c r="BK198" s="9"/>
      <c r="BL198" s="10"/>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row>
    <row r="199" spans="5:92">
      <c r="E199" s="13"/>
      <c r="F199" s="13"/>
      <c r="G199" s="13"/>
      <c r="H199" s="13"/>
      <c r="I199" s="13"/>
      <c r="J199" s="13"/>
      <c r="K199" s="13" t="s">
        <v>86</v>
      </c>
      <c r="L199" s="13"/>
      <c r="M199" s="13"/>
      <c r="N199" s="13"/>
      <c r="O199" s="13"/>
      <c r="P199" s="13"/>
      <c r="AW199" s="9"/>
      <c r="AX199" s="9"/>
      <c r="AY199" s="9"/>
      <c r="AZ199" s="9"/>
      <c r="BA199" s="9"/>
      <c r="BB199" s="9"/>
      <c r="BC199" s="9"/>
      <c r="BD199" s="9"/>
      <c r="BE199" s="9"/>
      <c r="BF199" s="9"/>
      <c r="BG199" s="9"/>
      <c r="BH199" s="9"/>
      <c r="BI199" s="9"/>
      <c r="BJ199" s="9">
        <v>2008</v>
      </c>
      <c r="BK199" s="9"/>
      <c r="BL199" s="10">
        <v>1143</v>
      </c>
      <c r="BM199" s="9">
        <v>8.5984522800000004E-2</v>
      </c>
      <c r="BN199" s="9">
        <f>BL199*BM199</f>
        <v>98.280309560399999</v>
      </c>
      <c r="BO199" s="9" t="s">
        <v>174</v>
      </c>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row>
    <row r="200" spans="5:92">
      <c r="E200" s="13"/>
      <c r="F200" s="13"/>
      <c r="G200" s="13"/>
      <c r="H200" s="13"/>
      <c r="I200" s="13"/>
      <c r="J200" s="13"/>
      <c r="K200" s="13" t="s">
        <v>87</v>
      </c>
      <c r="L200" s="13"/>
      <c r="M200" s="13"/>
      <c r="N200" s="13"/>
      <c r="O200" s="13"/>
      <c r="P200" s="13"/>
      <c r="AW200" s="9"/>
      <c r="AX200" s="9"/>
      <c r="AY200" s="9"/>
      <c r="AZ200" s="9"/>
      <c r="BA200" s="9"/>
      <c r="BB200" s="9"/>
      <c r="BC200" s="9"/>
      <c r="BD200" s="9"/>
      <c r="BE200" s="9"/>
      <c r="BF200" s="9"/>
      <c r="BG200" s="9"/>
      <c r="BH200" s="9"/>
      <c r="BI200" s="9"/>
      <c r="BJ200" s="9">
        <v>2009</v>
      </c>
      <c r="BK200" s="9"/>
      <c r="BL200" s="10">
        <v>1251</v>
      </c>
      <c r="BM200" s="9">
        <v>8.5984522800000004E-2</v>
      </c>
      <c r="BN200" s="9">
        <f>BL200*BM200</f>
        <v>107.56663802280001</v>
      </c>
      <c r="BO200" s="9" t="s">
        <v>174</v>
      </c>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row>
    <row r="201" spans="5:92">
      <c r="E201" s="13"/>
      <c r="F201" s="13"/>
      <c r="G201" s="13"/>
      <c r="H201" s="13"/>
      <c r="I201" s="13"/>
      <c r="J201" s="13"/>
      <c r="K201" s="13" t="s">
        <v>193</v>
      </c>
      <c r="L201" s="13"/>
      <c r="M201" s="13"/>
      <c r="N201" s="13"/>
      <c r="O201" s="13"/>
      <c r="P201" s="13"/>
      <c r="AW201" s="9"/>
      <c r="AX201" s="9"/>
      <c r="AY201" s="9"/>
      <c r="AZ201" s="9"/>
      <c r="BA201" s="9"/>
      <c r="BB201" s="9"/>
      <c r="BC201" s="9"/>
      <c r="BD201" s="9"/>
      <c r="BE201" s="9"/>
      <c r="BF201" s="9"/>
      <c r="BG201" s="9"/>
      <c r="BH201" s="9"/>
      <c r="BI201" s="9"/>
      <c r="BJ201" s="9">
        <v>2010</v>
      </c>
      <c r="BK201" s="11">
        <v>1243161.69</v>
      </c>
      <c r="BL201" s="10"/>
      <c r="BM201" s="9">
        <v>8.5984522799999996E-5</v>
      </c>
      <c r="BN201" s="9">
        <f>BK201*BM201</f>
        <v>106.89266467789152</v>
      </c>
      <c r="BO201" s="9" t="s">
        <v>167</v>
      </c>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row>
    <row r="202" spans="5:92">
      <c r="E202" s="13"/>
      <c r="F202" s="13"/>
      <c r="G202" s="13"/>
      <c r="H202" s="13"/>
      <c r="I202" s="13"/>
      <c r="J202" s="13"/>
      <c r="K202" s="13" t="s">
        <v>194</v>
      </c>
      <c r="L202" s="13"/>
      <c r="M202" s="13"/>
      <c r="N202" s="13"/>
      <c r="O202" s="13"/>
      <c r="P202" s="13"/>
      <c r="AW202" s="9"/>
      <c r="AX202" s="9"/>
      <c r="AY202" s="9"/>
      <c r="AZ202" s="9"/>
      <c r="BA202" s="9"/>
      <c r="BB202" s="9"/>
      <c r="BC202" s="9"/>
      <c r="BD202" s="9"/>
      <c r="BE202" s="9"/>
      <c r="BF202" s="9"/>
      <c r="BG202" s="9"/>
      <c r="BH202" s="9"/>
      <c r="BI202" s="9"/>
      <c r="BJ202" s="9">
        <v>2011</v>
      </c>
      <c r="BK202" s="9">
        <v>1302317.55</v>
      </c>
      <c r="BL202" s="10"/>
      <c r="BM202" s="9">
        <v>8.5984522799999996E-5</v>
      </c>
      <c r="BN202" s="9">
        <f>BK202*BM202</f>
        <v>111.97915307081514</v>
      </c>
      <c r="BO202" s="9" t="s">
        <v>179</v>
      </c>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row>
    <row r="203" spans="5:92">
      <c r="E203" s="13"/>
      <c r="F203" s="13"/>
      <c r="G203" s="13"/>
      <c r="H203" s="13"/>
      <c r="I203" s="13"/>
      <c r="J203" s="13"/>
      <c r="K203" s="13" t="s">
        <v>195</v>
      </c>
      <c r="L203" s="13"/>
      <c r="M203" s="13"/>
      <c r="N203" s="13"/>
      <c r="O203" s="13"/>
      <c r="P203" s="13"/>
      <c r="AW203" s="9" t="s">
        <v>181</v>
      </c>
      <c r="AX203" s="9"/>
      <c r="AY203" s="9"/>
      <c r="AZ203" s="9"/>
      <c r="BA203" s="9"/>
      <c r="BB203" s="9"/>
      <c r="BC203" s="9"/>
      <c r="BD203" s="9"/>
      <c r="BE203" s="9"/>
      <c r="BF203" s="9"/>
      <c r="BG203" s="9"/>
      <c r="BH203" s="9"/>
      <c r="BI203" s="9"/>
      <c r="BJ203" s="9">
        <v>2012</v>
      </c>
      <c r="BK203" s="9"/>
      <c r="BL203" s="10">
        <v>1385.65</v>
      </c>
      <c r="BM203" s="9">
        <v>8.5984522800000004E-2</v>
      </c>
      <c r="BN203" s="9">
        <f t="shared" ref="BN203:BN209" si="19">BL203*BM203</f>
        <v>119.14445401782001</v>
      </c>
      <c r="BO203" s="9" t="s">
        <v>179</v>
      </c>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row>
    <row r="204" spans="5:92">
      <c r="E204" s="13"/>
      <c r="F204" s="13"/>
      <c r="G204" s="13"/>
      <c r="H204" s="13"/>
      <c r="I204" s="13"/>
      <c r="J204" s="13"/>
      <c r="K204" s="13" t="s">
        <v>196</v>
      </c>
      <c r="L204" s="13"/>
      <c r="M204" s="13"/>
      <c r="N204" s="13"/>
      <c r="O204" s="13"/>
      <c r="P204" s="13"/>
      <c r="AW204" s="9"/>
      <c r="AX204" s="9"/>
      <c r="AY204" s="9"/>
      <c r="AZ204" s="9"/>
      <c r="BA204" s="9"/>
      <c r="BB204" s="9"/>
      <c r="BC204" s="9"/>
      <c r="BD204" s="9"/>
      <c r="BE204" s="9"/>
      <c r="BF204" s="9"/>
      <c r="BG204" s="9"/>
      <c r="BH204" s="9"/>
      <c r="BI204" s="9"/>
      <c r="BJ204" s="9">
        <v>2013</v>
      </c>
      <c r="BK204" s="10"/>
      <c r="BL204" s="10">
        <v>1485.059</v>
      </c>
      <c r="BM204" s="9">
        <v>8.5984522800000004E-2</v>
      </c>
      <c r="BN204" s="9">
        <f t="shared" si="19"/>
        <v>127.69208944484521</v>
      </c>
      <c r="BO204" s="9" t="s">
        <v>179</v>
      </c>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row>
    <row r="205" spans="5:92">
      <c r="E205" s="13"/>
      <c r="F205" s="13"/>
      <c r="G205" s="13"/>
      <c r="H205" s="13"/>
      <c r="I205" s="13"/>
      <c r="J205" s="13"/>
      <c r="K205" s="13"/>
      <c r="L205" s="13"/>
      <c r="M205" s="13"/>
      <c r="N205" s="13"/>
      <c r="O205" s="13"/>
      <c r="P205" s="13"/>
      <c r="AW205" s="9"/>
      <c r="AX205" s="9"/>
      <c r="AY205" s="9"/>
      <c r="AZ205" s="9"/>
      <c r="BA205" s="9"/>
      <c r="BB205" s="9"/>
      <c r="BC205" s="9"/>
      <c r="BD205" s="9"/>
      <c r="BE205" s="9"/>
      <c r="BF205" s="9"/>
      <c r="BG205" s="9"/>
      <c r="BH205" s="9"/>
      <c r="BI205" s="9"/>
      <c r="BJ205" s="9">
        <v>2014</v>
      </c>
      <c r="BK205" s="10"/>
      <c r="BL205" s="10">
        <v>1553</v>
      </c>
      <c r="BM205" s="9">
        <v>8.5984522800000004E-2</v>
      </c>
      <c r="BN205" s="9">
        <f t="shared" si="19"/>
        <v>133.53396390840001</v>
      </c>
      <c r="BO205" s="9" t="s">
        <v>174</v>
      </c>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row>
    <row r="206" spans="5:92">
      <c r="E206" s="13"/>
      <c r="F206" s="13"/>
      <c r="G206" s="13"/>
      <c r="H206" s="13"/>
      <c r="I206" s="13"/>
      <c r="J206" s="13"/>
      <c r="K206" s="13"/>
      <c r="L206" s="13"/>
      <c r="M206" s="13"/>
      <c r="N206" s="13"/>
      <c r="O206" s="13"/>
      <c r="P206" s="13"/>
      <c r="AW206" s="9"/>
      <c r="AX206" s="9"/>
      <c r="AY206" s="9"/>
      <c r="AZ206" s="9"/>
      <c r="BA206" s="9"/>
      <c r="BB206" s="9"/>
      <c r="BC206" s="9"/>
      <c r="BD206" s="9"/>
      <c r="BE206" s="9"/>
      <c r="BF206" s="9"/>
      <c r="BG206" s="9"/>
      <c r="BH206" s="9"/>
      <c r="BI206" s="9"/>
      <c r="BJ206" s="9">
        <v>2015</v>
      </c>
      <c r="BK206" s="9"/>
      <c r="BL206" s="10">
        <v>1231.114</v>
      </c>
      <c r="BM206" s="9">
        <v>8.5984522800000004E-2</v>
      </c>
      <c r="BN206" s="9">
        <f t="shared" si="19"/>
        <v>105.85674980239921</v>
      </c>
      <c r="BO206" s="9" t="s">
        <v>29</v>
      </c>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row>
    <row r="207" spans="5:92">
      <c r="E207" s="13"/>
      <c r="F207" s="13"/>
      <c r="G207" s="13"/>
      <c r="H207" s="13"/>
      <c r="I207" s="13"/>
      <c r="J207" s="13"/>
      <c r="K207" s="13"/>
      <c r="L207" s="13"/>
      <c r="M207" s="13"/>
      <c r="N207" s="13"/>
      <c r="O207" s="13"/>
      <c r="P207" s="13"/>
      <c r="AW207" s="9"/>
      <c r="AX207" s="9"/>
      <c r="AY207" s="9"/>
      <c r="AZ207" s="9"/>
      <c r="BA207" s="9"/>
      <c r="BB207" s="9"/>
      <c r="BC207" s="9"/>
      <c r="BD207" s="9"/>
      <c r="BE207" s="9"/>
      <c r="BF207" s="9"/>
      <c r="BG207" s="9"/>
      <c r="BH207" s="9"/>
      <c r="BI207" s="9"/>
      <c r="BJ207" s="9">
        <v>2016</v>
      </c>
      <c r="BK207" s="9"/>
      <c r="BL207" s="9">
        <v>1250</v>
      </c>
      <c r="BM207" s="9">
        <v>8.5984522800000004E-2</v>
      </c>
      <c r="BN207" s="9">
        <f t="shared" si="19"/>
        <v>107.4806535</v>
      </c>
      <c r="BO207" s="9" t="s">
        <v>174</v>
      </c>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row>
    <row r="208" spans="5:92">
      <c r="E208" s="13"/>
      <c r="F208" s="13"/>
      <c r="G208" s="13"/>
      <c r="H208" s="13"/>
      <c r="I208" s="13"/>
      <c r="J208" s="13"/>
      <c r="K208" s="13"/>
      <c r="L208" s="13"/>
      <c r="M208" s="13"/>
      <c r="N208" s="13"/>
      <c r="O208" s="13"/>
      <c r="P208" s="13"/>
      <c r="AW208" s="9"/>
      <c r="AX208" s="9"/>
      <c r="AY208" s="9"/>
      <c r="AZ208" s="9"/>
      <c r="BA208" s="9"/>
      <c r="BB208" s="9"/>
      <c r="BC208" s="9"/>
      <c r="BD208" s="9"/>
      <c r="BE208" s="9"/>
      <c r="BF208" s="9"/>
      <c r="BG208" s="9"/>
      <c r="BH208" s="9"/>
      <c r="BI208" s="9"/>
      <c r="BJ208" s="9">
        <v>2017</v>
      </c>
      <c r="BK208" s="9"/>
      <c r="BL208" s="9">
        <v>1151</v>
      </c>
      <c r="BM208" s="9">
        <v>8.5984522800000004E-2</v>
      </c>
      <c r="BN208" s="9">
        <f t="shared" si="19"/>
        <v>98.968185742800003</v>
      </c>
      <c r="BO208" s="9" t="s">
        <v>174</v>
      </c>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row>
    <row r="209" spans="5:92">
      <c r="E209" s="13"/>
      <c r="F209" s="13"/>
      <c r="G209" s="13"/>
      <c r="H209" s="13"/>
      <c r="I209" s="13"/>
      <c r="J209" s="13"/>
      <c r="K209" s="13"/>
      <c r="L209" s="13"/>
      <c r="M209" s="13"/>
      <c r="N209" s="13"/>
      <c r="O209" s="13"/>
      <c r="P209" s="13"/>
      <c r="AW209" s="9"/>
      <c r="AX209" s="9"/>
      <c r="AY209" s="9"/>
      <c r="AZ209" s="9"/>
      <c r="BA209" s="9"/>
      <c r="BB209" s="9"/>
      <c r="BC209" s="9"/>
      <c r="BD209" s="9"/>
      <c r="BE209" s="9"/>
      <c r="BF209" s="9"/>
      <c r="BG209" s="9"/>
      <c r="BH209" s="9"/>
      <c r="BI209" s="9"/>
      <c r="BJ209" s="9">
        <v>2018</v>
      </c>
      <c r="BK209" s="9"/>
      <c r="BL209" s="9">
        <v>1091</v>
      </c>
      <c r="BM209" s="9">
        <v>8.5984522800000004E-2</v>
      </c>
      <c r="BN209" s="9">
        <f t="shared" si="19"/>
        <v>93.809114374800004</v>
      </c>
      <c r="BO209" s="9" t="s">
        <v>174</v>
      </c>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row>
    <row r="210" spans="5:92">
      <c r="E210" s="13"/>
      <c r="F210" s="13"/>
      <c r="G210" s="13"/>
      <c r="H210" s="13"/>
      <c r="I210" s="13"/>
      <c r="J210" s="13"/>
      <c r="K210" s="13"/>
      <c r="L210" s="13"/>
      <c r="M210" s="13"/>
      <c r="N210" s="13"/>
      <c r="O210" s="13"/>
      <c r="P210" s="13"/>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row>
    <row r="211" spans="5:92">
      <c r="E211" s="13"/>
      <c r="F211" s="13"/>
      <c r="G211" s="13"/>
      <c r="H211" s="13"/>
      <c r="I211" s="13"/>
      <c r="J211" s="13"/>
      <c r="K211" s="13"/>
      <c r="L211" s="13"/>
      <c r="M211" s="13"/>
      <c r="N211" s="13"/>
      <c r="O211" s="13"/>
      <c r="P211" s="13"/>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row>
    <row r="212" spans="5:92">
      <c r="E212" s="13"/>
      <c r="F212" s="13"/>
      <c r="G212" s="13"/>
      <c r="H212" s="13"/>
      <c r="I212" s="13"/>
      <c r="J212" s="13"/>
      <c r="K212" s="13"/>
      <c r="L212" s="13"/>
      <c r="M212" s="13"/>
      <c r="N212" s="13"/>
      <c r="O212" s="13"/>
      <c r="P212" s="13"/>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row>
    <row r="213" spans="5:92">
      <c r="E213" s="13"/>
      <c r="F213" s="13"/>
      <c r="G213" s="13"/>
      <c r="H213" s="13"/>
      <c r="I213" s="13"/>
      <c r="J213" s="13"/>
      <c r="K213" s="13"/>
      <c r="L213" s="13"/>
      <c r="M213" s="13"/>
      <c r="N213" s="13"/>
      <c r="O213" s="13"/>
      <c r="P213" s="13"/>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row>
    <row r="214" spans="5:92">
      <c r="E214" s="13"/>
      <c r="F214" s="13"/>
      <c r="G214" s="13"/>
      <c r="H214" s="13"/>
      <c r="I214" s="13"/>
      <c r="J214" s="13"/>
      <c r="K214" s="13"/>
      <c r="L214" s="13"/>
      <c r="M214" s="13"/>
      <c r="N214" s="13"/>
      <c r="O214" s="13"/>
      <c r="P214" s="13"/>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row>
    <row r="215" spans="5:92">
      <c r="E215" s="13"/>
      <c r="F215" s="13"/>
      <c r="G215" s="13"/>
      <c r="H215" s="13"/>
      <c r="I215" s="13"/>
      <c r="J215" s="13"/>
      <c r="K215" s="13"/>
      <c r="L215" s="13"/>
      <c r="M215" s="13"/>
      <c r="N215" s="13"/>
      <c r="O215" s="13"/>
      <c r="P215" s="13"/>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row>
    <row r="216" spans="5:92">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row>
    <row r="217" spans="5:92">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row>
    <row r="218" spans="5:92">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row>
    <row r="219" spans="5:92">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row>
    <row r="220" spans="5:92">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row>
    <row r="221" spans="5:92">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row>
    <row r="222" spans="5:92">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row>
    <row r="223" spans="5:92">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row>
    <row r="224" spans="5:92">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row>
    <row r="225" spans="49:92">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row>
    <row r="226" spans="49:92">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row>
    <row r="227" spans="49:92">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row>
    <row r="228" spans="49:92">
      <c r="AW228" s="9" t="s">
        <v>178</v>
      </c>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row>
    <row r="229" spans="49:92">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row>
    <row r="230" spans="49:92">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row>
    <row r="231" spans="49:92">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row>
    <row r="232" spans="49:92">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row>
    <row r="233" spans="49:92">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row>
    <row r="234" spans="49:92">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row>
    <row r="235" spans="49:92">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row>
    <row r="236" spans="49:92">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row>
    <row r="237" spans="49:92">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c r="CK237" s="9"/>
      <c r="CL237" s="9"/>
      <c r="CM237" s="9"/>
      <c r="CN237" s="9"/>
    </row>
    <row r="238" spans="49:92">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row>
    <row r="239" spans="49:92">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row>
    <row r="240" spans="49:92">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row>
    <row r="241" spans="49:92">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row>
    <row r="242" spans="49:92">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row>
    <row r="243" spans="49:92">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row>
    <row r="244" spans="49:92">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row>
    <row r="245" spans="49:92">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row>
    <row r="246" spans="49:92">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row>
    <row r="247" spans="49:92">
      <c r="AW247" s="9" t="s">
        <v>21</v>
      </c>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row>
    <row r="248" spans="49:92">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row>
    <row r="249" spans="49:92">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row>
    <row r="250" spans="49:92">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row>
    <row r="251" spans="49:92">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row>
    <row r="252" spans="49:92">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row>
    <row r="253" spans="49:92">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row>
    <row r="254" spans="49:92">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row>
    <row r="255" spans="49:92">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row>
    <row r="256" spans="49:92">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row>
    <row r="257" spans="49:92">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row>
    <row r="258" spans="49:92">
      <c r="AW258" s="9"/>
      <c r="AX258" s="9" t="s">
        <v>22</v>
      </c>
      <c r="AY258" s="9"/>
      <c r="AZ258" s="9"/>
      <c r="BA258" s="9"/>
      <c r="BB258" s="9"/>
      <c r="BC258" s="9"/>
      <c r="BD258" s="9"/>
      <c r="BE258" s="9"/>
      <c r="BF258" s="9"/>
      <c r="BG258" s="9"/>
      <c r="BH258" s="9"/>
      <c r="BI258" s="9"/>
      <c r="BJ258" s="9"/>
      <c r="BK258" s="9" t="s">
        <v>189</v>
      </c>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row>
    <row r="259" spans="49:92">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row>
    <row r="260" spans="49:92">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row>
    <row r="261" spans="49:92">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row>
    <row r="262" spans="49:92">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row>
    <row r="263" spans="49:92">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row>
    <row r="264" spans="49:92">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row>
    <row r="265" spans="49:92">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row>
    <row r="266" spans="49:92">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row>
    <row r="267" spans="49:92">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row>
    <row r="268" spans="49:92">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row>
    <row r="269" spans="49:92">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c r="CK269" s="9"/>
      <c r="CL269" s="9"/>
      <c r="CM269" s="9"/>
      <c r="CN269" s="9"/>
    </row>
    <row r="270" spans="49:92">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row>
    <row r="271" spans="49:92">
      <c r="AW271" s="9"/>
      <c r="AX271" s="9"/>
      <c r="AY271" s="9" t="s">
        <v>70</v>
      </c>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row>
    <row r="272" spans="49:92">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row>
    <row r="273" spans="49:92">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row>
    <row r="274" spans="49:92">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row>
    <row r="275" spans="49:92">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c r="CK275" s="9"/>
      <c r="CL275" s="9"/>
      <c r="CM275" s="9"/>
      <c r="CN275" s="9"/>
    </row>
    <row r="276" spans="49:92">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row>
    <row r="277" spans="49:92">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row>
    <row r="278" spans="49:92">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row>
    <row r="279" spans="49:92">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c r="CK279" s="9"/>
      <c r="CL279" s="9"/>
      <c r="CM279" s="9"/>
      <c r="CN279" s="9"/>
    </row>
    <row r="280" spans="49:92">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row>
    <row r="281" spans="49:92">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c r="CK281" s="9"/>
      <c r="CL281" s="9"/>
      <c r="CM281" s="9"/>
      <c r="CN281" s="9"/>
    </row>
    <row r="282" spans="49:92">
      <c r="AW282" s="9"/>
      <c r="AX282" s="9"/>
      <c r="AY282" s="9"/>
      <c r="AZ282" s="9"/>
      <c r="BA282" s="9"/>
      <c r="BB282" s="9"/>
      <c r="BC282" s="9"/>
      <c r="BD282" s="9"/>
      <c r="BE282" s="9"/>
      <c r="BF282" s="9"/>
      <c r="BG282" s="9"/>
      <c r="BH282" s="9"/>
      <c r="BI282" s="9"/>
      <c r="BJ282" s="9"/>
      <c r="BK282" s="9" t="s">
        <v>190</v>
      </c>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c r="CK282" s="9"/>
      <c r="CL282" s="9"/>
      <c r="CM282" s="9"/>
      <c r="CN282" s="9"/>
    </row>
    <row r="283" spans="49:92">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c r="CK283" s="9"/>
      <c r="CL283" s="9"/>
      <c r="CM283" s="9"/>
      <c r="CN283" s="9"/>
    </row>
    <row r="284" spans="49:92">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c r="CK284" s="9"/>
      <c r="CL284" s="9"/>
      <c r="CM284" s="9"/>
      <c r="CN284" s="9"/>
    </row>
    <row r="285" spans="49:92">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9"/>
      <c r="CK285" s="9"/>
      <c r="CL285" s="9"/>
      <c r="CM285" s="9"/>
      <c r="CN285" s="9"/>
    </row>
    <row r="286" spans="49:92">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c r="CK286" s="9"/>
      <c r="CL286" s="9"/>
      <c r="CM286" s="9"/>
      <c r="CN286" s="9"/>
    </row>
    <row r="287" spans="49:92">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c r="CK287" s="9"/>
      <c r="CL287" s="9"/>
      <c r="CM287" s="9"/>
      <c r="CN287" s="9"/>
    </row>
    <row r="288" spans="49:92">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c r="CK288" s="9"/>
      <c r="CL288" s="9"/>
      <c r="CM288" s="9"/>
      <c r="CN288" s="9"/>
    </row>
    <row r="289" spans="49:92">
      <c r="AW289" s="9"/>
      <c r="AX289" s="9"/>
      <c r="AY289" s="9"/>
      <c r="AZ289" s="9" t="s">
        <v>69</v>
      </c>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c r="CK289" s="9"/>
      <c r="CL289" s="9"/>
      <c r="CM289" s="9"/>
      <c r="CN289" s="9"/>
    </row>
    <row r="290" spans="49:92">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9"/>
      <c r="CK290" s="9"/>
      <c r="CL290" s="9"/>
      <c r="CM290" s="9"/>
      <c r="CN290" s="9"/>
    </row>
    <row r="291" spans="49:92">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c r="CK291" s="9"/>
      <c r="CL291" s="9"/>
      <c r="CM291" s="9"/>
      <c r="CN291" s="9"/>
    </row>
    <row r="292" spans="49:92">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c r="CK292" s="9"/>
      <c r="CL292" s="9"/>
      <c r="CM292" s="9"/>
      <c r="CN292" s="9"/>
    </row>
    <row r="293" spans="49:92">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row>
    <row r="294" spans="49:92">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row>
    <row r="295" spans="49:92">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c r="CK295" s="9"/>
      <c r="CL295" s="9"/>
      <c r="CM295" s="9"/>
      <c r="CN295" s="9"/>
    </row>
    <row r="296" spans="49:92">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9"/>
      <c r="CK296" s="9"/>
      <c r="CL296" s="9"/>
      <c r="CM296" s="9"/>
      <c r="CN296" s="9"/>
    </row>
    <row r="297" spans="49:92">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row>
    <row r="298" spans="49:92">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row>
    <row r="299" spans="49:92">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row>
    <row r="300" spans="49:92">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row>
    <row r="301" spans="49:92">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c r="CK301" s="9"/>
      <c r="CL301" s="9"/>
      <c r="CM301" s="9"/>
      <c r="CN301" s="9"/>
    </row>
    <row r="302" spans="49:92">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9"/>
      <c r="CK302" s="9"/>
      <c r="CL302" s="9"/>
      <c r="CM302" s="9"/>
      <c r="CN302" s="9"/>
    </row>
    <row r="303" spans="49:92">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c r="CK303" s="9"/>
      <c r="CL303" s="9"/>
      <c r="CM303" s="9"/>
      <c r="CN303" s="9"/>
    </row>
    <row r="304" spans="49:92">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9"/>
      <c r="CK304" s="9"/>
      <c r="CL304" s="9"/>
      <c r="CM304" s="9"/>
      <c r="CN304" s="9"/>
    </row>
    <row r="305" spans="49:92">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c r="CK305" s="9"/>
      <c r="CL305" s="9"/>
      <c r="CM305" s="9"/>
      <c r="CN305" s="9"/>
    </row>
    <row r="306" spans="49:92">
      <c r="AW306" s="9"/>
      <c r="AX306" s="9"/>
      <c r="AY306" s="9"/>
      <c r="AZ306" s="9"/>
      <c r="BA306" s="9" t="s">
        <v>173</v>
      </c>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9"/>
      <c r="CK306" s="9"/>
      <c r="CL306" s="9"/>
      <c r="CM306" s="9"/>
      <c r="CN306" s="9"/>
    </row>
    <row r="307" spans="49:92">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c r="CK307" s="9"/>
      <c r="CL307" s="9"/>
      <c r="CM307" s="9"/>
      <c r="CN307" s="9"/>
    </row>
    <row r="308" spans="49:92">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9"/>
      <c r="CK308" s="9"/>
      <c r="CL308" s="9"/>
      <c r="CM308" s="9"/>
      <c r="CN308" s="9"/>
    </row>
    <row r="309" spans="49:92">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row>
    <row r="310" spans="49:92">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row>
    <row r="311" spans="49:92">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c r="CK311" s="9"/>
      <c r="CL311" s="9"/>
      <c r="CM311" s="9"/>
      <c r="CN311" s="9"/>
    </row>
    <row r="312" spans="49:92">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row>
    <row r="313" spans="49:92">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c r="CK313" s="9"/>
      <c r="CL313" s="9"/>
      <c r="CM313" s="9"/>
      <c r="CN313" s="9"/>
    </row>
    <row r="314" spans="49:92">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row>
    <row r="315" spans="49:92">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row>
    <row r="316" spans="49:92">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c r="CK316" s="9"/>
      <c r="CL316" s="9"/>
      <c r="CM316" s="9"/>
      <c r="CN316" s="9"/>
    </row>
    <row r="317" spans="49:92">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row>
    <row r="318" spans="49:92">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row>
    <row r="319" spans="49:92">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c r="CK319" s="9"/>
      <c r="CL319" s="9"/>
      <c r="CM319" s="9"/>
      <c r="CN319" s="9"/>
    </row>
    <row r="320" spans="49:92">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c r="CK320" s="9"/>
      <c r="CL320" s="9"/>
      <c r="CM320" s="9"/>
      <c r="CN320" s="9"/>
    </row>
    <row r="321" spans="49:92">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c r="CK321" s="9"/>
      <c r="CL321" s="9"/>
      <c r="CM321" s="9"/>
      <c r="CN321" s="9"/>
    </row>
    <row r="322" spans="49:92">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c r="CK322" s="9"/>
      <c r="CL322" s="9"/>
      <c r="CM322" s="9"/>
      <c r="CN322" s="9"/>
    </row>
    <row r="323" spans="49:92">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9"/>
      <c r="CK323" s="9"/>
      <c r="CL323" s="9"/>
      <c r="CM323" s="9"/>
      <c r="CN323" s="9"/>
    </row>
    <row r="324" spans="49:92">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c r="CK324" s="9"/>
      <c r="CL324" s="9"/>
      <c r="CM324" s="9"/>
      <c r="CN324" s="9"/>
    </row>
    <row r="325" spans="49:92">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9"/>
      <c r="CK325" s="9"/>
      <c r="CL325" s="9"/>
      <c r="CM325" s="9"/>
      <c r="CN325" s="9"/>
    </row>
    <row r="326" spans="49:92">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row>
    <row r="327" spans="49:92">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row>
    <row r="328" spans="49:92">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c r="CK328" s="9"/>
      <c r="CL328" s="9"/>
      <c r="CM328" s="9"/>
      <c r="CN328" s="9"/>
    </row>
    <row r="329" spans="49:92">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c r="CK329" s="9"/>
      <c r="CL329" s="9"/>
      <c r="CM329" s="9"/>
      <c r="CN329" s="9"/>
    </row>
    <row r="330" spans="49:92">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row>
    <row r="331" spans="49:92">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c r="CK331" s="9"/>
      <c r="CL331" s="9"/>
      <c r="CM331" s="9"/>
      <c r="CN331" s="9"/>
    </row>
    <row r="332" spans="49:92">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c r="CK332" s="9"/>
      <c r="CL332" s="9"/>
      <c r="CM332" s="9"/>
      <c r="CN332" s="9"/>
    </row>
    <row r="333" spans="49:92">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9"/>
      <c r="CK333" s="9"/>
      <c r="CL333" s="9"/>
      <c r="CM333" s="9"/>
      <c r="CN333" s="9"/>
    </row>
    <row r="334" spans="49:92">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c r="CK334" s="9"/>
      <c r="CL334" s="9"/>
      <c r="CM334" s="9"/>
      <c r="CN334" s="9"/>
    </row>
    <row r="335" spans="49:92">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c r="CK335" s="9"/>
      <c r="CL335" s="9"/>
      <c r="CM335" s="9"/>
      <c r="CN335" s="9"/>
    </row>
    <row r="336" spans="49:92">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c r="CK336" s="9"/>
      <c r="CL336" s="9"/>
      <c r="CM336" s="9"/>
      <c r="CN336" s="9"/>
    </row>
    <row r="337" spans="49:92">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c r="CK337" s="9"/>
      <c r="CL337" s="9"/>
      <c r="CM337" s="9"/>
      <c r="CN337" s="9"/>
    </row>
    <row r="338" spans="49:92">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9"/>
      <c r="CK338" s="9"/>
      <c r="CL338" s="9"/>
      <c r="CM338" s="9"/>
      <c r="CN338" s="9"/>
    </row>
    <row r="339" spans="49:92">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c r="CK339" s="9"/>
      <c r="CL339" s="9"/>
      <c r="CM339" s="9"/>
      <c r="CN339" s="9"/>
    </row>
    <row r="340" spans="49:92">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9"/>
      <c r="CK340" s="9"/>
      <c r="CL340" s="9"/>
      <c r="CM340" s="9"/>
      <c r="CN340" s="9"/>
    </row>
    <row r="341" spans="49:92">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c r="CK341" s="9"/>
      <c r="CL341" s="9"/>
      <c r="CM341" s="9"/>
      <c r="CN341" s="9"/>
    </row>
    <row r="342" spans="49:92">
      <c r="AW342" s="9"/>
      <c r="AX342" s="9"/>
      <c r="AY342" s="9"/>
      <c r="AZ342" s="9"/>
      <c r="BA342" s="9" t="s">
        <v>27</v>
      </c>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c r="CK342" s="9"/>
      <c r="CL342" s="9"/>
      <c r="CM342" s="9"/>
      <c r="CN342" s="9"/>
    </row>
    <row r="343" spans="49:92">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c r="CK343" s="9"/>
      <c r="CL343" s="9"/>
      <c r="CM343" s="9"/>
      <c r="CN343" s="9"/>
    </row>
    <row r="344" spans="49:92">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9"/>
      <c r="CK344" s="9"/>
      <c r="CL344" s="9"/>
      <c r="CM344" s="9"/>
      <c r="CN344" s="9"/>
    </row>
    <row r="345" spans="49:92">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c r="CK345" s="9"/>
      <c r="CL345" s="9"/>
      <c r="CM345" s="9"/>
      <c r="CN345" s="9"/>
    </row>
    <row r="346" spans="49:92">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9"/>
      <c r="CK346" s="9"/>
      <c r="CL346" s="9"/>
      <c r="CM346" s="9"/>
      <c r="CN346" s="9"/>
    </row>
    <row r="347" spans="49:92">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c r="CK347" s="9"/>
      <c r="CL347" s="9"/>
      <c r="CM347" s="9"/>
      <c r="CN347" s="9"/>
    </row>
    <row r="348" spans="49:92">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c r="CK348" s="9"/>
      <c r="CL348" s="9"/>
      <c r="CM348" s="9"/>
      <c r="CN348" s="9"/>
    </row>
    <row r="349" spans="49:92">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c r="CK349" s="9"/>
      <c r="CL349" s="9"/>
      <c r="CM349" s="9"/>
      <c r="CN349" s="9"/>
    </row>
    <row r="350" spans="49:92">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9"/>
      <c r="CK350" s="9"/>
      <c r="CL350" s="9"/>
      <c r="CM350" s="9"/>
      <c r="CN350" s="9"/>
    </row>
    <row r="351" spans="49:92">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c r="CK351" s="9"/>
      <c r="CL351" s="9"/>
      <c r="CM351" s="9"/>
      <c r="CN351" s="9"/>
    </row>
    <row r="352" spans="49:92">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9"/>
      <c r="CK352" s="9"/>
      <c r="CL352" s="9"/>
      <c r="CM352" s="9"/>
      <c r="CN352" s="9"/>
    </row>
    <row r="353" spans="49:92">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c r="CK353" s="9"/>
      <c r="CL353" s="9"/>
      <c r="CM353" s="9"/>
      <c r="CN353" s="9"/>
    </row>
    <row r="354" spans="49:92">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c r="CK354" s="9"/>
      <c r="CL354" s="9"/>
      <c r="CM354" s="9"/>
      <c r="CN354" s="9"/>
    </row>
    <row r="355" spans="49:92">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c r="CK355" s="9"/>
      <c r="CL355" s="9"/>
      <c r="CM355" s="9"/>
      <c r="CN355" s="9"/>
    </row>
    <row r="356" spans="49:92">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9"/>
      <c r="CK356" s="9"/>
      <c r="CL356" s="9"/>
      <c r="CM356" s="9"/>
      <c r="CN356" s="9"/>
    </row>
    <row r="357" spans="49:92">
      <c r="AW357" s="9"/>
      <c r="AX357" s="9"/>
      <c r="AY357" s="9"/>
      <c r="AZ357" s="9"/>
      <c r="BA357" s="9"/>
      <c r="BB357" s="9" t="s">
        <v>161</v>
      </c>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c r="CK357" s="9"/>
      <c r="CL357" s="9"/>
      <c r="CM357" s="9"/>
      <c r="CN357" s="9"/>
    </row>
    <row r="358" spans="49:92">
      <c r="AW358" s="9"/>
      <c r="AX358" s="9"/>
      <c r="AY358" s="9"/>
      <c r="AZ358" s="9"/>
      <c r="BA358" s="9"/>
      <c r="BB358" s="9" t="s">
        <v>162</v>
      </c>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row>
    <row r="359" spans="49:92">
      <c r="AW359" s="9"/>
      <c r="AX359" s="9"/>
      <c r="AY359" s="9"/>
      <c r="AZ359" s="9"/>
      <c r="BA359" s="9"/>
      <c r="BB359" s="9" t="s">
        <v>163</v>
      </c>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c r="CK359" s="9"/>
      <c r="CL359" s="9"/>
      <c r="CM359" s="9"/>
      <c r="CN359" s="9"/>
    </row>
    <row r="360" spans="49:92">
      <c r="AW360" s="9"/>
      <c r="AX360" s="9"/>
      <c r="AY360" s="9"/>
      <c r="AZ360" s="9"/>
      <c r="BA360" s="9"/>
      <c r="BB360" s="9" t="s">
        <v>170</v>
      </c>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c r="CK360" s="9"/>
      <c r="CL360" s="9"/>
      <c r="CM360" s="9"/>
      <c r="CN360" s="9"/>
    </row>
    <row r="361" spans="49:92">
      <c r="AW361" s="9"/>
      <c r="AX361" s="9"/>
      <c r="AY361" s="9"/>
      <c r="AZ361" s="9"/>
      <c r="BA361" s="9"/>
      <c r="BB361" s="9" t="s">
        <v>164</v>
      </c>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c r="CK361" s="9"/>
      <c r="CL361" s="9"/>
      <c r="CM361" s="9"/>
      <c r="CN361" s="9"/>
    </row>
    <row r="362" spans="49:92">
      <c r="AW362" s="9"/>
      <c r="AX362" s="9"/>
      <c r="AY362" s="9"/>
      <c r="AZ362" s="9"/>
      <c r="BA362" s="9"/>
      <c r="BB362" s="9" t="s">
        <v>165</v>
      </c>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9"/>
      <c r="CK362" s="9"/>
      <c r="CL362" s="9"/>
      <c r="CM362" s="9"/>
      <c r="CN362" s="9"/>
    </row>
    <row r="363" spans="49:92">
      <c r="AW363" s="9"/>
      <c r="AX363" s="9"/>
      <c r="AY363" s="9"/>
      <c r="AZ363" s="9"/>
      <c r="BA363" s="9"/>
      <c r="BB363" s="9" t="s">
        <v>168</v>
      </c>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c r="CK363" s="9"/>
      <c r="CL363" s="9"/>
      <c r="CM363" s="9"/>
      <c r="CN363" s="9"/>
    </row>
    <row r="364" spans="49:92">
      <c r="AW364" s="9"/>
      <c r="AX364" s="9"/>
      <c r="AY364" s="9"/>
      <c r="AZ364" s="9"/>
      <c r="BA364" s="9"/>
      <c r="BB364" s="9" t="s">
        <v>169</v>
      </c>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c r="CK364" s="9"/>
      <c r="CL364" s="9"/>
      <c r="CM364" s="9"/>
      <c r="CN364" s="9"/>
    </row>
    <row r="365" spans="49:92">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c r="CK365" s="9"/>
      <c r="CL365" s="9"/>
      <c r="CM365" s="9"/>
      <c r="CN365" s="9"/>
    </row>
    <row r="366" spans="49:92">
      <c r="AW366" s="9"/>
      <c r="AX366" s="9"/>
      <c r="AY366" s="9"/>
      <c r="AZ366" s="9"/>
      <c r="BA366" s="9"/>
      <c r="BB366" s="9" t="s">
        <v>166</v>
      </c>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c r="CN366" s="9"/>
    </row>
    <row r="367" spans="49:92">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9"/>
      <c r="CK367" s="9"/>
      <c r="CL367" s="9"/>
      <c r="CM367" s="9"/>
      <c r="CN367" s="9"/>
    </row>
    <row r="368" spans="49:92">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c r="CK368" s="9"/>
      <c r="CL368" s="9"/>
      <c r="CM368" s="9"/>
      <c r="CN368" s="9"/>
    </row>
    <row r="369" spans="49:92">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c r="CK369" s="9"/>
      <c r="CL369" s="9"/>
      <c r="CM369" s="9"/>
      <c r="CN369" s="9"/>
    </row>
    <row r="370" spans="49:92">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c r="CK370" s="9"/>
      <c r="CL370" s="9"/>
      <c r="CM370" s="9"/>
      <c r="CN370" s="9"/>
    </row>
    <row r="371" spans="49:92">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c r="CK371" s="9"/>
      <c r="CL371" s="9"/>
      <c r="CM371" s="9"/>
      <c r="CN371" s="9"/>
    </row>
    <row r="372" spans="49:92">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c r="CK372" s="9"/>
      <c r="CL372" s="9"/>
      <c r="CM372" s="9"/>
      <c r="CN372" s="9"/>
    </row>
    <row r="373" spans="49:92">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9"/>
      <c r="CK373" s="9"/>
      <c r="CL373" s="9"/>
      <c r="CM373" s="9"/>
      <c r="CN373" s="9"/>
    </row>
    <row r="374" spans="49:92">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row>
    <row r="375" spans="49:92">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c r="CK375" s="9"/>
      <c r="CL375" s="9"/>
      <c r="CM375" s="9"/>
      <c r="CN375" s="9"/>
    </row>
    <row r="376" spans="49:92">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c r="CK376" s="9"/>
      <c r="CL376" s="9"/>
      <c r="CM376" s="9"/>
      <c r="CN376" s="9"/>
    </row>
    <row r="377" spans="49:92">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c r="CK377" s="9"/>
      <c r="CL377" s="9"/>
      <c r="CM377" s="9"/>
      <c r="CN377" s="9"/>
    </row>
    <row r="378" spans="49:92">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c r="CK378" s="9"/>
      <c r="CL378" s="9"/>
      <c r="CM378" s="9"/>
      <c r="CN378" s="9"/>
    </row>
    <row r="379" spans="49:92">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c r="CK379" s="9"/>
      <c r="CL379" s="9"/>
      <c r="CM379" s="9"/>
      <c r="CN379" s="9"/>
    </row>
    <row r="380" spans="49:92">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c r="CK380" s="9"/>
      <c r="CL380" s="9"/>
      <c r="CM380" s="9"/>
      <c r="CN380" s="9"/>
    </row>
    <row r="381" spans="49:92">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9"/>
      <c r="CK381" s="9"/>
      <c r="CL381" s="9"/>
      <c r="CM381" s="9"/>
      <c r="CN381" s="9"/>
    </row>
    <row r="382" spans="49:92">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c r="CK382" s="9"/>
      <c r="CL382" s="9"/>
      <c r="CM382" s="9"/>
      <c r="CN382" s="9"/>
    </row>
    <row r="383" spans="49:92">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9"/>
      <c r="CK383" s="9"/>
      <c r="CL383" s="9"/>
      <c r="CM383" s="9"/>
      <c r="CN383" s="9"/>
    </row>
    <row r="384" spans="49:92">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c r="CK384" s="9"/>
      <c r="CL384" s="9"/>
      <c r="CM384" s="9"/>
      <c r="CN384" s="9"/>
    </row>
    <row r="385" spans="49:92">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9"/>
      <c r="CK385" s="9"/>
      <c r="CL385" s="9"/>
      <c r="CM385" s="9"/>
      <c r="CN385" s="9"/>
    </row>
    <row r="386" spans="49:92">
      <c r="AW386" s="9"/>
      <c r="AX386" s="9"/>
      <c r="AY386" s="9"/>
      <c r="AZ386" s="9"/>
      <c r="BA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c r="CK386" s="9"/>
      <c r="CL386" s="9"/>
      <c r="CM386" s="9"/>
      <c r="CN386" s="9"/>
    </row>
    <row r="387" spans="49:92">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c r="CK387" s="9"/>
      <c r="CL387" s="9"/>
      <c r="CM387" s="9"/>
      <c r="CN387" s="9"/>
    </row>
    <row r="388" spans="49:92">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c r="CK388" s="9"/>
      <c r="CL388" s="9"/>
      <c r="CM388" s="9"/>
      <c r="CN388" s="9"/>
    </row>
    <row r="389" spans="49:92">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c r="CK389" s="9"/>
      <c r="CL389" s="9"/>
      <c r="CM389" s="9"/>
      <c r="CN389" s="9"/>
    </row>
    <row r="390" spans="49:92">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row>
    <row r="391" spans="49:92">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c r="CK391" s="9"/>
      <c r="CL391" s="9"/>
      <c r="CM391" s="9"/>
      <c r="CN391" s="9"/>
    </row>
    <row r="392" spans="49:92">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c r="CK392" s="9"/>
      <c r="CL392" s="9"/>
      <c r="CM392" s="9"/>
      <c r="CN392" s="9"/>
    </row>
    <row r="393" spans="49:92">
      <c r="AW393" s="9"/>
      <c r="AX393" s="9"/>
      <c r="AY393" s="9"/>
      <c r="AZ393" s="9"/>
      <c r="BA393" s="9"/>
      <c r="BB393" s="9"/>
      <c r="BC393" s="9" t="s">
        <v>171</v>
      </c>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c r="CK393" s="9"/>
      <c r="CL393" s="9"/>
      <c r="CM393" s="9"/>
      <c r="CN393" s="9"/>
    </row>
    <row r="394" spans="49:92">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c r="CK394" s="9"/>
      <c r="CL394" s="9"/>
      <c r="CM394" s="9"/>
      <c r="CN394" s="9"/>
    </row>
    <row r="395" spans="49:92">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c r="CK395" s="9"/>
      <c r="CL395" s="9"/>
      <c r="CM395" s="9"/>
      <c r="CN395" s="9"/>
    </row>
    <row r="396" spans="49:92">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c r="CK396" s="9"/>
      <c r="CL396" s="9"/>
      <c r="CM396" s="9"/>
      <c r="CN396" s="9"/>
    </row>
    <row r="397" spans="49:92">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c r="CK397" s="9"/>
      <c r="CL397" s="9"/>
      <c r="CM397" s="9"/>
      <c r="CN397" s="9"/>
    </row>
    <row r="398" spans="49:92">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row>
    <row r="399" spans="49:92">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c r="CK399" s="9"/>
      <c r="CL399" s="9"/>
      <c r="CM399" s="9"/>
      <c r="CN399" s="9"/>
    </row>
    <row r="400" spans="49:92">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c r="CK400" s="9"/>
      <c r="CL400" s="9"/>
      <c r="CM400" s="9"/>
      <c r="CN400" s="9"/>
    </row>
    <row r="401" spans="49:92">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c r="CK401" s="9"/>
      <c r="CL401" s="9"/>
      <c r="CM401" s="9"/>
      <c r="CN401" s="9"/>
    </row>
    <row r="402" spans="49:92">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9"/>
      <c r="CK402" s="9"/>
      <c r="CL402" s="9"/>
      <c r="CM402" s="9"/>
      <c r="CN402" s="9"/>
    </row>
    <row r="403" spans="49:92">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c r="CK403" s="9"/>
      <c r="CL403" s="9"/>
      <c r="CM403" s="9"/>
      <c r="CN403" s="9"/>
    </row>
    <row r="404" spans="49:92">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c r="CK404" s="9"/>
      <c r="CL404" s="9"/>
      <c r="CM404" s="9"/>
      <c r="CN404" s="9"/>
    </row>
    <row r="405" spans="49:92">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c r="CK405" s="9"/>
      <c r="CL405" s="9"/>
      <c r="CM405" s="9"/>
      <c r="CN405" s="9"/>
    </row>
    <row r="406" spans="49:92">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row>
    <row r="407" spans="49:92">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c r="CK407" s="9"/>
      <c r="CL407" s="9"/>
      <c r="CM407" s="9"/>
      <c r="CN407" s="9"/>
    </row>
    <row r="408" spans="49:92">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c r="CK408" s="9"/>
      <c r="CL408" s="9"/>
      <c r="CM408" s="9"/>
      <c r="CN408" s="9"/>
    </row>
    <row r="409" spans="49:92">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c r="CK409" s="9"/>
      <c r="CL409" s="9"/>
      <c r="CM409" s="9"/>
      <c r="CN409" s="9"/>
    </row>
    <row r="410" spans="49:92">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c r="CK410" s="9"/>
      <c r="CL410" s="9"/>
      <c r="CM410" s="9"/>
      <c r="CN410" s="9"/>
    </row>
    <row r="411" spans="49:92">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c r="CK411" s="9"/>
      <c r="CL411" s="9"/>
      <c r="CM411" s="9"/>
      <c r="CN411" s="9"/>
    </row>
    <row r="412" spans="49:92">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c r="CK412" s="9"/>
      <c r="CL412" s="9"/>
      <c r="CM412" s="9"/>
      <c r="CN412" s="9"/>
    </row>
    <row r="413" spans="49:92">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row>
    <row r="414" spans="49:92">
      <c r="AW414" s="9"/>
      <c r="AX414" s="9"/>
      <c r="AY414" s="9"/>
      <c r="AZ414" s="9"/>
      <c r="BA414" s="9"/>
      <c r="BB414" s="9"/>
      <c r="BC414" s="9"/>
      <c r="BD414" s="9" t="s">
        <v>172</v>
      </c>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row>
    <row r="415" spans="49:92">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c r="CK415" s="9"/>
      <c r="CL415" s="9"/>
      <c r="CM415" s="9"/>
      <c r="CN415" s="9"/>
    </row>
    <row r="416" spans="49:92">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9"/>
      <c r="CK416" s="9"/>
      <c r="CL416" s="9"/>
      <c r="CM416" s="9"/>
      <c r="CN416" s="9"/>
    </row>
    <row r="417" spans="49:92">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c r="CK417" s="9"/>
      <c r="CL417" s="9"/>
      <c r="CM417" s="9"/>
      <c r="CN417" s="9"/>
    </row>
    <row r="418" spans="49:92">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9"/>
      <c r="CK418" s="9"/>
      <c r="CL418" s="9"/>
      <c r="CM418" s="9"/>
      <c r="CN418" s="9"/>
    </row>
    <row r="419" spans="49:92">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c r="CK419" s="9"/>
      <c r="CL419" s="9"/>
      <c r="CM419" s="9"/>
      <c r="CN419" s="9"/>
    </row>
    <row r="420" spans="49:92">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row>
    <row r="421" spans="49:92">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row>
    <row r="422" spans="49:92">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row>
    <row r="423" spans="49:92">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row>
    <row r="424" spans="49:92">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9"/>
      <c r="CK424" s="9"/>
      <c r="CL424" s="9"/>
      <c r="CM424" s="9"/>
      <c r="CN424" s="9"/>
    </row>
    <row r="425" spans="49:92">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row>
    <row r="426" spans="49:92">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row>
    <row r="427" spans="49:92">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c r="CK427" s="9"/>
      <c r="CL427" s="9"/>
      <c r="CM427" s="9"/>
      <c r="CN427" s="9"/>
    </row>
    <row r="428" spans="49:92">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c r="CK428" s="9"/>
      <c r="CL428" s="9"/>
      <c r="CM428" s="9"/>
      <c r="CN428" s="9"/>
    </row>
    <row r="429" spans="49:92">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c r="CK429" s="9"/>
      <c r="CL429" s="9"/>
      <c r="CM429" s="9"/>
      <c r="CN429" s="9"/>
    </row>
    <row r="430" spans="49:92">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c r="CK430" s="9"/>
      <c r="CL430" s="9"/>
      <c r="CM430" s="9"/>
      <c r="CN430" s="9"/>
    </row>
    <row r="431" spans="49:92">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c r="CK431" s="9"/>
      <c r="CL431" s="9"/>
      <c r="CM431" s="9"/>
      <c r="CN431" s="9"/>
    </row>
    <row r="432" spans="49:92">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c r="CK432" s="9"/>
      <c r="CL432" s="9"/>
      <c r="CM432" s="9"/>
      <c r="CN432" s="9"/>
    </row>
    <row r="433" spans="49:92">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c r="CK433" s="9"/>
      <c r="CL433" s="9"/>
      <c r="CM433" s="9"/>
      <c r="CN433" s="9"/>
    </row>
    <row r="434" spans="49:92">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c r="CK434" s="9"/>
      <c r="CL434" s="9"/>
      <c r="CM434" s="9"/>
      <c r="CN434" s="9"/>
    </row>
    <row r="435" spans="49:92">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c r="CK435" s="9"/>
      <c r="CL435" s="9"/>
      <c r="CM435" s="9"/>
      <c r="CN435" s="9"/>
    </row>
    <row r="436" spans="49:92">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c r="CK436" s="9"/>
      <c r="CL436" s="9"/>
      <c r="CM436" s="9"/>
      <c r="CN436" s="9"/>
    </row>
    <row r="437" spans="49:92">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c r="CK437" s="9"/>
      <c r="CL437" s="9"/>
      <c r="CM437" s="9"/>
      <c r="CN437" s="9"/>
    </row>
    <row r="438" spans="49:92">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c r="CK438" s="9"/>
      <c r="CL438" s="9"/>
      <c r="CM438" s="9"/>
      <c r="CN438" s="9"/>
    </row>
    <row r="439" spans="49:92">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c r="CK439" s="9"/>
      <c r="CL439" s="9"/>
      <c r="CM439" s="9"/>
      <c r="CN439" s="9"/>
    </row>
    <row r="440" spans="49:92">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9"/>
      <c r="CK440" s="9"/>
      <c r="CL440" s="9"/>
      <c r="CM440" s="9"/>
      <c r="CN440" s="9"/>
    </row>
    <row r="441" spans="49:92">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c r="CK441" s="9"/>
      <c r="CL441" s="9"/>
      <c r="CM441" s="9"/>
      <c r="CN441" s="9"/>
    </row>
    <row r="442" spans="49:92">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c r="CK442" s="9"/>
      <c r="CL442" s="9"/>
      <c r="CM442" s="9"/>
      <c r="CN442" s="9"/>
    </row>
    <row r="443" spans="49:92">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c r="CK443" s="9"/>
      <c r="CL443" s="9"/>
      <c r="CM443" s="9"/>
      <c r="CN443" s="9"/>
    </row>
    <row r="444" spans="49:92">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c r="CK444" s="9"/>
      <c r="CL444" s="9"/>
      <c r="CM444" s="9"/>
      <c r="CN444" s="9"/>
    </row>
    <row r="445" spans="49:92">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c r="CK445" s="9"/>
      <c r="CL445" s="9"/>
      <c r="CM445" s="9"/>
      <c r="CN445" s="9"/>
    </row>
    <row r="446" spans="49:92">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9"/>
      <c r="CK446" s="9"/>
      <c r="CL446" s="9"/>
      <c r="CM446" s="9"/>
      <c r="CN446" s="9"/>
    </row>
    <row r="447" spans="49:92">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c r="CK447" s="9"/>
      <c r="CL447" s="9"/>
      <c r="CM447" s="9"/>
      <c r="CN447" s="9"/>
    </row>
    <row r="448" spans="49:92">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9"/>
      <c r="CK448" s="9"/>
      <c r="CL448" s="9"/>
      <c r="CM448" s="9"/>
      <c r="CN448" s="9"/>
    </row>
  </sheetData>
  <mergeCells count="4">
    <mergeCell ref="AE47:AO47"/>
    <mergeCell ref="E183:P183"/>
    <mergeCell ref="AW101:BS101"/>
    <mergeCell ref="E101:AD101"/>
  </mergeCells>
  <conditionalFormatting sqref="M60:BD60">
    <cfRule type="cellIs" dxfId="0" priority="1" operator="lessThan">
      <formula>0</formula>
    </cfRule>
  </conditionalFormatting>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V5"/>
  <sheetViews>
    <sheetView workbookViewId="0">
      <selection activeCell="D5" sqref="D5"/>
    </sheetView>
  </sheetViews>
  <sheetFormatPr baseColWidth="10" defaultRowHeight="16"/>
  <cols>
    <col min="4" max="4" width="21" bestFit="1" customWidth="1"/>
  </cols>
  <sheetData>
    <row r="1" spans="1:48">
      <c r="A1" t="s">
        <v>0</v>
      </c>
      <c r="B1" t="s">
        <v>103</v>
      </c>
      <c r="C1" t="s">
        <v>105</v>
      </c>
      <c r="D1" t="s">
        <v>106</v>
      </c>
      <c r="E1" t="s">
        <v>107</v>
      </c>
      <c r="F1">
        <f>'Non-spec. ind. elec. alloc. OLD'!E1</f>
        <v>1971</v>
      </c>
      <c r="G1">
        <f>'Non-spec. ind. elec. alloc. OLD'!F1</f>
        <v>1972</v>
      </c>
      <c r="H1">
        <f>'Non-spec. ind. elec. alloc. OLD'!G1</f>
        <v>1973</v>
      </c>
      <c r="I1">
        <f>'Non-spec. ind. elec. alloc. OLD'!H1</f>
        <v>1974</v>
      </c>
      <c r="J1">
        <f>'Non-spec. ind. elec. alloc. OLD'!I1</f>
        <v>1975</v>
      </c>
      <c r="K1">
        <f>'Non-spec. ind. elec. alloc. OLD'!J1</f>
        <v>1976</v>
      </c>
      <c r="L1">
        <f>'Non-spec. ind. elec. alloc. OLD'!K1</f>
        <v>1977</v>
      </c>
      <c r="M1">
        <f>'Non-spec. ind. elec. alloc. OLD'!L1</f>
        <v>1978</v>
      </c>
      <c r="N1">
        <f>'Non-spec. ind. elec. alloc. OLD'!M1</f>
        <v>1979</v>
      </c>
      <c r="O1">
        <f>'Non-spec. ind. elec. alloc. OLD'!N1</f>
        <v>1980</v>
      </c>
      <c r="P1">
        <f>'Non-spec. ind. elec. alloc. OLD'!O1</f>
        <v>1981</v>
      </c>
      <c r="Q1">
        <f>'Non-spec. ind. elec. alloc. OLD'!P1</f>
        <v>1982</v>
      </c>
      <c r="R1">
        <f>'Non-spec. ind. elec. alloc. OLD'!Q1</f>
        <v>1983</v>
      </c>
      <c r="S1">
        <f>'Non-spec. ind. elec. alloc. OLD'!R1</f>
        <v>1984</v>
      </c>
      <c r="T1">
        <f>'Non-spec. ind. elec. alloc. OLD'!S1</f>
        <v>1985</v>
      </c>
      <c r="U1">
        <f>'Non-spec. ind. elec. alloc. OLD'!T1</f>
        <v>1986</v>
      </c>
      <c r="V1">
        <f>'Non-spec. ind. elec. alloc. OLD'!U1</f>
        <v>1987</v>
      </c>
      <c r="W1">
        <f>'Non-spec. ind. elec. alloc. OLD'!V1</f>
        <v>1988</v>
      </c>
      <c r="X1">
        <f>'Non-spec. ind. elec. alloc. OLD'!W1</f>
        <v>1989</v>
      </c>
      <c r="Y1">
        <f>'Non-spec. ind. elec. alloc. OLD'!X1</f>
        <v>1990</v>
      </c>
      <c r="Z1">
        <f>'Non-spec. ind. elec. alloc. OLD'!Y1</f>
        <v>1991</v>
      </c>
      <c r="AA1">
        <f>'Non-spec. ind. elec. alloc. OLD'!Z1</f>
        <v>1992</v>
      </c>
      <c r="AB1">
        <f>'Non-spec. ind. elec. alloc. OLD'!AA1</f>
        <v>1993</v>
      </c>
      <c r="AC1">
        <f>'Non-spec. ind. elec. alloc. OLD'!AB1</f>
        <v>1994</v>
      </c>
      <c r="AD1">
        <f>'Non-spec. ind. elec. alloc. OLD'!AC1</f>
        <v>1995</v>
      </c>
      <c r="AE1">
        <f>'Non-spec. ind. elec. alloc. OLD'!AD1</f>
        <v>1996</v>
      </c>
      <c r="AF1">
        <f>'Non-spec. ind. elec. alloc. OLD'!AE1</f>
        <v>1997</v>
      </c>
      <c r="AG1">
        <f>'Non-spec. ind. elec. alloc. OLD'!AF1</f>
        <v>1998</v>
      </c>
      <c r="AH1">
        <f>'Non-spec. ind. elec. alloc. OLD'!AG1</f>
        <v>1999</v>
      </c>
      <c r="AI1">
        <f>'Non-spec. ind. elec. alloc. OLD'!AH1</f>
        <v>2000</v>
      </c>
      <c r="AJ1">
        <f>'Non-spec. ind. elec. alloc. OLD'!AI1</f>
        <v>2001</v>
      </c>
      <c r="AK1">
        <f>'Non-spec. ind. elec. alloc. OLD'!AJ1</f>
        <v>2002</v>
      </c>
      <c r="AL1">
        <f>'Non-spec. ind. elec. alloc. OLD'!AK1</f>
        <v>2003</v>
      </c>
      <c r="AM1">
        <f>'Non-spec. ind. elec. alloc. OLD'!AL1</f>
        <v>2004</v>
      </c>
      <c r="AN1">
        <f>'Non-spec. ind. elec. alloc. OLD'!AM1</f>
        <v>2005</v>
      </c>
      <c r="AO1">
        <f>'Non-spec. ind. elec. alloc. OLD'!AN1</f>
        <v>2006</v>
      </c>
      <c r="AP1">
        <f>'Non-spec. ind. elec. alloc. OLD'!AO1</f>
        <v>2007</v>
      </c>
      <c r="AQ1">
        <f>'Non-spec. ind. elec. alloc. OLD'!AP1</f>
        <v>2008</v>
      </c>
      <c r="AR1">
        <f>'Non-spec. ind. elec. alloc. OLD'!AQ1</f>
        <v>2009</v>
      </c>
      <c r="AS1">
        <f>'Non-spec. ind. elec. alloc. OLD'!AR1</f>
        <v>2010</v>
      </c>
      <c r="AT1">
        <f>'Non-spec. ind. elec. alloc. OLD'!AS1</f>
        <v>2011</v>
      </c>
      <c r="AU1">
        <f>'Non-spec. ind. elec. alloc. OLD'!AT1</f>
        <v>2012</v>
      </c>
      <c r="AV1">
        <f>'Non-spec. ind. elec. alloc. OLD'!AU1</f>
        <v>2013</v>
      </c>
    </row>
    <row r="2" spans="1:48">
      <c r="A2" t="str">
        <f>'Non-spec. ind. elec. alloc. OLD'!A52</f>
        <v>GH</v>
      </c>
      <c r="B2" t="s">
        <v>104</v>
      </c>
      <c r="C2" t="s">
        <v>1</v>
      </c>
      <c r="D2" t="str">
        <f>'Non-spec. ind. elec. alloc. OLD'!B52</f>
        <v>Mining and quarrying</v>
      </c>
      <c r="E2" t="str">
        <f>'Non-spec. ind. elec. alloc. OLD'!C52</f>
        <v>Electricity</v>
      </c>
      <c r="F2">
        <f>'Non-spec. ind. elec. alloc. OLD'!E52</f>
        <v>17</v>
      </c>
      <c r="G2">
        <f>'Non-spec. ind. elec. alloc. OLD'!F52</f>
        <v>19</v>
      </c>
      <c r="H2">
        <f>'Non-spec. ind. elec. alloc. OLD'!G52</f>
        <v>22</v>
      </c>
      <c r="I2">
        <f>'Non-spec. ind. elec. alloc. OLD'!H52</f>
        <v>24.294396342645715</v>
      </c>
      <c r="J2">
        <f>'Non-spec. ind. elec. alloc. OLD'!I52</f>
        <v>26.588792685291434</v>
      </c>
      <c r="K2">
        <f>'Non-spec. ind. elec. alloc. OLD'!J52</f>
        <v>28.883189027937149</v>
      </c>
      <c r="L2">
        <f>'Non-spec. ind. elec. alloc. OLD'!K52</f>
        <v>31.177585370582868</v>
      </c>
      <c r="M2">
        <f>'Non-spec. ind. elec. alloc. OLD'!L52</f>
        <v>33.471981713228587</v>
      </c>
      <c r="N2">
        <f>'Non-spec. ind. elec. alloc. OLD'!M52</f>
        <v>35.766378055874299</v>
      </c>
      <c r="O2">
        <f>'Non-spec. ind. elec. alloc. OLD'!N52</f>
        <v>38.060774398520017</v>
      </c>
      <c r="P2">
        <f>'Non-spec. ind. elec. alloc. OLD'!O52</f>
        <v>40.355170741165736</v>
      </c>
      <c r="Q2">
        <f>'Non-spec. ind. elec. alloc. OLD'!P52</f>
        <v>42.649567083811448</v>
      </c>
      <c r="R2">
        <f>'Non-spec. ind. elec. alloc. OLD'!Q52</f>
        <v>17.760000000000002</v>
      </c>
      <c r="S2">
        <f>'Non-spec. ind. elec. alloc. OLD'!R52</f>
        <v>8.4600000000000009</v>
      </c>
      <c r="T2">
        <f>'Non-spec. ind. elec. alloc. OLD'!S52</f>
        <v>25</v>
      </c>
      <c r="U2">
        <f>'Non-spec. ind. elec. alloc. OLD'!T52</f>
        <v>51.827152454394316</v>
      </c>
      <c r="V2">
        <f>'Non-spec. ind. elec. alloc. OLD'!U52</f>
        <v>54.121548797040035</v>
      </c>
      <c r="W2">
        <f>'Non-spec. ind. elec. alloc. OLD'!V52</f>
        <v>56.415945139685746</v>
      </c>
      <c r="X2">
        <f>'Non-spec. ind. elec. alloc. OLD'!W52</f>
        <v>58.710341482331465</v>
      </c>
      <c r="Y2">
        <f>'Non-spec. ind. elec. alloc. OLD'!X52</f>
        <v>61.004737824977184</v>
      </c>
      <c r="Z2">
        <f>'Non-spec. ind. elec. alloc. OLD'!Y52</f>
        <v>63.299134167622896</v>
      </c>
      <c r="AA2">
        <f>'Non-spec. ind. elec. alloc. OLD'!Z52</f>
        <v>65.593530510268607</v>
      </c>
      <c r="AB2">
        <f>'Non-spec. ind. elec. alloc. OLD'!AA52</f>
        <v>67.887926852914333</v>
      </c>
      <c r="AC2">
        <f>'Non-spec. ind. elec. alloc. OLD'!AB52</f>
        <v>70.182323195560045</v>
      </c>
      <c r="AD2">
        <f>'Non-spec. ind. elec. alloc. OLD'!AC52</f>
        <v>72.476719538205771</v>
      </c>
      <c r="AE2">
        <f>'Non-spec. ind. elec. alloc. OLD'!AD52</f>
        <v>74.771115880851482</v>
      </c>
      <c r="AF2">
        <f>'Non-spec. ind. elec. alloc. OLD'!AE52</f>
        <v>77.065512223497194</v>
      </c>
      <c r="AG2">
        <f>'Non-spec. ind. elec. alloc. OLD'!AF52</f>
        <v>79.359908566142906</v>
      </c>
      <c r="AH2">
        <f>'Non-spec. ind. elec. alloc. OLD'!AG52</f>
        <v>81.654304908788632</v>
      </c>
      <c r="AI2">
        <f>'Non-spec. ind. elec. alloc. OLD'!AH52</f>
        <v>83.948701251434358</v>
      </c>
      <c r="AJ2">
        <f>'Non-spec. ind. elec. alloc. OLD'!AI52</f>
        <v>86.243097594080069</v>
      </c>
      <c r="AK2">
        <f>'Non-spec. ind. elec. alloc. OLD'!AJ52</f>
        <v>88.537493936725781</v>
      </c>
      <c r="AL2">
        <f>'Non-spec. ind. elec. alloc. OLD'!AK52</f>
        <v>90.831890279371493</v>
      </c>
      <c r="AM2">
        <f>'Non-spec. ind. elec. alloc. OLD'!AL52</f>
        <v>93.126286622017219</v>
      </c>
      <c r="AN2">
        <f>'Non-spec. ind. elec. alloc. OLD'!AM52</f>
        <v>95.42068296466293</v>
      </c>
      <c r="AO2">
        <f>'Non-spec. ind. elec. alloc. OLD'!AN52</f>
        <v>97.715079307308642</v>
      </c>
      <c r="AP2">
        <f>'Non-spec. ind. elec. alloc. OLD'!AO52</f>
        <v>100.00947564995437</v>
      </c>
      <c r="AQ2">
        <f>'Non-spec. ind. elec. alloc. OLD'!AP52</f>
        <v>102.30387199260008</v>
      </c>
      <c r="AR2">
        <f>'Non-spec. ind. elec. alloc. OLD'!AQ52</f>
        <v>104.59826833524579</v>
      </c>
      <c r="AS2">
        <f>'Non-spec. ind. elec. alloc. OLD'!AR52</f>
        <v>106.89266467789152</v>
      </c>
      <c r="AT2">
        <f>'Non-spec. ind. elec. alloc. OLD'!AS52</f>
        <v>111.97915307081514</v>
      </c>
      <c r="AU2">
        <f>'Non-spec. ind. elec. alloc. OLD'!AT52</f>
        <v>119.14445401782001</v>
      </c>
      <c r="AV2">
        <f>'Non-spec. ind. elec. alloc. OLD'!AU52</f>
        <v>127.69208944484521</v>
      </c>
    </row>
    <row r="3" spans="1:48">
      <c r="A3" t="str">
        <f>'Non-spec. ind. elec. alloc. OLD'!A53</f>
        <v>GH</v>
      </c>
      <c r="B3" t="s">
        <v>104</v>
      </c>
      <c r="C3" t="s">
        <v>1</v>
      </c>
      <c r="D3" t="str">
        <f>'Non-spec. ind. elec. alloc. OLD'!B53</f>
        <v>Non-ferrous metals</v>
      </c>
      <c r="E3" t="str">
        <f>'Non-spec. ind. elec. alloc. OLD'!C53</f>
        <v>Electricity</v>
      </c>
      <c r="F3">
        <f>'Non-spec. ind. elec. alloc. OLD'!E53</f>
        <v>170</v>
      </c>
      <c r="G3">
        <f>'Non-spec. ind. elec. alloc. OLD'!F53</f>
        <v>194</v>
      </c>
      <c r="H3">
        <f>'Non-spec. ind. elec. alloc. OLD'!G53</f>
        <v>226</v>
      </c>
      <c r="I3">
        <f>'Non-spec. ind. elec. alloc. OLD'!H53</f>
        <v>210.6</v>
      </c>
      <c r="J3">
        <f>'Non-spec. ind. elec. alloc. OLD'!I53</f>
        <v>204</v>
      </c>
      <c r="K3">
        <f>'Non-spec. ind. elec. alloc. OLD'!J53</f>
        <v>215.4</v>
      </c>
      <c r="L3">
        <f>'Non-spec. ind. elec. alloc. OLD'!K53</f>
        <v>226.79999999999998</v>
      </c>
      <c r="M3">
        <f>'Non-spec. ind. elec. alloc. OLD'!L53</f>
        <v>192</v>
      </c>
      <c r="N3">
        <f>'Non-spec. ind. elec. alloc. OLD'!M53</f>
        <v>238.79999999999998</v>
      </c>
      <c r="O3">
        <f>'Non-spec. ind. elec. alloc. OLD'!N53</f>
        <v>272.39999999999998</v>
      </c>
      <c r="P3">
        <f>'Non-spec. ind. elec. alloc. OLD'!O53</f>
        <v>275.39999999999998</v>
      </c>
      <c r="Q3">
        <f>'Non-spec. ind. elec. alloc. OLD'!P53</f>
        <v>200</v>
      </c>
      <c r="R3">
        <f>'Non-spec. ind. elec. alloc. OLD'!Q53</f>
        <v>50</v>
      </c>
      <c r="S3">
        <f>'Non-spec. ind. elec. alloc. OLD'!R53</f>
        <v>25</v>
      </c>
      <c r="T3">
        <f>'Non-spec. ind. elec. alloc. OLD'!S53</f>
        <v>50</v>
      </c>
      <c r="U3">
        <f>'Non-spec. ind. elec. alloc. OLD'!T53</f>
        <v>100</v>
      </c>
      <c r="V3">
        <f>'Non-spec. ind. elec. alloc. OLD'!U53</f>
        <v>150</v>
      </c>
      <c r="W3">
        <f>'Non-spec. ind. elec. alloc. OLD'!V53</f>
        <v>150</v>
      </c>
      <c r="X3">
        <f>'Non-spec. ind. elec. alloc. OLD'!W53</f>
        <v>150</v>
      </c>
      <c r="Y3">
        <f>'Non-spec. ind. elec. alloc. OLD'!X53</f>
        <v>150</v>
      </c>
      <c r="Z3">
        <f>'Non-spec. ind. elec. alloc. OLD'!Y53</f>
        <v>150</v>
      </c>
      <c r="AA3">
        <f>'Non-spec. ind. elec. alloc. OLD'!Z53</f>
        <v>150</v>
      </c>
      <c r="AB3">
        <f>'Non-spec. ind. elec. alloc. OLD'!AA53</f>
        <v>150</v>
      </c>
      <c r="AC3">
        <f>'Non-spec. ind. elec. alloc. OLD'!AB53</f>
        <v>150</v>
      </c>
      <c r="AD3">
        <f>'Non-spec. ind. elec. alloc. OLD'!AC53</f>
        <v>150</v>
      </c>
      <c r="AE3">
        <f>'Non-spec. ind. elec. alloc. OLD'!AD53</f>
        <v>150</v>
      </c>
      <c r="AF3">
        <f>'Non-spec. ind. elec. alloc. OLD'!AE53</f>
        <v>150</v>
      </c>
      <c r="AG3">
        <f>'Non-spec. ind. elec. alloc. OLD'!AF53</f>
        <v>150</v>
      </c>
      <c r="AH3">
        <f>'Non-spec. ind. elec. alloc. OLD'!AG53</f>
        <v>150</v>
      </c>
      <c r="AI3">
        <f>'Non-spec. ind. elec. alloc. OLD'!AH53</f>
        <v>150</v>
      </c>
      <c r="AJ3">
        <f>'Non-spec. ind. elec. alloc. OLD'!AI53</f>
        <v>150</v>
      </c>
      <c r="AK3">
        <f>'Non-spec. ind. elec. alloc. OLD'!AJ53</f>
        <v>50</v>
      </c>
      <c r="AL3">
        <f>'Non-spec. ind. elec. alloc. OLD'!AK53</f>
        <v>12.5</v>
      </c>
      <c r="AM3">
        <f>'Non-spec. ind. elec. alloc. OLD'!AL53</f>
        <v>0</v>
      </c>
      <c r="AN3">
        <f>'Non-spec. ind. elec. alloc. OLD'!AM53</f>
        <v>0</v>
      </c>
      <c r="AO3">
        <f>'Non-spec. ind. elec. alloc. OLD'!AN53</f>
        <v>0</v>
      </c>
      <c r="AP3">
        <f>'Non-spec. ind. elec. alloc. OLD'!AO53</f>
        <v>0</v>
      </c>
      <c r="AQ3">
        <f>'Non-spec. ind. elec. alloc. OLD'!AP53</f>
        <v>0</v>
      </c>
      <c r="AR3">
        <f>'Non-spec. ind. elec. alloc. OLD'!AQ53</f>
        <v>0</v>
      </c>
      <c r="AS3">
        <f>'Non-spec. ind. elec. alloc. OLD'!AR53</f>
        <v>0</v>
      </c>
      <c r="AT3">
        <f>'Non-spec. ind. elec. alloc. OLD'!AS53</f>
        <v>51.291057618041997</v>
      </c>
      <c r="AU3">
        <f>'Non-spec. ind. elec. alloc. OLD'!AT53</f>
        <v>52.691229587317203</v>
      </c>
      <c r="AV3">
        <f>'Non-spec. ind. elec. alloc. OLD'!AU53</f>
        <v>50.573946697890001</v>
      </c>
    </row>
    <row r="4" spans="1:48">
      <c r="A4" t="str">
        <f>'Non-spec. ind. elec. alloc. OLD'!A54</f>
        <v>GH</v>
      </c>
      <c r="B4" t="s">
        <v>104</v>
      </c>
      <c r="C4" t="s">
        <v>1</v>
      </c>
      <c r="D4" t="str">
        <f>'Non-spec. ind. elec. alloc. OLD'!B54</f>
        <v>Textile and leather</v>
      </c>
      <c r="E4" t="str">
        <f>'Non-spec. ind. elec. alloc. OLD'!C54</f>
        <v>Electricity</v>
      </c>
      <c r="F4">
        <f>'Non-spec. ind. elec. alloc. OLD'!E54</f>
        <v>1</v>
      </c>
      <c r="G4">
        <f>'Non-spec. ind. elec. alloc. OLD'!F54</f>
        <v>2</v>
      </c>
      <c r="H4">
        <f>'Non-spec. ind. elec. alloc. OLD'!G54</f>
        <v>2</v>
      </c>
      <c r="I4">
        <f>'Non-spec. ind. elec. alloc. OLD'!H54</f>
        <v>2.25</v>
      </c>
      <c r="J4">
        <f>'Non-spec. ind. elec. alloc. OLD'!I54</f>
        <v>2.5</v>
      </c>
      <c r="K4">
        <f>'Non-spec. ind. elec. alloc. OLD'!J54</f>
        <v>2.75</v>
      </c>
      <c r="L4">
        <f>'Non-spec. ind. elec. alloc. OLD'!K54</f>
        <v>3</v>
      </c>
      <c r="M4">
        <f>'Non-spec. ind. elec. alloc. OLD'!L54</f>
        <v>2.5</v>
      </c>
      <c r="N4">
        <f>'Non-spec. ind. elec. alloc. OLD'!M54</f>
        <v>2</v>
      </c>
      <c r="O4">
        <f>'Non-spec. ind. elec. alloc. OLD'!N54</f>
        <v>1.5</v>
      </c>
      <c r="P4">
        <f>'Non-spec. ind. elec. alloc. OLD'!O54</f>
        <v>1</v>
      </c>
      <c r="Q4">
        <f>'Non-spec. ind. elec. alloc. OLD'!P54</f>
        <v>0</v>
      </c>
      <c r="R4">
        <f>'Non-spec. ind. elec. alloc. OLD'!Q54</f>
        <v>0</v>
      </c>
      <c r="S4">
        <f>'Non-spec. ind. elec. alloc. OLD'!R54</f>
        <v>0</v>
      </c>
      <c r="T4">
        <f>'Non-spec. ind. elec. alloc. OLD'!S54</f>
        <v>0</v>
      </c>
      <c r="U4">
        <f>'Non-spec. ind. elec. alloc. OLD'!T54</f>
        <v>0</v>
      </c>
      <c r="V4">
        <f>'Non-spec. ind. elec. alloc. OLD'!U54</f>
        <v>0</v>
      </c>
      <c r="W4">
        <f>'Non-spec. ind. elec. alloc. OLD'!V54</f>
        <v>0</v>
      </c>
      <c r="X4">
        <f>'Non-spec. ind. elec. alloc. OLD'!W54</f>
        <v>0</v>
      </c>
      <c r="Y4">
        <f>'Non-spec. ind. elec. alloc. OLD'!X54</f>
        <v>0</v>
      </c>
      <c r="Z4">
        <f>'Non-spec. ind. elec. alloc. OLD'!Y54</f>
        <v>0</v>
      </c>
      <c r="AA4">
        <f>'Non-spec. ind. elec. alloc. OLD'!Z54</f>
        <v>0</v>
      </c>
      <c r="AB4">
        <f>'Non-spec. ind. elec. alloc. OLD'!AA54</f>
        <v>0</v>
      </c>
      <c r="AC4">
        <f>'Non-spec. ind. elec. alloc. OLD'!AB54</f>
        <v>0</v>
      </c>
      <c r="AD4">
        <f>'Non-spec. ind. elec. alloc. OLD'!AC54</f>
        <v>0</v>
      </c>
      <c r="AE4">
        <f>'Non-spec. ind. elec. alloc. OLD'!AD54</f>
        <v>0</v>
      </c>
      <c r="AF4">
        <f>'Non-spec. ind. elec. alloc. OLD'!AE54</f>
        <v>0</v>
      </c>
      <c r="AG4">
        <f>'Non-spec. ind. elec. alloc. OLD'!AF54</f>
        <v>0</v>
      </c>
      <c r="AH4">
        <f>'Non-spec. ind. elec. alloc. OLD'!AG54</f>
        <v>0</v>
      </c>
      <c r="AI4">
        <f>'Non-spec. ind. elec. alloc. OLD'!AH54</f>
        <v>0</v>
      </c>
      <c r="AJ4">
        <f>'Non-spec. ind. elec. alloc. OLD'!AI54</f>
        <v>0</v>
      </c>
      <c r="AK4">
        <f>'Non-spec. ind. elec. alloc. OLD'!AJ54</f>
        <v>0</v>
      </c>
      <c r="AL4">
        <f>'Non-spec. ind. elec. alloc. OLD'!AK54</f>
        <v>0</v>
      </c>
      <c r="AM4">
        <f>'Non-spec. ind. elec. alloc. OLD'!AL54</f>
        <v>0</v>
      </c>
      <c r="AN4">
        <f>'Non-spec. ind. elec. alloc. OLD'!AM54</f>
        <v>0</v>
      </c>
      <c r="AO4">
        <f>'Non-spec. ind. elec. alloc. OLD'!AN54</f>
        <v>0</v>
      </c>
      <c r="AP4">
        <f>'Non-spec. ind. elec. alloc. OLD'!AO54</f>
        <v>0</v>
      </c>
      <c r="AQ4">
        <f>'Non-spec. ind. elec. alloc. OLD'!AP54</f>
        <v>0</v>
      </c>
      <c r="AR4">
        <f>'Non-spec. ind. elec. alloc. OLD'!AQ54</f>
        <v>0</v>
      </c>
      <c r="AS4">
        <f>'Non-spec. ind. elec. alloc. OLD'!AR54</f>
        <v>0</v>
      </c>
      <c r="AT4">
        <f>'Non-spec. ind. elec. alloc. OLD'!AS54</f>
        <v>0</v>
      </c>
      <c r="AU4">
        <f>'Non-spec. ind. elec. alloc. OLD'!AT54</f>
        <v>0</v>
      </c>
      <c r="AV4">
        <f>'Non-spec. ind. elec. alloc. OLD'!AU54</f>
        <v>0</v>
      </c>
    </row>
    <row r="5" spans="1:48">
      <c r="A5" t="str">
        <f>'Non-spec. ind. elec. alloc. OLD'!A55</f>
        <v>GH</v>
      </c>
      <c r="B5" t="s">
        <v>104</v>
      </c>
      <c r="C5" t="s">
        <v>1</v>
      </c>
      <c r="D5" t="str">
        <f>'Non-spec. ind. elec. alloc. OLD'!B55</f>
        <v>Non-specified (industry)</v>
      </c>
      <c r="E5" t="str">
        <f>'Non-spec. ind. elec. alloc. OLD'!C55</f>
        <v>Electricity</v>
      </c>
      <c r="F5">
        <f>'Non-spec. ind. elec. alloc. OLD'!E55</f>
        <v>22</v>
      </c>
      <c r="G5">
        <f>'Non-spec. ind. elec. alloc. OLD'!F55</f>
        <v>25</v>
      </c>
      <c r="H5">
        <f>'Non-spec. ind. elec. alloc. OLD'!G55</f>
        <v>29</v>
      </c>
      <c r="I5">
        <f>'Non-spec. ind. elec. alloc. OLD'!H55</f>
        <v>62.855603657354294</v>
      </c>
      <c r="J5">
        <f>'Non-spec. ind. elec. alloc. OLD'!I55</f>
        <v>47.911207314708562</v>
      </c>
      <c r="K5">
        <f>'Non-spec. ind. elec. alloc. OLD'!J55</f>
        <v>42.966810972062845</v>
      </c>
      <c r="L5">
        <f>'Non-spec. ind. elec. alloc. OLD'!K55</f>
        <v>39.022414629417149</v>
      </c>
      <c r="M5">
        <f>'Non-spec. ind. elec. alloc. OLD'!L55</f>
        <v>15.028018286771413</v>
      </c>
      <c r="N5">
        <f>'Non-spec. ind. elec. alloc. OLD'!M55</f>
        <v>31.433621944125719</v>
      </c>
      <c r="O5">
        <f>'Non-spec. ind. elec. alloc. OLD'!N55</f>
        <v>28.039225601480005</v>
      </c>
      <c r="P5">
        <f>'Non-spec. ind. elec. alloc. OLD'!O55</f>
        <v>22.244829258834287</v>
      </c>
      <c r="Q5">
        <f>'Non-spec. ind. elec. alloc. OLD'!P55</f>
        <v>64.350432916188552</v>
      </c>
      <c r="R5">
        <f>'Non-spec. ind. elec. alloc. OLD'!Q55</f>
        <v>43.239999999999995</v>
      </c>
      <c r="S5">
        <f>'Non-spec. ind. elec. alloc. OLD'!R55</f>
        <v>13.54</v>
      </c>
      <c r="T5">
        <f>'Non-spec. ind. elec. alloc. OLD'!S55</f>
        <v>50</v>
      </c>
      <c r="U5">
        <f>'Non-spec. ind. elec. alloc. OLD'!T55</f>
        <v>84.172847545605691</v>
      </c>
      <c r="V5">
        <f>'Non-spec. ind. elec. alloc. OLD'!U55</f>
        <v>66.878451202959965</v>
      </c>
      <c r="W5">
        <f>'Non-spec. ind. elec. alloc. OLD'!V55</f>
        <v>90.584054860314254</v>
      </c>
      <c r="X5">
        <f>'Non-spec. ind. elec. alloc. OLD'!W55</f>
        <v>94.289658517668528</v>
      </c>
      <c r="Y5">
        <f>'Non-spec. ind. elec. alloc. OLD'!X55</f>
        <v>94.995262175022816</v>
      </c>
      <c r="Z5">
        <f>'Non-spec. ind. elec. alloc. OLD'!Y55</f>
        <v>105.7008658323771</v>
      </c>
      <c r="AA5">
        <f>'Non-spec. ind. elec. alloc. OLD'!Z55</f>
        <v>116.40646948973139</v>
      </c>
      <c r="AB5">
        <f>'Non-spec. ind. elec. alloc. OLD'!AA55</f>
        <v>123.11207314708567</v>
      </c>
      <c r="AC5">
        <f>'Non-spec. ind. elec. alloc. OLD'!AB55</f>
        <v>88.817676804439955</v>
      </c>
      <c r="AD5">
        <f>'Non-spec. ind. elec. alloc. OLD'!AC55</f>
        <v>94.523280461794229</v>
      </c>
      <c r="AE5">
        <f>'Non-spec. ind. elec. alloc. OLD'!AD55</f>
        <v>106.22888411914852</v>
      </c>
      <c r="AF5">
        <f>'Non-spec. ind. elec. alloc. OLD'!AE55</f>
        <v>168.93448777650281</v>
      </c>
      <c r="AG5">
        <f>'Non-spec. ind. elec. alloc. OLD'!AF55</f>
        <v>34.640091433857094</v>
      </c>
      <c r="AH5">
        <f>'Non-spec. ind. elec. alloc. OLD'!AG55</f>
        <v>140.34569509121138</v>
      </c>
      <c r="AI5">
        <f>'Non-spec. ind. elec. alloc. OLD'!AH55</f>
        <v>136.05129874856564</v>
      </c>
      <c r="AJ5">
        <f>'Non-spec. ind. elec. alloc. OLD'!AI55</f>
        <v>136.75690240591993</v>
      </c>
      <c r="AK5">
        <f>'Non-spec. ind. elec. alloc. OLD'!AJ55</f>
        <v>197.46250606327422</v>
      </c>
      <c r="AL5">
        <f>'Non-spec. ind. elec. alloc. OLD'!AK55</f>
        <v>86.668109720628507</v>
      </c>
      <c r="AM5">
        <f>'Non-spec. ind. elec. alloc. OLD'!AL55</f>
        <v>80.873713377982781</v>
      </c>
      <c r="AN5">
        <f>'Non-spec. ind. elec. alloc. OLD'!AM55</f>
        <v>123.57931703533707</v>
      </c>
      <c r="AO5">
        <f>'Non-spec. ind. elec. alloc. OLD'!AN55</f>
        <v>211.28492069269134</v>
      </c>
      <c r="AP5">
        <f>'Non-spec. ind. elec. alloc. OLD'!AO55</f>
        <v>130.99052435004563</v>
      </c>
      <c r="AQ5">
        <f>'Non-spec. ind. elec. alloc. OLD'!AP55</f>
        <v>152.69612800739992</v>
      </c>
      <c r="AR5">
        <f>'Non-spec. ind. elec. alloc. OLD'!AQ55</f>
        <v>146.40173166475421</v>
      </c>
      <c r="AS5">
        <f>'Non-spec. ind. elec. alloc. OLD'!AR55</f>
        <v>164.1073353221085</v>
      </c>
      <c r="AT5">
        <f>'Non-spec. ind. elec. alloc. OLD'!AS55</f>
        <v>171.72978931114289</v>
      </c>
      <c r="AU5">
        <f>'Non-spec. ind. elec. alloc. OLD'!AT55</f>
        <v>185.16431639486279</v>
      </c>
      <c r="AV5">
        <f>'Non-spec. ind. elec. alloc. OLD'!AU55</f>
        <v>184.7339638572648</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Readme</vt:lpstr>
      <vt:lpstr>Non-spec. ind. elec. alloc. OLD</vt:lpstr>
      <vt:lpstr>Non-spec Ind Elec Alloc</vt:lpstr>
      <vt:lpstr>FixedGHAIndustryElectricity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MKH</dc:creator>
  <cp:lastModifiedBy>Matthew Heun</cp:lastModifiedBy>
  <cp:lastPrinted>2016-11-29T18:55:30Z</cp:lastPrinted>
  <dcterms:created xsi:type="dcterms:W3CDTF">2016-10-10T15:11:12Z</dcterms:created>
  <dcterms:modified xsi:type="dcterms:W3CDTF">2020-03-15T02:08:42Z</dcterms:modified>
</cp:coreProperties>
</file>