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1A414F39-5AB2-0B4A-A7F7-DE1D6568E95E}" xr6:coauthVersionLast="47" xr6:coauthVersionMax="47" xr10:uidLastSave="{00000000-0000-0000-0000-000000000000}"/>
  <bookViews>
    <workbookView xWindow="13420" yWindow="500" windowWidth="31840" windowHeight="28280" activeTab="1" xr2:uid="{3F0F6FF8-C5D6-B14F-86E6-88E09580DB65}"/>
  </bookViews>
  <sheets>
    <sheet name="meta" sheetId="9" r:id="rId1"/>
    <sheet name="Investigation" sheetId="1" r:id="rId2"/>
    <sheet name="AUS Blast furnace gas EIOU" sheetId="7" r:id="rId3"/>
    <sheet name="Fixe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A3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A2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  <c r="K6" i="7"/>
  <c r="L6" i="7"/>
  <c r="M6" i="7"/>
  <c r="N6" i="7"/>
  <c r="O6" i="7"/>
  <c r="P6" i="7"/>
  <c r="Q6" i="7"/>
  <c r="R6" i="7"/>
  <c r="S6" i="7"/>
  <c r="T6" i="7"/>
  <c r="J6" i="7"/>
  <c r="K7" i="7"/>
  <c r="L7" i="7"/>
  <c r="M7" i="7"/>
  <c r="N7" i="7"/>
  <c r="O7" i="7"/>
  <c r="P7" i="7"/>
  <c r="Q7" i="7"/>
  <c r="R7" i="7"/>
  <c r="S7" i="7"/>
  <c r="T7" i="7"/>
  <c r="J7" i="7"/>
  <c r="C54" i="1" l="1"/>
  <c r="C55" i="1"/>
  <c r="C56" i="1"/>
  <c r="C57" i="1"/>
  <c r="C58" i="1"/>
  <c r="C59" i="1"/>
  <c r="C60" i="1"/>
  <c r="C61" i="1"/>
  <c r="C62" i="1"/>
  <c r="C63" i="1"/>
  <c r="H54" i="1"/>
  <c r="H55" i="1"/>
  <c r="H56" i="1"/>
  <c r="H57" i="1"/>
  <c r="H58" i="1"/>
  <c r="H59" i="1"/>
  <c r="H60" i="1"/>
  <c r="H61" i="1"/>
  <c r="H62" i="1"/>
  <c r="H63" i="1"/>
  <c r="H53" i="1"/>
  <c r="C53" i="1"/>
  <c r="I25" i="1"/>
  <c r="I20" i="1"/>
  <c r="I21" i="1"/>
  <c r="I22" i="1"/>
  <c r="I23" i="1"/>
  <c r="I24" i="1"/>
  <c r="I19" i="1"/>
</calcChain>
</file>

<file path=xl/sharedStrings.xml><?xml version="1.0" encoding="utf-8"?>
<sst xmlns="http://schemas.openxmlformats.org/spreadsheetml/2006/main" count="138" uniqueCount="61">
  <si>
    <t>Year range</t>
  </si>
  <si>
    <t>1960–1973</t>
  </si>
  <si>
    <t>Blast furnaces</t>
  </si>
  <si>
    <t>Y</t>
  </si>
  <si>
    <t>Australia Blast furnace gas investigation</t>
  </si>
  <si>
    <t>Consumption in …</t>
  </si>
  <si>
    <t>Iron and steel</t>
  </si>
  <si>
    <t>x</t>
  </si>
  <si>
    <t>U_EIOU</t>
  </si>
  <si>
    <t>Coke ovens</t>
  </si>
  <si>
    <t>Autoproducer electricity plants</t>
  </si>
  <si>
    <t>Main activity producer electricity plants</t>
  </si>
  <si>
    <t>1974–1985</t>
  </si>
  <si>
    <t>1986–2001</t>
  </si>
  <si>
    <t>2003–2009</t>
  </si>
  <si>
    <t>2010–2012</t>
  </si>
  <si>
    <t>2013–2020</t>
  </si>
  <si>
    <t>V</t>
  </si>
  <si>
    <t>Blast furnace gas produced by …</t>
  </si>
  <si>
    <t>Mon-metallic minerals</t>
  </si>
  <si>
    <t>Year</t>
  </si>
  <si>
    <t>This is the reason we find singular matrices!</t>
  </si>
  <si>
    <t>&lt;-- Note this is close to the 40% efficiency suggested by the IEA (below).</t>
  </si>
  <si>
    <t>Iron &amp; steel (Y) / Blast furnaces (V)</t>
  </si>
  <si>
    <t>&lt;-- So for here, assume a 40% efficiency</t>
  </si>
  <si>
    <t>Problem: Iron and steel gone!</t>
  </si>
  <si>
    <t>Blast furnace gas</t>
  </si>
  <si>
    <t>TJ</t>
  </si>
  <si>
    <t>Energy industry own use</t>
  </si>
  <si>
    <t>Supply</t>
  </si>
  <si>
    <t>Final</t>
  </si>
  <si>
    <t>E</t>
  </si>
  <si>
    <t>PCM</t>
  </si>
  <si>
    <t>AUS</t>
  </si>
  <si>
    <t>Unit</t>
  </si>
  <si>
    <t>Product</t>
  </si>
  <si>
    <t>Flow</t>
  </si>
  <si>
    <t>Flow.aggregation.point</t>
  </si>
  <si>
    <t>Ledger.side</t>
  </si>
  <si>
    <t>Last.stage</t>
  </si>
  <si>
    <t>Energy.type</t>
  </si>
  <si>
    <t>Method</t>
  </si>
  <si>
    <t>Country</t>
  </si>
  <si>
    <t>Consumption</t>
  </si>
  <si>
    <t>Industry</t>
  </si>
  <si>
    <t xml:space="preserve">Australia's Blast furnaces have an undesirable characteristic </t>
  </si>
  <si>
    <t>that leads to singular matrices:</t>
  </si>
  <si>
    <t>From 2013 onward, the production of Blast furnace gas by Blast furnaces</t>
  </si>
  <si>
    <t>is consumed only by Blast furnaces.</t>
  </si>
  <si>
    <t>No other industry or energy production machine consumes</t>
  </si>
  <si>
    <t>Blast furnace gas.</t>
  </si>
  <si>
    <t xml:space="preserve">In fact, the problem is deeper, </t>
  </si>
  <si>
    <t>starting in 2010, the Iron and steel industry consumes no Blast furnace gas,</t>
  </si>
  <si>
    <t xml:space="preserve">in apparent contradiction to the IEA's own policies for reporting </t>
  </si>
  <si>
    <t>Blast furnace gas consumption.</t>
  </si>
  <si>
    <t>This workbook details an investigation into this issue,</t>
  </si>
  <si>
    <t>resulting in the "Fixed" tab which contains new Blast furnace gas data</t>
  </si>
  <si>
    <t>for AUS in the 2010–2020 timeframe.</t>
  </si>
  <si>
    <t>The fix involves ensuring that the Iron and steel industry always</t>
  </si>
  <si>
    <t>of 40%.</t>
  </si>
  <si>
    <t xml:space="preserve">consumes Blast furnace gas, according to the IEA's assumed 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</si>
</sst>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68772174869837E-2"/>
          <c:y val="6.2176229219767877E-2"/>
          <c:w val="0.61861240230371606"/>
          <c:h val="0.86710504172110658"/>
        </c:manualLayout>
      </c:layout>
      <c:areaChart>
        <c:grouping val="stacked"/>
        <c:varyColors val="0"/>
        <c:ser>
          <c:idx val="0"/>
          <c:order val="0"/>
          <c:tx>
            <c:strRef>
              <c:f>Investigation!$C$18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Investigation!$C$19:$C$36</c:f>
              <c:numCache>
                <c:formatCode>General</c:formatCode>
                <c:ptCount val="18"/>
                <c:pt idx="0">
                  <c:v>17722.000100000001</c:v>
                </c:pt>
                <c:pt idx="1">
                  <c:v>18077.999500000002</c:v>
                </c:pt>
                <c:pt idx="2">
                  <c:v>14378.999400000001</c:v>
                </c:pt>
                <c:pt idx="3">
                  <c:v>13149.0013</c:v>
                </c:pt>
                <c:pt idx="4">
                  <c:v>13225.000099999999</c:v>
                </c:pt>
                <c:pt idx="5">
                  <c:v>14215.998900000001</c:v>
                </c:pt>
                <c:pt idx="6">
                  <c:v>9742.0012000000006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8142-AF62-2206BBC5FEEA}"/>
            </c:ext>
          </c:extLst>
        </c:ser>
        <c:ser>
          <c:idx val="1"/>
          <c:order val="1"/>
          <c:tx>
            <c:strRef>
              <c:f>Investigation!$D$18</c:f>
              <c:strCache>
                <c:ptCount val="1"/>
                <c:pt idx="0">
                  <c:v>Mon-metallic minerals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Investigation!$D$19:$D$36</c:f>
              <c:numCache>
                <c:formatCode>General</c:formatCode>
                <c:ptCount val="18"/>
                <c:pt idx="0">
                  <c:v>9.0015999999999998</c:v>
                </c:pt>
                <c:pt idx="1">
                  <c:v>8.0009999999999994</c:v>
                </c:pt>
                <c:pt idx="2">
                  <c:v>4.9989999999999997</c:v>
                </c:pt>
                <c:pt idx="3">
                  <c:v>5.9996999999999998</c:v>
                </c:pt>
                <c:pt idx="4">
                  <c:v>5.9996999999999998</c:v>
                </c:pt>
                <c:pt idx="5">
                  <c:v>5.9996999999999998</c:v>
                </c:pt>
                <c:pt idx="6">
                  <c:v>5.9996999999999998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8142-AF62-2206BBC5FEEA}"/>
            </c:ext>
          </c:extLst>
        </c:ser>
        <c:ser>
          <c:idx val="2"/>
          <c:order val="2"/>
          <c:tx>
            <c:strRef>
              <c:f>Investigation!$E$18</c:f>
              <c:strCache>
                <c:ptCount val="1"/>
                <c:pt idx="0">
                  <c:v>Coke ovens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Investigation!$E$19:$E$36</c:f>
              <c:numCache>
                <c:formatCode>General</c:formatCode>
                <c:ptCount val="18"/>
                <c:pt idx="0">
                  <c:v>10093.0015</c:v>
                </c:pt>
                <c:pt idx="1">
                  <c:v>10827.9985</c:v>
                </c:pt>
                <c:pt idx="2">
                  <c:v>8225.9986000000008</c:v>
                </c:pt>
                <c:pt idx="3">
                  <c:v>10250.998799999999</c:v>
                </c:pt>
                <c:pt idx="4">
                  <c:v>10254.000700000001</c:v>
                </c:pt>
                <c:pt idx="5">
                  <c:v>10295.9985</c:v>
                </c:pt>
                <c:pt idx="6">
                  <c:v>8355.9987000000001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5-8142-AF62-2206BBC5FEEA}"/>
            </c:ext>
          </c:extLst>
        </c:ser>
        <c:ser>
          <c:idx val="3"/>
          <c:order val="3"/>
          <c:tx>
            <c:strRef>
              <c:f>Investigation!$F$18</c:f>
              <c:strCache>
                <c:ptCount val="1"/>
                <c:pt idx="0">
                  <c:v>Autoproducer electricity plants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Investigation!$F$19:$F$36</c:f>
              <c:numCache>
                <c:formatCode>General</c:formatCode>
                <c:ptCount val="18"/>
                <c:pt idx="0">
                  <c:v>4108.0002000000004</c:v>
                </c:pt>
                <c:pt idx="1">
                  <c:v>3879.9996999999998</c:v>
                </c:pt>
                <c:pt idx="2">
                  <c:v>3897.9987000000001</c:v>
                </c:pt>
                <c:pt idx="3">
                  <c:v>4642.9979000000003</c:v>
                </c:pt>
                <c:pt idx="4">
                  <c:v>4303.0003999999999</c:v>
                </c:pt>
                <c:pt idx="5">
                  <c:v>952.99940000000004</c:v>
                </c:pt>
                <c:pt idx="6">
                  <c:v>3185.9998999999998</c:v>
                </c:pt>
                <c:pt idx="7">
                  <c:v>3442.0018</c:v>
                </c:pt>
                <c:pt idx="8">
                  <c:v>3060.9987999999998</c:v>
                </c:pt>
                <c:pt idx="9">
                  <c:v>2883.0012000000002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5-8142-AF62-2206BBC5FEEA}"/>
            </c:ext>
          </c:extLst>
        </c:ser>
        <c:ser>
          <c:idx val="4"/>
          <c:order val="4"/>
          <c:tx>
            <c:strRef>
              <c:f>Investigation!$G$18</c:f>
              <c:strCache>
                <c:ptCount val="1"/>
                <c:pt idx="0">
                  <c:v>Main activity producer electricity plants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Investigation!$G$19:$G$36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B15-8142-AF62-2206BBC5FEEA}"/>
            </c:ext>
          </c:extLst>
        </c:ser>
        <c:ser>
          <c:idx val="5"/>
          <c:order val="5"/>
          <c:tx>
            <c:strRef>
              <c:f>Investigation!$H$18</c:f>
              <c:strCache>
                <c:ptCount val="1"/>
                <c:pt idx="0">
                  <c:v>Blast furnaces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Investigation!$H$19:$H$36</c:f>
              <c:numCache>
                <c:formatCode>General</c:formatCode>
                <c:ptCount val="18"/>
                <c:pt idx="0">
                  <c:v>9133.9982</c:v>
                </c:pt>
                <c:pt idx="1">
                  <c:v>9089.9992000000002</c:v>
                </c:pt>
                <c:pt idx="2">
                  <c:v>8970.0012999999999</c:v>
                </c:pt>
                <c:pt idx="3">
                  <c:v>9780.0005000000001</c:v>
                </c:pt>
                <c:pt idx="4">
                  <c:v>9663.0004000000008</c:v>
                </c:pt>
                <c:pt idx="5">
                  <c:v>9709.0007999999998</c:v>
                </c:pt>
                <c:pt idx="6">
                  <c:v>6947.9988000000003</c:v>
                </c:pt>
                <c:pt idx="7">
                  <c:v>28808.001700000001</c:v>
                </c:pt>
                <c:pt idx="8">
                  <c:v>28886.998299999999</c:v>
                </c:pt>
                <c:pt idx="9">
                  <c:v>18139.001199999999</c:v>
                </c:pt>
                <c:pt idx="10">
                  <c:v>18874.9987</c:v>
                </c:pt>
                <c:pt idx="11">
                  <c:v>17182.999800000001</c:v>
                </c:pt>
                <c:pt idx="12">
                  <c:v>16763.001</c:v>
                </c:pt>
                <c:pt idx="13">
                  <c:v>18135.999199999998</c:v>
                </c:pt>
                <c:pt idx="14">
                  <c:v>19166.9987</c:v>
                </c:pt>
                <c:pt idx="15">
                  <c:v>17435.999800000001</c:v>
                </c:pt>
                <c:pt idx="16">
                  <c:v>16712.998</c:v>
                </c:pt>
                <c:pt idx="17">
                  <c:v>16466.9984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5-8142-AF62-2206BBC5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4624"/>
        <c:axId val="367596896"/>
      </c:areaChart>
      <c:catAx>
        <c:axId val="3675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6896"/>
        <c:crosses val="autoZero"/>
        <c:auto val="1"/>
        <c:lblAlgn val="ctr"/>
        <c:lblOffset val="100"/>
        <c:noMultiLvlLbl val="0"/>
      </c:catAx>
      <c:valAx>
        <c:axId val="3675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Investigation!$C$45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Investigation!$C$46:$C$63</c:f>
              <c:numCache>
                <c:formatCode>General</c:formatCode>
                <c:ptCount val="18"/>
                <c:pt idx="0">
                  <c:v>17722.000100000001</c:v>
                </c:pt>
                <c:pt idx="1">
                  <c:v>18077.999500000002</c:v>
                </c:pt>
                <c:pt idx="2">
                  <c:v>14378.999400000001</c:v>
                </c:pt>
                <c:pt idx="3">
                  <c:v>13149.0013</c:v>
                </c:pt>
                <c:pt idx="4">
                  <c:v>13225.000099999999</c:v>
                </c:pt>
                <c:pt idx="5">
                  <c:v>14215.998900000001</c:v>
                </c:pt>
                <c:pt idx="6">
                  <c:v>9742.0012000000006</c:v>
                </c:pt>
                <c:pt idx="7">
                  <c:v>11523.200680000002</c:v>
                </c:pt>
                <c:pt idx="8">
                  <c:v>11554.79932</c:v>
                </c:pt>
                <c:pt idx="9">
                  <c:v>7255.6004800000001</c:v>
                </c:pt>
                <c:pt idx="10">
                  <c:v>7549.9994800000004</c:v>
                </c:pt>
                <c:pt idx="11">
                  <c:v>6873.1999200000009</c:v>
                </c:pt>
                <c:pt idx="12">
                  <c:v>6705.2004000000006</c:v>
                </c:pt>
                <c:pt idx="13">
                  <c:v>7254.3996799999995</c:v>
                </c:pt>
                <c:pt idx="14">
                  <c:v>7666.7994800000006</c:v>
                </c:pt>
                <c:pt idx="15">
                  <c:v>6974.3999200000007</c:v>
                </c:pt>
                <c:pt idx="16">
                  <c:v>6685.1992</c:v>
                </c:pt>
                <c:pt idx="17">
                  <c:v>6586.7993600000009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B64E-AF7B-8E7B26F70F28}"/>
            </c:ext>
          </c:extLst>
        </c:ser>
        <c:ser>
          <c:idx val="1"/>
          <c:order val="1"/>
          <c:tx>
            <c:strRef>
              <c:f>Investigation!$D$45</c:f>
              <c:strCache>
                <c:ptCount val="1"/>
                <c:pt idx="0">
                  <c:v>Mon-metallic minerals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Investigation!$D$46:$D$63</c:f>
              <c:numCache>
                <c:formatCode>General</c:formatCode>
                <c:ptCount val="18"/>
                <c:pt idx="0">
                  <c:v>9.0015999999999998</c:v>
                </c:pt>
                <c:pt idx="1">
                  <c:v>8.0009999999999994</c:v>
                </c:pt>
                <c:pt idx="2">
                  <c:v>4.9989999999999997</c:v>
                </c:pt>
                <c:pt idx="3">
                  <c:v>5.9996999999999998</c:v>
                </c:pt>
                <c:pt idx="4">
                  <c:v>5.9996999999999998</c:v>
                </c:pt>
                <c:pt idx="5">
                  <c:v>5.9996999999999998</c:v>
                </c:pt>
                <c:pt idx="6">
                  <c:v>5.9996999999999998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1-B64E-AF7B-8E7B26F70F28}"/>
            </c:ext>
          </c:extLst>
        </c:ser>
        <c:ser>
          <c:idx val="2"/>
          <c:order val="2"/>
          <c:tx>
            <c:strRef>
              <c:f>Investigation!$E$45</c:f>
              <c:strCache>
                <c:ptCount val="1"/>
                <c:pt idx="0">
                  <c:v>Coke ovens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Investigation!$E$46:$E$63</c:f>
              <c:numCache>
                <c:formatCode>General</c:formatCode>
                <c:ptCount val="18"/>
                <c:pt idx="0">
                  <c:v>10093.0015</c:v>
                </c:pt>
                <c:pt idx="1">
                  <c:v>10827.9985</c:v>
                </c:pt>
                <c:pt idx="2">
                  <c:v>8225.9986000000008</c:v>
                </c:pt>
                <c:pt idx="3">
                  <c:v>10250.998799999999</c:v>
                </c:pt>
                <c:pt idx="4">
                  <c:v>10254.000700000001</c:v>
                </c:pt>
                <c:pt idx="5">
                  <c:v>10295.9985</c:v>
                </c:pt>
                <c:pt idx="6">
                  <c:v>8355.9987000000001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1-B64E-AF7B-8E7B26F70F28}"/>
            </c:ext>
          </c:extLst>
        </c:ser>
        <c:ser>
          <c:idx val="3"/>
          <c:order val="3"/>
          <c:tx>
            <c:strRef>
              <c:f>Investigation!$F$45</c:f>
              <c:strCache>
                <c:ptCount val="1"/>
                <c:pt idx="0">
                  <c:v>Autoproducer electricity plants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Investigation!$F$46:$F$63</c:f>
              <c:numCache>
                <c:formatCode>General</c:formatCode>
                <c:ptCount val="18"/>
                <c:pt idx="0">
                  <c:v>4108.0002000000004</c:v>
                </c:pt>
                <c:pt idx="1">
                  <c:v>3879.9996999999998</c:v>
                </c:pt>
                <c:pt idx="2">
                  <c:v>3897.9987000000001</c:v>
                </c:pt>
                <c:pt idx="3">
                  <c:v>4642.9979000000003</c:v>
                </c:pt>
                <c:pt idx="4">
                  <c:v>4303.0003999999999</c:v>
                </c:pt>
                <c:pt idx="5">
                  <c:v>952.99940000000004</c:v>
                </c:pt>
                <c:pt idx="6">
                  <c:v>3185.9998999999998</c:v>
                </c:pt>
                <c:pt idx="7">
                  <c:v>3442.0018</c:v>
                </c:pt>
                <c:pt idx="8">
                  <c:v>3060.9987999999998</c:v>
                </c:pt>
                <c:pt idx="9">
                  <c:v>2883.0012000000002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1-B64E-AF7B-8E7B26F70F28}"/>
            </c:ext>
          </c:extLst>
        </c:ser>
        <c:ser>
          <c:idx val="4"/>
          <c:order val="4"/>
          <c:tx>
            <c:strRef>
              <c:f>Investigation!$G$45</c:f>
              <c:strCache>
                <c:ptCount val="1"/>
                <c:pt idx="0">
                  <c:v>Main activity producer electricity plants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Investigation!$G$46:$G$63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B2F1-B64E-AF7B-8E7B26F70F28}"/>
            </c:ext>
          </c:extLst>
        </c:ser>
        <c:ser>
          <c:idx val="5"/>
          <c:order val="5"/>
          <c:tx>
            <c:strRef>
              <c:f>Investigation!$H$45</c:f>
              <c:strCache>
                <c:ptCount val="1"/>
                <c:pt idx="0">
                  <c:v>Blast furnaces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Investigation!$H$46:$H$63</c:f>
              <c:numCache>
                <c:formatCode>General</c:formatCode>
                <c:ptCount val="18"/>
                <c:pt idx="0">
                  <c:v>9133.9982</c:v>
                </c:pt>
                <c:pt idx="1">
                  <c:v>9089.9992000000002</c:v>
                </c:pt>
                <c:pt idx="2">
                  <c:v>8970.0012999999999</c:v>
                </c:pt>
                <c:pt idx="3">
                  <c:v>9780.0005000000001</c:v>
                </c:pt>
                <c:pt idx="4">
                  <c:v>9663.0004000000008</c:v>
                </c:pt>
                <c:pt idx="5">
                  <c:v>9709.0007999999998</c:v>
                </c:pt>
                <c:pt idx="6">
                  <c:v>6947.9988000000003</c:v>
                </c:pt>
                <c:pt idx="7">
                  <c:v>17284.801019999999</c:v>
                </c:pt>
                <c:pt idx="8">
                  <c:v>17332.198979999997</c:v>
                </c:pt>
                <c:pt idx="9">
                  <c:v>10883.40072</c:v>
                </c:pt>
                <c:pt idx="10">
                  <c:v>11324.99922</c:v>
                </c:pt>
                <c:pt idx="11">
                  <c:v>10309.79988</c:v>
                </c:pt>
                <c:pt idx="12">
                  <c:v>10057.8006</c:v>
                </c:pt>
                <c:pt idx="13">
                  <c:v>10881.599519999998</c:v>
                </c:pt>
                <c:pt idx="14">
                  <c:v>11500.19922</c:v>
                </c:pt>
                <c:pt idx="15">
                  <c:v>10461.59988</c:v>
                </c:pt>
                <c:pt idx="16">
                  <c:v>10027.798799999999</c:v>
                </c:pt>
                <c:pt idx="17">
                  <c:v>9880.1990399999995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1-B64E-AF7B-8E7B26F7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24048"/>
        <c:axId val="917225248"/>
      </c:areaChart>
      <c:catAx>
        <c:axId val="91722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48"/>
        <c:crosses val="autoZero"/>
        <c:auto val="1"/>
        <c:lblAlgn val="ctr"/>
        <c:lblOffset val="100"/>
        <c:noMultiLvlLbl val="0"/>
      </c:catAx>
      <c:valAx>
        <c:axId val="917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207817</xdr:colOff>
      <xdr:row>7</xdr:row>
      <xdr:rowOff>183962</xdr:rowOff>
    </xdr:from>
    <xdr:to>
      <xdr:col>18</xdr:col>
      <xdr:colOff>215133</xdr:colOff>
      <xdr:row>20</xdr:row>
      <xdr:rowOff>92365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F06C1-B5B5-1196-264C-B5929479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620211</xdr:colOff>
      <xdr:row>21</xdr:row>
      <xdr:rowOff>57727</xdr:rowOff>
    </xdr:from>
    <xdr:to>
      <xdr:col>24</xdr:col>
      <xdr:colOff>109589</xdr:colOff>
      <xdr:row>49</xdr:row>
      <xdr:rowOff>30817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D84971-DFF2-605D-AAAC-0ACC2BEC3F85}"/>
            </a:ext>
          </a:extLst>
        </xdr:cNvPr>
        <xdr:cNvGrpSpPr/>
      </xdr:nvGrpSpPr>
      <xdr:grpSpPr>
        <a:xfrm>
          <a:off x="14116847" y="5738091"/>
          <a:ext cx="7802106" cy="6230726"/>
          <a:chOff x="21829211" y="0"/>
          <a:chExt cx="7802106" cy="62307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B16F11F-5A58-F224-7E6B-78D66E901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829211" y="1766456"/>
            <a:ext cx="7773568" cy="150438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3D9989B-6BF3-1385-4E08-516071D35D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857749" y="3235451"/>
            <a:ext cx="7773568" cy="2995275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212A9C59-A5BD-BED4-0F83-D3CBC37E2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005636" y="0"/>
            <a:ext cx="4292464" cy="1694702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606137</xdr:colOff>
      <xdr:row>44</xdr:row>
      <xdr:rowOff>46182</xdr:rowOff>
    </xdr:from>
    <xdr:to>
      <xdr:col>18</xdr:col>
      <xdr:colOff>92364</xdr:colOff>
      <xdr:row>61</xdr:row>
      <xdr:rowOff>115454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4C076-4885-EC2B-78B5-34A95F5D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C66F-7492-0644-BC0B-A9053CC36ED9}">
  <dimension ref="A1:A17"/>
  <sheetViews>
    <sheetView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45</v>
      </c>
    </row>
    <row r="2" spans="1:1" x14ac:dyDescent="0.2">
      <c r="A2" t="s">
        <v>46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49</v>
      </c>
    </row>
    <row r="6" spans="1:1" x14ac:dyDescent="0.2">
      <c r="A6" t="s">
        <v>50</v>
      </c>
    </row>
    <row r="7" spans="1:1" x14ac:dyDescent="0.2">
      <c r="A7" t="s">
        <v>51</v>
      </c>
    </row>
    <row r="8" spans="1:1" x14ac:dyDescent="0.2">
      <c r="A8" t="s">
        <v>52</v>
      </c>
    </row>
    <row r="9" spans="1:1" x14ac:dyDescent="0.2">
      <c r="A9" t="s">
        <v>53</v>
      </c>
    </row>
    <row r="10" spans="1:1" x14ac:dyDescent="0.2">
      <c r="A10" t="s">
        <v>54</v>
      </c>
    </row>
    <row r="11" spans="1:1" x14ac:dyDescent="0.2">
      <c r="A11" t="s">
        <v>55</v>
      </c>
    </row>
    <row r="12" spans="1:1" x14ac:dyDescent="0.2">
      <c r="A12" t="s">
        <v>56</v>
      </c>
    </row>
    <row r="13" spans="1:1" x14ac:dyDescent="0.2">
      <c r="A13" t="s">
        <v>57</v>
      </c>
    </row>
    <row r="15" spans="1:1" x14ac:dyDescent="0.2">
      <c r="A15" t="s">
        <v>58</v>
      </c>
    </row>
    <row r="16" spans="1:1" x14ac:dyDescent="0.2">
      <c r="A16" t="s">
        <v>60</v>
      </c>
    </row>
    <row r="17" spans="1:1" x14ac:dyDescent="0.2">
      <c r="A17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9DBB-F913-8D43-B275-DE3D4306ADF4}">
  <dimension ref="A2:Y63"/>
  <sheetViews>
    <sheetView tabSelected="1" topLeftCell="G1" zoomScale="110" workbookViewId="0">
      <selection activeCell="Z25" sqref="Z25"/>
    </sheetView>
  </sheetViews>
  <sheetFormatPr baseColWidth="10" defaultRowHeight="16" x14ac:dyDescent="0.2"/>
  <cols>
    <col min="2" max="2" width="16.83203125" customWidth="1"/>
    <col min="3" max="4" width="12" customWidth="1"/>
    <col min="5" max="5" width="10.1640625" bestFit="1" customWidth="1"/>
    <col min="6" max="6" width="19.6640625" customWidth="1"/>
    <col min="7" max="7" width="17.33203125" customWidth="1"/>
    <col min="8" max="8" width="12.83203125" bestFit="1" customWidth="1"/>
  </cols>
  <sheetData>
    <row r="2" spans="1:8" x14ac:dyDescent="0.2">
      <c r="A2" t="s">
        <v>4</v>
      </c>
    </row>
    <row r="3" spans="1:8" ht="34" x14ac:dyDescent="0.2">
      <c r="B3" s="2" t="s">
        <v>18</v>
      </c>
      <c r="C3" s="7" t="s">
        <v>5</v>
      </c>
      <c r="D3" s="7"/>
      <c r="E3" s="7"/>
      <c r="F3" s="7"/>
      <c r="G3" s="7"/>
      <c r="H3" s="7"/>
    </row>
    <row r="4" spans="1:8" ht="51" x14ac:dyDescent="0.2">
      <c r="A4" t="s">
        <v>0</v>
      </c>
      <c r="B4" s="1" t="s">
        <v>2</v>
      </c>
      <c r="C4" s="1" t="s">
        <v>6</v>
      </c>
      <c r="D4" s="2" t="s">
        <v>19</v>
      </c>
      <c r="E4" s="1" t="s">
        <v>9</v>
      </c>
      <c r="F4" s="2" t="s">
        <v>10</v>
      </c>
      <c r="G4" s="2" t="s">
        <v>11</v>
      </c>
      <c r="H4" s="1" t="s">
        <v>2</v>
      </c>
    </row>
    <row r="5" spans="1:8" x14ac:dyDescent="0.2">
      <c r="B5" s="4" t="s">
        <v>17</v>
      </c>
      <c r="C5" s="4" t="s">
        <v>3</v>
      </c>
      <c r="D5" s="4" t="s">
        <v>3</v>
      </c>
      <c r="E5" s="4" t="s">
        <v>8</v>
      </c>
      <c r="F5" s="4" t="s">
        <v>8</v>
      </c>
      <c r="G5" s="4" t="s">
        <v>8</v>
      </c>
      <c r="H5" s="4" t="s">
        <v>8</v>
      </c>
    </row>
    <row r="6" spans="1:8" x14ac:dyDescent="0.2">
      <c r="A6" s="3" t="s">
        <v>1</v>
      </c>
      <c r="B6" s="1" t="s">
        <v>7</v>
      </c>
      <c r="C6" s="1" t="s">
        <v>7</v>
      </c>
      <c r="D6" s="1"/>
      <c r="E6" s="1"/>
      <c r="F6" s="1"/>
      <c r="G6" s="1"/>
      <c r="H6" s="1"/>
    </row>
    <row r="7" spans="1:8" x14ac:dyDescent="0.2">
      <c r="A7" s="3" t="s">
        <v>12</v>
      </c>
      <c r="B7" s="1" t="s">
        <v>7</v>
      </c>
      <c r="C7" s="1" t="s">
        <v>7</v>
      </c>
      <c r="D7" s="1"/>
      <c r="E7" s="1" t="s">
        <v>7</v>
      </c>
      <c r="F7" s="1"/>
      <c r="G7" s="1"/>
      <c r="H7" s="1"/>
    </row>
    <row r="8" spans="1:8" x14ac:dyDescent="0.2">
      <c r="A8" s="3" t="s">
        <v>13</v>
      </c>
      <c r="B8" s="1" t="s">
        <v>7</v>
      </c>
      <c r="C8" s="1" t="s">
        <v>7</v>
      </c>
      <c r="D8" s="1"/>
      <c r="E8" s="1" t="s">
        <v>7</v>
      </c>
      <c r="F8" s="1" t="s">
        <v>7</v>
      </c>
      <c r="G8" s="1"/>
      <c r="H8" s="1"/>
    </row>
    <row r="9" spans="1:8" x14ac:dyDescent="0.2">
      <c r="A9" s="3">
        <v>2002</v>
      </c>
      <c r="B9" s="1" t="s">
        <v>7</v>
      </c>
      <c r="C9" s="1" t="s">
        <v>7</v>
      </c>
      <c r="D9" s="1"/>
      <c r="E9" s="1" t="s">
        <v>7</v>
      </c>
      <c r="F9" s="1" t="s">
        <v>7</v>
      </c>
      <c r="G9" s="1" t="s">
        <v>7</v>
      </c>
      <c r="H9" s="1"/>
    </row>
    <row r="10" spans="1:8" x14ac:dyDescent="0.2">
      <c r="A10" s="3" t="s">
        <v>14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/>
      <c r="H10" s="1" t="s">
        <v>7</v>
      </c>
    </row>
    <row r="11" spans="1:8" x14ac:dyDescent="0.2">
      <c r="A11" s="3" t="s">
        <v>15</v>
      </c>
      <c r="B11" s="1" t="s">
        <v>7</v>
      </c>
      <c r="C11" s="6" t="s">
        <v>25</v>
      </c>
      <c r="D11" s="1"/>
      <c r="E11" s="1"/>
      <c r="F11" s="1" t="s">
        <v>7</v>
      </c>
      <c r="G11" s="1"/>
      <c r="H11" s="1" t="s">
        <v>7</v>
      </c>
    </row>
    <row r="12" spans="1:8" x14ac:dyDescent="0.2">
      <c r="A12" s="3" t="s">
        <v>16</v>
      </c>
      <c r="B12" s="1" t="s">
        <v>7</v>
      </c>
      <c r="C12" s="8" t="s">
        <v>21</v>
      </c>
      <c r="D12" s="8"/>
      <c r="E12" s="8"/>
      <c r="F12" s="8"/>
      <c r="G12" s="8"/>
      <c r="H12" s="1" t="s">
        <v>7</v>
      </c>
    </row>
    <row r="17" spans="1:25" x14ac:dyDescent="0.2">
      <c r="B17" s="4" t="s">
        <v>17</v>
      </c>
      <c r="C17" s="4" t="s">
        <v>3</v>
      </c>
      <c r="D17" s="4" t="s">
        <v>3</v>
      </c>
      <c r="E17" s="4" t="s">
        <v>8</v>
      </c>
      <c r="F17" s="4" t="s">
        <v>8</v>
      </c>
      <c r="G17" s="4" t="s">
        <v>8</v>
      </c>
      <c r="H17" s="4" t="s">
        <v>8</v>
      </c>
    </row>
    <row r="18" spans="1:25" ht="68" x14ac:dyDescent="0.2">
      <c r="A18" t="s">
        <v>20</v>
      </c>
      <c r="B18" s="1" t="s">
        <v>2</v>
      </c>
      <c r="C18" s="1" t="s">
        <v>6</v>
      </c>
      <c r="D18" s="2" t="s">
        <v>19</v>
      </c>
      <c r="E18" s="1" t="s">
        <v>9</v>
      </c>
      <c r="F18" s="2" t="s">
        <v>10</v>
      </c>
      <c r="G18" s="2" t="s">
        <v>11</v>
      </c>
      <c r="H18" s="1" t="s">
        <v>2</v>
      </c>
      <c r="I18" s="2" t="s">
        <v>23</v>
      </c>
      <c r="X18" s="2"/>
    </row>
    <row r="19" spans="1:25" x14ac:dyDescent="0.2">
      <c r="A19">
        <v>2003</v>
      </c>
      <c r="B19">
        <v>33111.998599999999</v>
      </c>
      <c r="C19">
        <v>17722.000100000001</v>
      </c>
      <c r="D19">
        <v>9.0015999999999998</v>
      </c>
      <c r="E19">
        <v>10093.0015</v>
      </c>
      <c r="F19">
        <v>4108.0002000000004</v>
      </c>
      <c r="H19">
        <v>9133.9982</v>
      </c>
      <c r="I19">
        <f>C19/B19</f>
        <v>0.53521384541252071</v>
      </c>
    </row>
    <row r="20" spans="1:25" x14ac:dyDescent="0.2">
      <c r="A20">
        <v>2004</v>
      </c>
      <c r="B20">
        <v>33787.999400000001</v>
      </c>
      <c r="C20">
        <v>18077.999500000002</v>
      </c>
      <c r="D20">
        <v>8.0009999999999994</v>
      </c>
      <c r="E20">
        <v>10827.9985</v>
      </c>
      <c r="F20">
        <v>3879.9996999999998</v>
      </c>
      <c r="H20">
        <v>9089.9992000000002</v>
      </c>
      <c r="I20">
        <f t="shared" ref="I20:I24" si="0">C20/B20</f>
        <v>0.53504202145806834</v>
      </c>
    </row>
    <row r="21" spans="1:25" x14ac:dyDescent="0.2">
      <c r="A21">
        <v>2005</v>
      </c>
      <c r="B21">
        <v>32743.999800000001</v>
      </c>
      <c r="C21">
        <v>14378.999400000001</v>
      </c>
      <c r="D21">
        <v>4.9989999999999997</v>
      </c>
      <c r="E21">
        <v>8225.9986000000008</v>
      </c>
      <c r="F21">
        <v>3897.9987000000001</v>
      </c>
      <c r="H21">
        <v>8970.0012999999999</v>
      </c>
      <c r="I21">
        <f t="shared" si="0"/>
        <v>0.4391338714826159</v>
      </c>
    </row>
    <row r="22" spans="1:25" x14ac:dyDescent="0.2">
      <c r="A22">
        <v>2006</v>
      </c>
      <c r="B22">
        <v>33846.9997</v>
      </c>
      <c r="C22">
        <v>13149.0013</v>
      </c>
      <c r="D22">
        <v>5.9996999999999998</v>
      </c>
      <c r="E22">
        <v>10250.998799999999</v>
      </c>
      <c r="F22">
        <v>4642.9979000000003</v>
      </c>
      <c r="H22">
        <v>9780.0005000000001</v>
      </c>
      <c r="I22">
        <f t="shared" si="0"/>
        <v>0.38848351158285971</v>
      </c>
      <c r="J22" s="5" t="s">
        <v>22</v>
      </c>
      <c r="Y22" s="5"/>
    </row>
    <row r="23" spans="1:25" x14ac:dyDescent="0.2">
      <c r="A23">
        <v>2007</v>
      </c>
      <c r="B23">
        <v>34267.999199999998</v>
      </c>
      <c r="C23">
        <v>13225.000099999999</v>
      </c>
      <c r="D23">
        <v>5.9996999999999998</v>
      </c>
      <c r="E23">
        <v>10254.000700000001</v>
      </c>
      <c r="F23">
        <v>4303.0003999999999</v>
      </c>
      <c r="H23">
        <v>9663.0004000000008</v>
      </c>
      <c r="I23">
        <f t="shared" si="0"/>
        <v>0.38592857501875977</v>
      </c>
    </row>
    <row r="24" spans="1:25" x14ac:dyDescent="0.2">
      <c r="A24">
        <v>2008</v>
      </c>
      <c r="B24">
        <v>35620.000699999997</v>
      </c>
      <c r="C24">
        <v>14215.998900000001</v>
      </c>
      <c r="D24">
        <v>5.9996999999999998</v>
      </c>
      <c r="E24">
        <v>10295.9985</v>
      </c>
      <c r="F24">
        <v>952.99940000000004</v>
      </c>
      <c r="H24">
        <v>9709.0007999999998</v>
      </c>
      <c r="I24">
        <f t="shared" si="0"/>
        <v>0.39910158957408448</v>
      </c>
    </row>
    <row r="25" spans="1:25" x14ac:dyDescent="0.2">
      <c r="A25">
        <v>2009</v>
      </c>
      <c r="B25">
        <v>25032.998599999999</v>
      </c>
      <c r="C25">
        <v>9742.0012000000006</v>
      </c>
      <c r="D25">
        <v>5.9996999999999998</v>
      </c>
      <c r="E25">
        <v>8355.9987000000001</v>
      </c>
      <c r="F25">
        <v>3185.9998999999998</v>
      </c>
      <c r="H25">
        <v>6947.9988000000003</v>
      </c>
      <c r="I25">
        <f>C25/B25</f>
        <v>0.38916637018467298</v>
      </c>
      <c r="J25" t="s">
        <v>6</v>
      </c>
      <c r="K25" t="s">
        <v>2</v>
      </c>
    </row>
    <row r="26" spans="1:25" x14ac:dyDescent="0.2">
      <c r="A26">
        <v>2010</v>
      </c>
      <c r="B26">
        <v>31257.999800000001</v>
      </c>
      <c r="F26">
        <v>3442.0018</v>
      </c>
      <c r="H26">
        <v>28808.001700000001</v>
      </c>
      <c r="J26">
        <f>0.4*H26</f>
        <v>11523.200680000002</v>
      </c>
      <c r="K26">
        <f>0.6*H26</f>
        <v>17284.801019999999</v>
      </c>
      <c r="L26" t="s">
        <v>24</v>
      </c>
    </row>
    <row r="27" spans="1:25" x14ac:dyDescent="0.2">
      <c r="A27">
        <v>2011</v>
      </c>
      <c r="B27">
        <v>31948.001199999999</v>
      </c>
      <c r="F27">
        <v>3060.9987999999998</v>
      </c>
      <c r="H27">
        <v>28886.998299999999</v>
      </c>
      <c r="J27">
        <f t="shared" ref="J27:J36" si="1">0.4*H27</f>
        <v>11554.79932</v>
      </c>
      <c r="K27">
        <f t="shared" ref="K27:K36" si="2">0.6*H27</f>
        <v>17332.198979999997</v>
      </c>
    </row>
    <row r="28" spans="1:25" x14ac:dyDescent="0.2">
      <c r="A28">
        <v>2012</v>
      </c>
      <c r="B28">
        <v>21021.998200000002</v>
      </c>
      <c r="F28">
        <v>2883.0012000000002</v>
      </c>
      <c r="H28">
        <v>18139.001199999999</v>
      </c>
      <c r="J28">
        <f t="shared" si="1"/>
        <v>7255.6004800000001</v>
      </c>
      <c r="K28">
        <f t="shared" si="2"/>
        <v>10883.40072</v>
      </c>
    </row>
    <row r="29" spans="1:25" x14ac:dyDescent="0.2">
      <c r="A29">
        <v>2013</v>
      </c>
      <c r="B29">
        <v>18874.9987</v>
      </c>
      <c r="H29">
        <v>18874.9987</v>
      </c>
      <c r="J29">
        <f t="shared" si="1"/>
        <v>7549.9994800000004</v>
      </c>
      <c r="K29">
        <f t="shared" si="2"/>
        <v>11324.99922</v>
      </c>
    </row>
    <row r="30" spans="1:25" x14ac:dyDescent="0.2">
      <c r="A30">
        <v>2014</v>
      </c>
      <c r="B30">
        <v>17182.999800000001</v>
      </c>
      <c r="H30">
        <v>17182.999800000001</v>
      </c>
      <c r="J30">
        <f t="shared" si="1"/>
        <v>6873.1999200000009</v>
      </c>
      <c r="K30">
        <f t="shared" si="2"/>
        <v>10309.79988</v>
      </c>
    </row>
    <row r="31" spans="1:25" x14ac:dyDescent="0.2">
      <c r="A31">
        <v>2015</v>
      </c>
      <c r="B31">
        <v>16763.001</v>
      </c>
      <c r="H31">
        <v>16763.001</v>
      </c>
      <c r="J31">
        <f t="shared" si="1"/>
        <v>6705.2004000000006</v>
      </c>
      <c r="K31">
        <f t="shared" si="2"/>
        <v>10057.8006</v>
      </c>
    </row>
    <row r="32" spans="1:25" x14ac:dyDescent="0.2">
      <c r="A32">
        <v>2016</v>
      </c>
      <c r="B32">
        <v>18135.999199999998</v>
      </c>
      <c r="H32">
        <v>18135.999199999998</v>
      </c>
      <c r="J32">
        <f t="shared" si="1"/>
        <v>7254.3996799999995</v>
      </c>
      <c r="K32">
        <f t="shared" si="2"/>
        <v>10881.599519999998</v>
      </c>
    </row>
    <row r="33" spans="1:11" x14ac:dyDescent="0.2">
      <c r="A33">
        <v>2017</v>
      </c>
      <c r="B33">
        <v>19166.9987</v>
      </c>
      <c r="H33">
        <v>19166.9987</v>
      </c>
      <c r="J33">
        <f t="shared" si="1"/>
        <v>7666.7994800000006</v>
      </c>
      <c r="K33">
        <f t="shared" si="2"/>
        <v>11500.19922</v>
      </c>
    </row>
    <row r="34" spans="1:11" x14ac:dyDescent="0.2">
      <c r="A34">
        <v>2018</v>
      </c>
      <c r="B34">
        <v>17435.999800000001</v>
      </c>
      <c r="H34">
        <v>17435.999800000001</v>
      </c>
      <c r="J34">
        <f t="shared" si="1"/>
        <v>6974.3999200000007</v>
      </c>
      <c r="K34">
        <f t="shared" si="2"/>
        <v>10461.59988</v>
      </c>
    </row>
    <row r="35" spans="1:11" x14ac:dyDescent="0.2">
      <c r="A35">
        <v>2019</v>
      </c>
      <c r="B35">
        <v>16712.998</v>
      </c>
      <c r="H35">
        <v>16712.998</v>
      </c>
      <c r="J35">
        <f t="shared" si="1"/>
        <v>6685.1992</v>
      </c>
      <c r="K35">
        <f t="shared" si="2"/>
        <v>10027.798799999999</v>
      </c>
    </row>
    <row r="36" spans="1:11" x14ac:dyDescent="0.2">
      <c r="A36">
        <v>2020</v>
      </c>
      <c r="B36">
        <v>16466.9984</v>
      </c>
      <c r="H36">
        <v>16466.9984</v>
      </c>
      <c r="J36">
        <f t="shared" si="1"/>
        <v>6586.7993600000009</v>
      </c>
      <c r="K36">
        <f t="shared" si="2"/>
        <v>9880.1990399999995</v>
      </c>
    </row>
    <row r="44" spans="1:11" x14ac:dyDescent="0.2">
      <c r="B44" s="4" t="s">
        <v>17</v>
      </c>
      <c r="C44" s="4" t="s">
        <v>3</v>
      </c>
      <c r="D44" s="4" t="s">
        <v>3</v>
      </c>
      <c r="E44" s="4" t="s">
        <v>8</v>
      </c>
      <c r="F44" s="4" t="s">
        <v>8</v>
      </c>
      <c r="G44" s="4" t="s">
        <v>8</v>
      </c>
      <c r="H44" s="4" t="s">
        <v>8</v>
      </c>
    </row>
    <row r="45" spans="1:11" ht="51" x14ac:dyDescent="0.2">
      <c r="A45" t="s">
        <v>20</v>
      </c>
      <c r="B45" s="1" t="s">
        <v>2</v>
      </c>
      <c r="C45" s="1" t="s">
        <v>6</v>
      </c>
      <c r="D45" s="2" t="s">
        <v>19</v>
      </c>
      <c r="E45" s="1" t="s">
        <v>9</v>
      </c>
      <c r="F45" s="2" t="s">
        <v>10</v>
      </c>
      <c r="G45" s="2" t="s">
        <v>11</v>
      </c>
      <c r="H45" s="1" t="s">
        <v>2</v>
      </c>
    </row>
    <row r="46" spans="1:11" x14ac:dyDescent="0.2">
      <c r="A46">
        <v>2003</v>
      </c>
      <c r="B46">
        <v>33111.998599999999</v>
      </c>
      <c r="C46">
        <v>17722.000100000001</v>
      </c>
      <c r="D46">
        <v>9.0015999999999998</v>
      </c>
      <c r="E46">
        <v>10093.0015</v>
      </c>
      <c r="F46">
        <v>4108.0002000000004</v>
      </c>
      <c r="H46">
        <v>9133.9982</v>
      </c>
    </row>
    <row r="47" spans="1:11" x14ac:dyDescent="0.2">
      <c r="A47">
        <v>2004</v>
      </c>
      <c r="B47">
        <v>33787.999400000001</v>
      </c>
      <c r="C47">
        <v>18077.999500000002</v>
      </c>
      <c r="D47">
        <v>8.0009999999999994</v>
      </c>
      <c r="E47">
        <v>10827.9985</v>
      </c>
      <c r="F47">
        <v>3879.9996999999998</v>
      </c>
      <c r="H47">
        <v>9089.9992000000002</v>
      </c>
    </row>
    <row r="48" spans="1:11" x14ac:dyDescent="0.2">
      <c r="A48">
        <v>2005</v>
      </c>
      <c r="B48">
        <v>32743.999800000001</v>
      </c>
      <c r="C48">
        <v>14378.999400000001</v>
      </c>
      <c r="D48">
        <v>4.9989999999999997</v>
      </c>
      <c r="E48">
        <v>8225.9986000000008</v>
      </c>
      <c r="F48">
        <v>3897.9987000000001</v>
      </c>
      <c r="H48">
        <v>8970.0012999999999</v>
      </c>
    </row>
    <row r="49" spans="1:8" x14ac:dyDescent="0.2">
      <c r="A49">
        <v>2006</v>
      </c>
      <c r="B49">
        <v>33846.9997</v>
      </c>
      <c r="C49">
        <v>13149.0013</v>
      </c>
      <c r="D49">
        <v>5.9996999999999998</v>
      </c>
      <c r="E49">
        <v>10250.998799999999</v>
      </c>
      <c r="F49">
        <v>4642.9979000000003</v>
      </c>
      <c r="H49">
        <v>9780.0005000000001</v>
      </c>
    </row>
    <row r="50" spans="1:8" x14ac:dyDescent="0.2">
      <c r="A50">
        <v>2007</v>
      </c>
      <c r="B50">
        <v>34267.999199999998</v>
      </c>
      <c r="C50">
        <v>13225.000099999999</v>
      </c>
      <c r="D50">
        <v>5.9996999999999998</v>
      </c>
      <c r="E50">
        <v>10254.000700000001</v>
      </c>
      <c r="F50">
        <v>4303.0003999999999</v>
      </c>
      <c r="H50">
        <v>9663.0004000000008</v>
      </c>
    </row>
    <row r="51" spans="1:8" x14ac:dyDescent="0.2">
      <c r="A51">
        <v>2008</v>
      </c>
      <c r="B51">
        <v>35620.000699999997</v>
      </c>
      <c r="C51">
        <v>14215.998900000001</v>
      </c>
      <c r="D51">
        <v>5.9996999999999998</v>
      </c>
      <c r="E51">
        <v>10295.9985</v>
      </c>
      <c r="F51">
        <v>952.99940000000004</v>
      </c>
      <c r="H51">
        <v>9709.0007999999998</v>
      </c>
    </row>
    <row r="52" spans="1:8" x14ac:dyDescent="0.2">
      <c r="A52">
        <v>2009</v>
      </c>
      <c r="B52">
        <v>25032.998599999999</v>
      </c>
      <c r="C52">
        <v>9742.0012000000006</v>
      </c>
      <c r="D52">
        <v>5.9996999999999998</v>
      </c>
      <c r="E52">
        <v>8355.9987000000001</v>
      </c>
      <c r="F52">
        <v>3185.9998999999998</v>
      </c>
      <c r="H52">
        <v>6947.9988000000003</v>
      </c>
    </row>
    <row r="53" spans="1:8" x14ac:dyDescent="0.2">
      <c r="A53">
        <v>2010</v>
      </c>
      <c r="B53">
        <v>31257.999800000001</v>
      </c>
      <c r="C53">
        <f t="shared" ref="C53:C63" si="3">J26</f>
        <v>11523.200680000002</v>
      </c>
      <c r="F53">
        <v>3442.0018</v>
      </c>
      <c r="H53">
        <f t="shared" ref="H53:H63" si="4">K26</f>
        <v>17284.801019999999</v>
      </c>
    </row>
    <row r="54" spans="1:8" x14ac:dyDescent="0.2">
      <c r="A54">
        <v>2011</v>
      </c>
      <c r="B54">
        <v>31948.001199999999</v>
      </c>
      <c r="C54">
        <f t="shared" si="3"/>
        <v>11554.79932</v>
      </c>
      <c r="F54">
        <v>3060.9987999999998</v>
      </c>
      <c r="H54">
        <f t="shared" si="4"/>
        <v>17332.198979999997</v>
      </c>
    </row>
    <row r="55" spans="1:8" x14ac:dyDescent="0.2">
      <c r="A55">
        <v>2012</v>
      </c>
      <c r="B55">
        <v>21021.998200000002</v>
      </c>
      <c r="C55">
        <f t="shared" si="3"/>
        <v>7255.6004800000001</v>
      </c>
      <c r="F55">
        <v>2883.0012000000002</v>
      </c>
      <c r="H55">
        <f t="shared" si="4"/>
        <v>10883.40072</v>
      </c>
    </row>
    <row r="56" spans="1:8" x14ac:dyDescent="0.2">
      <c r="A56">
        <v>2013</v>
      </c>
      <c r="B56">
        <v>18874.9987</v>
      </c>
      <c r="C56">
        <f t="shared" si="3"/>
        <v>7549.9994800000004</v>
      </c>
      <c r="H56">
        <f t="shared" si="4"/>
        <v>11324.99922</v>
      </c>
    </row>
    <row r="57" spans="1:8" x14ac:dyDescent="0.2">
      <c r="A57">
        <v>2014</v>
      </c>
      <c r="B57">
        <v>17182.999800000001</v>
      </c>
      <c r="C57">
        <f t="shared" si="3"/>
        <v>6873.1999200000009</v>
      </c>
      <c r="H57">
        <f t="shared" si="4"/>
        <v>10309.79988</v>
      </c>
    </row>
    <row r="58" spans="1:8" x14ac:dyDescent="0.2">
      <c r="A58">
        <v>2015</v>
      </c>
      <c r="B58">
        <v>16763.001</v>
      </c>
      <c r="C58">
        <f t="shared" si="3"/>
        <v>6705.2004000000006</v>
      </c>
      <c r="H58">
        <f t="shared" si="4"/>
        <v>10057.8006</v>
      </c>
    </row>
    <row r="59" spans="1:8" x14ac:dyDescent="0.2">
      <c r="A59">
        <v>2016</v>
      </c>
      <c r="B59">
        <v>18135.999199999998</v>
      </c>
      <c r="C59">
        <f t="shared" si="3"/>
        <v>7254.3996799999995</v>
      </c>
      <c r="H59">
        <f t="shared" si="4"/>
        <v>10881.599519999998</v>
      </c>
    </row>
    <row r="60" spans="1:8" x14ac:dyDescent="0.2">
      <c r="A60">
        <v>2017</v>
      </c>
      <c r="B60">
        <v>19166.9987</v>
      </c>
      <c r="C60">
        <f t="shared" si="3"/>
        <v>7666.7994800000006</v>
      </c>
      <c r="H60">
        <f t="shared" si="4"/>
        <v>11500.19922</v>
      </c>
    </row>
    <row r="61" spans="1:8" x14ac:dyDescent="0.2">
      <c r="A61">
        <v>2018</v>
      </c>
      <c r="B61">
        <v>17435.999800000001</v>
      </c>
      <c r="C61">
        <f t="shared" si="3"/>
        <v>6974.3999200000007</v>
      </c>
      <c r="H61">
        <f t="shared" si="4"/>
        <v>10461.59988</v>
      </c>
    </row>
    <row r="62" spans="1:8" x14ac:dyDescent="0.2">
      <c r="A62">
        <v>2019</v>
      </c>
      <c r="B62">
        <v>16712.998</v>
      </c>
      <c r="C62">
        <f t="shared" si="3"/>
        <v>6685.1992</v>
      </c>
      <c r="H62">
        <f t="shared" si="4"/>
        <v>10027.798799999999</v>
      </c>
    </row>
    <row r="63" spans="1:8" x14ac:dyDescent="0.2">
      <c r="A63">
        <v>2020</v>
      </c>
      <c r="B63">
        <v>16466.9984</v>
      </c>
      <c r="C63">
        <f t="shared" si="3"/>
        <v>6586.7993600000009</v>
      </c>
      <c r="H63">
        <f t="shared" si="4"/>
        <v>9880.1990399999995</v>
      </c>
    </row>
  </sheetData>
  <mergeCells count="2">
    <mergeCell ref="C3:H3"/>
    <mergeCell ref="C12:G1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56A5-32CB-0B4E-A5FA-D51DA80EBA91}">
  <dimension ref="A1:T7"/>
  <sheetViews>
    <sheetView workbookViewId="0">
      <selection activeCell="J6" sqref="J6:T6"/>
    </sheetView>
  </sheetViews>
  <sheetFormatPr baseColWidth="10" defaultRowHeight="16" x14ac:dyDescent="0.2"/>
  <cols>
    <col min="6" max="6" width="22.6640625" bestFit="1" customWidth="1"/>
    <col min="7" max="7" width="26.6640625" bestFit="1" customWidth="1"/>
    <col min="8" max="8" width="15.33203125" bestFit="1" customWidth="1"/>
  </cols>
  <sheetData>
    <row r="1" spans="1:20" x14ac:dyDescent="0.2">
      <c r="A1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</row>
    <row r="2" spans="1:20" x14ac:dyDescent="0.2">
      <c r="A2" t="s">
        <v>33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</v>
      </c>
      <c r="H2" t="s">
        <v>26</v>
      </c>
      <c r="I2" t="s">
        <v>27</v>
      </c>
      <c r="J2">
        <v>-28808.001700000001</v>
      </c>
      <c r="K2">
        <v>-28886.998299999999</v>
      </c>
      <c r="L2">
        <v>-18139.001199999999</v>
      </c>
      <c r="M2">
        <v>-18874.9987</v>
      </c>
      <c r="N2">
        <v>-17182.999800000001</v>
      </c>
      <c r="O2">
        <v>-16763.001</v>
      </c>
      <c r="P2">
        <v>-18135.999199999998</v>
      </c>
      <c r="Q2">
        <v>-19166.9987</v>
      </c>
      <c r="R2">
        <v>-17435.999800000001</v>
      </c>
      <c r="S2">
        <v>-16712.998</v>
      </c>
      <c r="T2">
        <v>-16466.9984</v>
      </c>
    </row>
    <row r="6" spans="1:20" x14ac:dyDescent="0.2">
      <c r="A6" t="s">
        <v>33</v>
      </c>
      <c r="B6" t="s">
        <v>32</v>
      </c>
      <c r="C6" t="s">
        <v>31</v>
      </c>
      <c r="D6" t="s">
        <v>30</v>
      </c>
      <c r="E6" t="s">
        <v>29</v>
      </c>
      <c r="F6" t="s">
        <v>28</v>
      </c>
      <c r="G6" t="s">
        <v>2</v>
      </c>
      <c r="H6" t="s">
        <v>26</v>
      </c>
      <c r="I6" t="s">
        <v>27</v>
      </c>
      <c r="J6">
        <f>J2*0.6</f>
        <v>-17284.801019999999</v>
      </c>
      <c r="K6">
        <f t="shared" ref="K6:T6" si="0">K2*0.6</f>
        <v>-17332.198979999997</v>
      </c>
      <c r="L6">
        <f t="shared" si="0"/>
        <v>-10883.40072</v>
      </c>
      <c r="M6">
        <f t="shared" si="0"/>
        <v>-11324.99922</v>
      </c>
      <c r="N6">
        <f t="shared" si="0"/>
        <v>-10309.79988</v>
      </c>
      <c r="O6">
        <f t="shared" si="0"/>
        <v>-10057.8006</v>
      </c>
      <c r="P6">
        <f t="shared" si="0"/>
        <v>-10881.599519999998</v>
      </c>
      <c r="Q6">
        <f t="shared" si="0"/>
        <v>-11500.19922</v>
      </c>
      <c r="R6">
        <f t="shared" si="0"/>
        <v>-10461.59988</v>
      </c>
      <c r="S6">
        <f t="shared" si="0"/>
        <v>-10027.798799999999</v>
      </c>
      <c r="T6">
        <f t="shared" si="0"/>
        <v>-9880.1990399999995</v>
      </c>
    </row>
    <row r="7" spans="1:20" x14ac:dyDescent="0.2">
      <c r="A7" t="s">
        <v>33</v>
      </c>
      <c r="B7" t="s">
        <v>32</v>
      </c>
      <c r="C7" t="s">
        <v>31</v>
      </c>
      <c r="D7" t="s">
        <v>30</v>
      </c>
      <c r="E7" t="s">
        <v>43</v>
      </c>
      <c r="F7" t="s">
        <v>44</v>
      </c>
      <c r="G7" t="s">
        <v>6</v>
      </c>
      <c r="H7" t="s">
        <v>26</v>
      </c>
      <c r="I7" t="s">
        <v>27</v>
      </c>
      <c r="J7">
        <f>-0.4*J2</f>
        <v>11523.200680000002</v>
      </c>
      <c r="K7">
        <f t="shared" ref="K7:T7" si="1">-0.4*K2</f>
        <v>11554.79932</v>
      </c>
      <c r="L7">
        <f t="shared" si="1"/>
        <v>7255.6004800000001</v>
      </c>
      <c r="M7">
        <f t="shared" si="1"/>
        <v>7549.9994800000004</v>
      </c>
      <c r="N7">
        <f t="shared" si="1"/>
        <v>6873.1999200000009</v>
      </c>
      <c r="O7">
        <f t="shared" si="1"/>
        <v>6705.2004000000006</v>
      </c>
      <c r="P7">
        <f t="shared" si="1"/>
        <v>7254.3996799999995</v>
      </c>
      <c r="Q7">
        <f t="shared" si="1"/>
        <v>7666.7994800000006</v>
      </c>
      <c r="R7">
        <f t="shared" si="1"/>
        <v>6974.3999200000007</v>
      </c>
      <c r="S7">
        <f t="shared" si="1"/>
        <v>6685.1992</v>
      </c>
      <c r="T7">
        <f t="shared" si="1"/>
        <v>6586.7993600000009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3C52-93A8-D143-BF0C-A99051FD9C0C}">
  <dimension ref="A1:T3"/>
  <sheetViews>
    <sheetView workbookViewId="0">
      <selection activeCell="G73" sqref="G73"/>
    </sheetView>
  </sheetViews>
  <sheetFormatPr baseColWidth="10" defaultRowHeight="16" x14ac:dyDescent="0.2"/>
  <cols>
    <col min="6" max="6" width="22.6640625" bestFit="1" customWidth="1"/>
    <col min="7" max="7" width="26.6640625" bestFit="1" customWidth="1"/>
    <col min="8" max="8" width="15.33203125" bestFit="1" customWidth="1"/>
  </cols>
  <sheetData>
    <row r="1" spans="1:20" x14ac:dyDescent="0.2">
      <c r="A1" t="str">
        <f>'AUS Blast furnace gas EIOU'!A1</f>
        <v>Country</v>
      </c>
      <c r="B1" t="str">
        <f>'AUS Blast furnace gas EIOU'!B1</f>
        <v>Method</v>
      </c>
      <c r="C1" t="str">
        <f>'AUS Blast furnace gas EIOU'!C1</f>
        <v>Energy.type</v>
      </c>
      <c r="D1" t="str">
        <f>'AUS Blast furnace gas EIOU'!D1</f>
        <v>Last.stage</v>
      </c>
      <c r="E1" t="str">
        <f>'AUS Blast furnace gas EIOU'!E1</f>
        <v>Ledger.side</v>
      </c>
      <c r="F1" t="str">
        <f>'AUS Blast furnace gas EIOU'!F1</f>
        <v>Flow.aggregation.point</v>
      </c>
      <c r="G1" t="str">
        <f>'AUS Blast furnace gas EIOU'!G1</f>
        <v>Flow</v>
      </c>
      <c r="H1" t="str">
        <f>'AUS Blast furnace gas EIOU'!H1</f>
        <v>Product</v>
      </c>
      <c r="I1" t="str">
        <f>'AUS Blast furnace gas EIOU'!I1</f>
        <v>Unit</v>
      </c>
      <c r="J1">
        <f>'AUS Blast furnace gas EIOU'!J1</f>
        <v>2010</v>
      </c>
      <c r="K1">
        <f>'AUS Blast furnace gas EIOU'!K1</f>
        <v>2011</v>
      </c>
      <c r="L1">
        <f>'AUS Blast furnace gas EIOU'!L1</f>
        <v>2012</v>
      </c>
      <c r="M1">
        <f>'AUS Blast furnace gas EIOU'!M1</f>
        <v>2013</v>
      </c>
      <c r="N1">
        <f>'AUS Blast furnace gas EIOU'!N1</f>
        <v>2014</v>
      </c>
      <c r="O1">
        <f>'AUS Blast furnace gas EIOU'!O1</f>
        <v>2015</v>
      </c>
      <c r="P1">
        <f>'AUS Blast furnace gas EIOU'!P1</f>
        <v>2016</v>
      </c>
      <c r="Q1">
        <f>'AUS Blast furnace gas EIOU'!Q1</f>
        <v>2017</v>
      </c>
      <c r="R1">
        <f>'AUS Blast furnace gas EIOU'!R1</f>
        <v>2018</v>
      </c>
      <c r="S1">
        <f>'AUS Blast furnace gas EIOU'!S1</f>
        <v>2019</v>
      </c>
      <c r="T1">
        <f>'AUS Blast furnace gas EIOU'!T1</f>
        <v>2020</v>
      </c>
    </row>
    <row r="2" spans="1:20" x14ac:dyDescent="0.2">
      <c r="A2" t="str">
        <f>'AUS Blast furnace gas EIOU'!A6</f>
        <v>AUS</v>
      </c>
      <c r="B2" t="str">
        <f>'AUS Blast furnace gas EIOU'!B6</f>
        <v>PCM</v>
      </c>
      <c r="C2" t="str">
        <f>'AUS Blast furnace gas EIOU'!C6</f>
        <v>E</v>
      </c>
      <c r="D2" t="str">
        <f>'AUS Blast furnace gas EIOU'!D6</f>
        <v>Final</v>
      </c>
      <c r="E2" t="str">
        <f>'AUS Blast furnace gas EIOU'!E6</f>
        <v>Supply</v>
      </c>
      <c r="F2" t="str">
        <f>'AUS Blast furnace gas EIOU'!F6</f>
        <v>Energy industry own use</v>
      </c>
      <c r="G2" t="str">
        <f>'AUS Blast furnace gas EIOU'!G6</f>
        <v>Blast furnaces</v>
      </c>
      <c r="H2" t="str">
        <f>'AUS Blast furnace gas EIOU'!H6</f>
        <v>Blast furnace gas</v>
      </c>
      <c r="I2" t="str">
        <f>'AUS Blast furnace gas EIOU'!I6</f>
        <v>TJ</v>
      </c>
      <c r="J2">
        <f>'AUS Blast furnace gas EIOU'!J6</f>
        <v>-17284.801019999999</v>
      </c>
      <c r="K2">
        <f>'AUS Blast furnace gas EIOU'!K6</f>
        <v>-17332.198979999997</v>
      </c>
      <c r="L2">
        <f>'AUS Blast furnace gas EIOU'!L6</f>
        <v>-10883.40072</v>
      </c>
      <c r="M2">
        <f>'AUS Blast furnace gas EIOU'!M6</f>
        <v>-11324.99922</v>
      </c>
      <c r="N2">
        <f>'AUS Blast furnace gas EIOU'!N6</f>
        <v>-10309.79988</v>
      </c>
      <c r="O2">
        <f>'AUS Blast furnace gas EIOU'!O6</f>
        <v>-10057.8006</v>
      </c>
      <c r="P2">
        <f>'AUS Blast furnace gas EIOU'!P6</f>
        <v>-10881.599519999998</v>
      </c>
      <c r="Q2">
        <f>'AUS Blast furnace gas EIOU'!Q6</f>
        <v>-11500.19922</v>
      </c>
      <c r="R2">
        <f>'AUS Blast furnace gas EIOU'!R6</f>
        <v>-10461.59988</v>
      </c>
      <c r="S2">
        <f>'AUS Blast furnace gas EIOU'!S6</f>
        <v>-10027.798799999999</v>
      </c>
      <c r="T2">
        <f>'AUS Blast furnace gas EIOU'!T6</f>
        <v>-9880.1990399999995</v>
      </c>
    </row>
    <row r="3" spans="1:20" x14ac:dyDescent="0.2">
      <c r="A3" t="str">
        <f>'AUS Blast furnace gas EIOU'!A7</f>
        <v>AUS</v>
      </c>
      <c r="B3" t="str">
        <f>'AUS Blast furnace gas EIOU'!B7</f>
        <v>PCM</v>
      </c>
      <c r="C3" t="str">
        <f>'AUS Blast furnace gas EIOU'!C7</f>
        <v>E</v>
      </c>
      <c r="D3" t="str">
        <f>'AUS Blast furnace gas EIOU'!D7</f>
        <v>Final</v>
      </c>
      <c r="E3" t="str">
        <f>'AUS Blast furnace gas EIOU'!E7</f>
        <v>Consumption</v>
      </c>
      <c r="F3" t="str">
        <f>'AUS Blast furnace gas EIOU'!F7</f>
        <v>Industry</v>
      </c>
      <c r="G3" t="str">
        <f>'AUS Blast furnace gas EIOU'!G7</f>
        <v>Iron and steel</v>
      </c>
      <c r="H3" t="str">
        <f>'AUS Blast furnace gas EIOU'!H7</f>
        <v>Blast furnace gas</v>
      </c>
      <c r="I3" t="str">
        <f>'AUS Blast furnace gas EIOU'!I7</f>
        <v>TJ</v>
      </c>
      <c r="J3">
        <f>'AUS Blast furnace gas EIOU'!J7</f>
        <v>11523.200680000002</v>
      </c>
      <c r="K3">
        <f>'AUS Blast furnace gas EIOU'!K7</f>
        <v>11554.79932</v>
      </c>
      <c r="L3">
        <f>'AUS Blast furnace gas EIOU'!L7</f>
        <v>7255.6004800000001</v>
      </c>
      <c r="M3">
        <f>'AUS Blast furnace gas EIOU'!M7</f>
        <v>7549.9994800000004</v>
      </c>
      <c r="N3">
        <f>'AUS Blast furnace gas EIOU'!N7</f>
        <v>6873.1999200000009</v>
      </c>
      <c r="O3">
        <f>'AUS Blast furnace gas EIOU'!O7</f>
        <v>6705.2004000000006</v>
      </c>
      <c r="P3">
        <f>'AUS Blast furnace gas EIOU'!P7</f>
        <v>7254.3996799999995</v>
      </c>
      <c r="Q3">
        <f>'AUS Blast furnace gas EIOU'!Q7</f>
        <v>7666.7994800000006</v>
      </c>
      <c r="R3">
        <f>'AUS Blast furnace gas EIOU'!R7</f>
        <v>6974.3999200000007</v>
      </c>
      <c r="S3">
        <f>'AUS Blast furnace gas EIOU'!S7</f>
        <v>6685.1992</v>
      </c>
      <c r="T3">
        <f>'AUS Blast furnace gas EIOU'!T7</f>
        <v>6586.7993600000009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Investigation</vt:lpstr>
      <vt:lpstr>AUS Blast furnace gas EIOU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2023-11-06T15:01:27Z</dcterms:created>
  <dcterms:modified xsi:type="dcterms:W3CDTF">2023-11-06T18:55:15Z</dcterms:modified>
</cp:coreProperties>
</file>