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38F10360-1BC9-6F45-9230-C8F32045AF66}" xr6:coauthVersionLast="47" xr6:coauthVersionMax="47" xr10:uidLastSave="{00000000-0000-0000-0000-000000000000}"/>
  <bookViews>
    <workbookView xWindow="0" yWindow="760" windowWidth="25560" windowHeight="18880" xr2:uid="{00000000-000D-0000-FFFF-FFFF00000000}"/>
  </bookViews>
  <sheets>
    <sheet name="data to use" sheetId="6" r:id="rId1"/>
    <sheet name="data to use old" sheetId="4" r:id="rId2"/>
    <sheet name="CO2 budgets" sheetId="5" r:id="rId3"/>
    <sheet name="Calculations" sheetId="1" r:id="rId4"/>
    <sheet name="CE2.1" sheetId="2" r:id="rId5"/>
    <sheet name="carbon-footprint-travel-mode" sheetId="3" r:id="rId6"/>
  </sheets>
  <definedNames>
    <definedName name="_xlnm.Print_Titles" localSheetId="4">'CE2.1'!$2:$5</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6" l="1"/>
  <c r="B33" i="1"/>
  <c r="C31" i="1"/>
  <c r="C30" i="1"/>
  <c r="D8" i="6"/>
  <c r="D7" i="6"/>
  <c r="D6" i="6"/>
  <c r="D5" i="6"/>
  <c r="D4" i="6"/>
  <c r="D2" i="6"/>
  <c r="D10" i="6"/>
  <c r="A24" i="5"/>
  <c r="A28" i="5"/>
  <c r="A23" i="5"/>
  <c r="A22" i="5"/>
  <c r="A12" i="5"/>
  <c r="A7" i="5"/>
  <c r="A4" i="5"/>
  <c r="A5" i="5"/>
  <c r="A6" i="5"/>
  <c r="A10" i="5"/>
  <c r="B55" i="1"/>
  <c r="B58" i="1"/>
  <c r="B7" i="1"/>
  <c r="B6" i="4"/>
  <c r="B6" i="1"/>
  <c r="B5" i="4"/>
  <c r="B4" i="4"/>
  <c r="B3" i="4"/>
  <c r="B2" i="4"/>
  <c r="N21" i="1"/>
  <c r="N22" i="1"/>
  <c r="N23" i="1"/>
  <c r="B17" i="1"/>
  <c r="B14" i="1"/>
  <c r="C14" i="1"/>
  <c r="B13" i="1"/>
  <c r="C13" i="1"/>
  <c r="B56" i="1"/>
  <c r="C20" i="1"/>
  <c r="D13" i="1"/>
  <c r="E13" i="1"/>
  <c r="C21" i="1"/>
  <c r="D14" i="1"/>
  <c r="E14" i="1"/>
  <c r="B46" i="1"/>
  <c r="C48" i="1"/>
  <c r="B38" i="1"/>
  <c r="B40" i="1"/>
  <c r="B42" i="1"/>
  <c r="B3" i="1"/>
  <c r="B20" i="1"/>
  <c r="F20" i="1"/>
  <c r="B21" i="1"/>
  <c r="F21" i="1"/>
  <c r="C49" i="1"/>
  <c r="B51" i="1"/>
  <c r="B5" i="1"/>
  <c r="B23" i="1"/>
  <c r="B4" i="1"/>
</calcChain>
</file>

<file path=xl/sharedStrings.xml><?xml version="1.0" encoding="utf-8"?>
<sst xmlns="http://schemas.openxmlformats.org/spreadsheetml/2006/main" count="443" uniqueCount="231">
  <si>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</si>
  <si>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</si>
  <si>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</si>
  <si>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</si>
  <si>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</si>
  <si>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</si>
  <si>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</si>
  <si>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</si>
  <si>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</si>
  <si>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</si>
  <si>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</si>
  <si>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</si>
  <si>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</si>
  <si>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</si>
  <si>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</si>
  <si>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</si>
  <si>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</si>
  <si>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</si>
  <si>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</si>
  <si>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</si>
  <si>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</si>
  <si>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</si>
  <si>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</si>
  <si>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</si>
  <si>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</si>
  <si>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</si>
  <si>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</si>
  <si>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</si>
  <si>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</si>
  <si>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</si>
  <si>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</si>
  <si>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</si>
  <si>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</si>
  <si>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</si>
  <si>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</si>
  <si>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</si>
  <si>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</si>
  <si>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</si>
  <si>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</si>
  <si>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</si>
  <si>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</si>
  <si>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</si>
  <si>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</si>
  <si>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</si>
  <si>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</si>
  <si>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</si>
  <si>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</si>
  <si>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</si>
  <si>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</si>
  <si>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</si>
  <si>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</si>
  <si>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</si>
  <si>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</si>
  <si>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</si>
  <si>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</si>
  <si>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</si>
  <si>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</si>
  <si>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</si>
  <si>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</si>
  <si>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</si>
  <si>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</si>
  <si>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</si>
  <si>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</si>
  <si>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</si>
  <si>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</si>
  <si>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</si>
  <si>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</si>
  <si>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</si>
  <si>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</si>
  <si>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</si>
  <si>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</si>
  <si>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</si>
  <si>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</si>
  <si>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</si>
  <si>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</si>
  <si>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</si>
  <si>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</si>
  <si>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</si>
  <si>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</si>
  <si>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</si>
  <si>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</si>
  <si>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</si>
  <si>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</si>
  <si>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</si>
  <si>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</si>
  <si>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</si>
  <si>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</si>
  <si>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</si>
  <si>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</si>
  <si>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</si>
  <si>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</si>
  <si>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</si>
  <si>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</si>
  <si>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</si>
  <si>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</si>
  <si>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</si>
  <si>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</si>
  <si>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</si>
  <si>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</si>
  <si>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</si>
  <si>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</si>
  <si>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</si>
  <si>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</si>
  <si>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</si>
  <si>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</si>
  <si>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</si>
  <si>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</si>
  <si>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</si>
  <si>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</si>
  <si>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</si>
  <si>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</si>
  <si>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</si>
  <si>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</si>
  <si>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</si>
  <si>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</si>
  <si>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</si>
  <si>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</si>
  <si>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</si>
  <si>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</si>
  <si>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</si>
  <si>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</si>
  <si>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</si>
  <si>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</si>
  <si>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</si>
  <si>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</si>
  <si>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</si>
  <si>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</si>
  <si>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</si>
  <si>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</si>
  <si>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</si>
  <si>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</si>
  <si>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</si>
  <si>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</si>
  <si>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</si>
  <si>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</si>
  <si>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</si>
  <si>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</si>
  <si>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</si>
  <si>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</si>
  <si>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</si>
  <si>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</si>
  <si>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</si>
  <si>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</si>
  <si>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</si>
  <si>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</si>
  <si>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</si>
  <si>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</si>
  <si>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</si>
  <si>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</si>
  <si>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</si>
  <si>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</si>
  <si>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</si>
  <si>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</si>
  <si>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</si>
  <si>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</si>
  <si>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</si>
  <si>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</si>
  <si>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</si>
  <si>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</si>
  <si>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</si>
  <si>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</si>
  <si>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</si>
  <si>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</si>
  <si>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</si>
  <si>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</si>
  <si>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</si>
  <si>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</si>
  <si>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</si>
  <si>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</si>
  <si>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</si>
  <si>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</si>
  <si>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</si>
  <si>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</si>
  <si>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</si>
  <si>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</si>
  <si>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</si>
  <si>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</si>
  <si>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</si>
  <si>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</si>
  <si>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</si>
  <si>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</si>
  <si>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</si>
  <si>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</si>
  <si>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</si>
  <si>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</si>
  <si>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</si>
  <si>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</si>
  <si>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</si>
  <si>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</si>
  <si>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</si>
  <si>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</si>
  <si>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</si>
  <si>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Savings_kgCO2_year</t>
  </si>
  <si>
    <t>Smaller home</t>
  </si>
  <si>
    <t>No commute</t>
  </si>
  <si>
    <t>Chicken, not steak</t>
  </si>
  <si>
    <t>Accord, not F150</t>
  </si>
  <si>
    <t>No NYC-&gt;LHR</t>
  </si>
  <si>
    <t>CO2 budget estimate</t>
  </si>
  <si>
    <t>GtCO2 in 10 years</t>
  </si>
  <si>
    <t>GtCO2/year</t>
  </si>
  <si>
    <t>GkgCO2/year</t>
  </si>
  <si>
    <t>kgCO2/year</t>
  </si>
  <si>
    <t>billion people</t>
  </si>
  <si>
    <t>people</t>
  </si>
  <si>
    <t>MgCO2/year</t>
  </si>
  <si>
    <t>MgCO2/person-year</t>
  </si>
  <si>
    <t>million t</t>
  </si>
  <si>
    <t>US CO2 emissions (2018)</t>
  </si>
  <si>
    <t>t</t>
  </si>
  <si>
    <t>kg</t>
  </si>
  <si>
    <t>Mg</t>
  </si>
  <si>
    <t>persons, US population 2018</t>
  </si>
  <si>
    <t>Mg/person</t>
  </si>
  <si>
    <t>GHG emitted driving 12000 miles (kg)</t>
  </si>
  <si>
    <t>Choice</t>
  </si>
  <si>
    <t>100 miles/day</t>
  </si>
  <si>
    <t>Bike or walk</t>
  </si>
  <si>
    <t>2750 ft2</t>
  </si>
  <si>
    <t>1250 ft2</t>
  </si>
  <si>
    <t>Steak</t>
  </si>
  <si>
    <t>Chicken</t>
  </si>
  <si>
    <t>Small car</t>
  </si>
  <si>
    <t>F150</t>
  </si>
  <si>
    <t>Accord</t>
  </si>
  <si>
    <t>Fly</t>
  </si>
  <si>
    <t>Zoom</t>
  </si>
  <si>
    <t>CO2 emissions [kg/year]</t>
  </si>
  <si>
    <t>Category</t>
  </si>
  <si>
    <t>More sustainable</t>
  </si>
  <si>
    <t>Less sustainable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</si>
</sst>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6">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0" fillId="0" borderId="0" xfId="0" applyNumberFormat="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use'!$D$1</c:f>
              <c:strCache>
                <c:ptCount val="1"/>
                <c:pt idx="0">
                  <c:v>CO2 emissions [kg/year]</c:v>
                </c:pt>
              </c:strCache>
            </c:strRef>
          </c:tx>
          <c:spPr>
            <a:solidFill>
              <a:schemeClr val="accent1"/>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use'!$D$2:$D$10</c:f>
              <c:numCache>
                <c:formatCode>General</c:formatCode>
                <c:ptCount val="9"/>
                <c:pt idx="0">
                  <c:v>6164</c:v>
                </c:pt>
                <c:pt idx="1">
                  <c:v>0</c:v>
                </c:pt>
                <c:pt idx="2">
                  <c:v>12683.76332661842</c:v>
                </c:pt>
                <c:pt idx="3">
                  <c:v>9467.3784145668251</c:v>
                </c:pt>
                <c:pt idx="4">
                  <c:v>2538.1874340000004</c:v>
                </c:pt>
                <c:pt idx="5">
                  <c:v>251.8286085</c:v>
                </c:pt>
                <c:pt idx="6">
                  <c:v>5196</c:v>
                </c:pt>
                <c:pt idx="7">
                  <c:v>3216</c:v>
                </c:pt>
                <c:pt idx="8">
                  <c:v>1669.0272175999999</c:v>
                </c:pt>
              </c:numCache>
            </c:numRef>
          </c:val>
          <c:extLst>
            <c:ext xmlns:c16="http://schemas.microsoft.com/office/drawing/2014/chart" uri="{C3380CC4-5D6E-409C-BE32-E72D297353CC}">
              <c16:uniqueId val="{00000000-CF9A-E244-B4B5-269BF3DEAC9C}"/>
            </c:ext>
          </c:extLst>
        </c:ser>
        <c:ser>
          <c:idx val="1"/>
          <c:order val="1"/>
          <c:tx>
            <c:strRef>
              <c:f>'data to use'!$E$1</c:f>
              <c:strCache>
                <c:ptCount val="1"/>
              </c:strCache>
            </c:strRef>
          </c:tx>
          <c:spPr>
            <a:solidFill>
              <a:schemeClr val="accent2"/>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use'!$E$2:$E$10</c:f>
              <c:numCache>
                <c:formatCode>General</c:formatCode>
                <c:ptCount val="9"/>
              </c:numCache>
            </c:numRef>
          </c:val>
          <c:extLst>
            <c:ext xmlns:c16="http://schemas.microsoft.com/office/drawing/2014/chart" uri="{C3380CC4-5D6E-409C-BE32-E72D297353CC}">
              <c16:uniqueId val="{00000001-CF9A-E244-B4B5-269BF3DEAC9C}"/>
            </c:ext>
          </c:extLst>
        </c:ser>
        <c:dLbls>
          <c:showLegendKey val="0"/>
          <c:showVal val="0"/>
          <c:showCatName val="0"/>
          <c:showSerName val="0"/>
          <c:showPercent val="0"/>
          <c:showBubbleSize val="0"/>
        </c:dLbls>
        <c:gapWidth val="219"/>
        <c:overlap val="-27"/>
        <c:axId val="772004239"/>
        <c:axId val="772767919"/>
      </c:barChart>
      <c:catAx>
        <c:axId val="772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7919"/>
        <c:crosses val="autoZero"/>
        <c:auto val="1"/>
        <c:lblAlgn val="ctr"/>
        <c:lblOffset val="100"/>
        <c:noMultiLvlLbl val="0"/>
      </c:catAx>
      <c:valAx>
        <c:axId val="77276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 old'!$B$1</c:f>
              <c:strCache>
                <c:ptCount val="1"/>
                <c:pt idx="0">
                  <c:v>Savings_kgCO2_year</c:v>
                </c:pt>
              </c:strCache>
            </c:strRef>
          </c:tx>
          <c:spPr>
            <a:solidFill>
              <a:schemeClr val="accent1"/>
            </a:solidFill>
            <a:ln>
              <a:noFill/>
            </a:ln>
            <a:effectLst/>
          </c:spPr>
          <c:invertIfNegative val="0"/>
          <c:cat>
            <c:strRef>
              <c:f>'data to use old'!$A$2:$A$6</c:f>
              <c:strCache>
                <c:ptCount val="5"/>
                <c:pt idx="0">
                  <c:v>No commute</c:v>
                </c:pt>
                <c:pt idx="1">
                  <c:v>Smaller home</c:v>
                </c:pt>
                <c:pt idx="2">
                  <c:v>Chicken, not steak</c:v>
                </c:pt>
                <c:pt idx="3">
                  <c:v>Accord, not F150</c:v>
                </c:pt>
                <c:pt idx="4">
                  <c:v>No NYC-&gt;LHR</c:v>
                </c:pt>
              </c:strCache>
            </c:strRef>
          </c:cat>
          <c:val>
            <c:numRef>
              <c:f>'data to use old'!$B$2:$B$6</c:f>
              <c:numCache>
                <c:formatCode>General</c:formatCode>
                <c:ptCount val="5"/>
                <c:pt idx="0">
                  <c:v>6164</c:v>
                </c:pt>
                <c:pt idx="1">
                  <c:v>3216.3849120515952</c:v>
                </c:pt>
                <c:pt idx="2">
                  <c:v>2286.3588255000004</c:v>
                </c:pt>
                <c:pt idx="3">
                  <c:v>1980</c:v>
                </c:pt>
                <c:pt idx="4">
                  <c:v>1669.0272175999999</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209550</xdr:colOff>
      <xdr:row>10</xdr:row>
      <xdr:rowOff>101600</xdr:rowOff>
    </xdr:from>
    <xdr:to>
      <xdr:col>14</xdr:col>
      <xdr:colOff>228600</xdr:colOff>
      <xdr:row>32</xdr:row>
      <xdr:rowOff>114300</xdr:rowOff>
    </xdr:to>
    <xdr:graphicFrame macro="">
      <xdr:nvGraphicFramePr>
        <xdr:cNvPr id="4" name="Chart 3">
          <a:extLst>
            <a:ext uri="{FF2B5EF4-FFF2-40B4-BE49-F238E27FC236}">
              <a16:creationId xmlns:a16="http://schemas.microsoft.com/office/drawing/2014/main" id="{BFD03D25-7A42-4542-AC99-0A4FAECA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CF2D-B245-8E46-979D-7C9FE638B0C3}">
  <dimension ref="A1:D11"/>
  <sheetViews>
    <sheetView tabSelected="1" workbookViewId="0">
      <selection activeCell="A10" sqref="A10"/>
    </sheetView>
  </sheetViews>
  <sheetFormatPr baseColWidth="10" defaultRowHeight="15" x14ac:dyDescent="0.2"/>
  <cols>
    <col min="2" max="2" width="37.5" bestFit="1" customWidth="1"/>
    <col min="3" max="3" width="37.5" customWidth="1"/>
  </cols>
  <sheetData>
    <row r="1" spans="1:4" x14ac:dyDescent="0.2">
      <c r="A1" t="s">
        <v>228</v>
      </c>
      <c r="B1" t="s">
        <v>191</v>
      </c>
      <c r="C1" t="s">
        <v>215</v>
      </c>
      <c r="D1" t="s">
        <v>227</v>
      </c>
    </row>
    <row r="2" spans="1:4" x14ac:dyDescent="0.2">
      <c r="A2" t="s">
        <v>230</v>
      </c>
      <c r="B2" t="s">
        <v>194</v>
      </c>
      <c r="C2" t="s">
        <v>216</v>
      </c>
      <c r="D2">
        <f>Calculations!B42</f>
        <v>6164</v>
      </c>
    </row>
    <row r="3" spans="1:4" x14ac:dyDescent="0.2">
      <c r="A3" t="s">
        <v>229</v>
      </c>
      <c r="B3" t="s">
        <v>194</v>
      </c>
      <c r="C3" t="s">
        <v>217</v>
      </c>
      <c r="D3">
        <v>0</v>
      </c>
    </row>
    <row r="4" spans="1:4" x14ac:dyDescent="0.2">
      <c r="A4" t="s">
        <v>230</v>
      </c>
      <c r="B4" t="s">
        <v>193</v>
      </c>
      <c r="C4" t="s">
        <v>218</v>
      </c>
      <c r="D4">
        <f>Calculations!F21</f>
        <v>12683.76332661842</v>
      </c>
    </row>
    <row r="5" spans="1:4" x14ac:dyDescent="0.2">
      <c r="A5" t="s">
        <v>229</v>
      </c>
      <c r="B5" t="s">
        <v>193</v>
      </c>
      <c r="C5" t="s">
        <v>219</v>
      </c>
      <c r="D5">
        <f>Calculations!F20</f>
        <v>9467.3784145668251</v>
      </c>
    </row>
    <row r="6" spans="1:4" x14ac:dyDescent="0.2">
      <c r="A6" t="s">
        <v>230</v>
      </c>
      <c r="B6" t="s">
        <v>195</v>
      </c>
      <c r="C6" t="s">
        <v>220</v>
      </c>
      <c r="D6">
        <f>Calculations!C48</f>
        <v>2538.1874340000004</v>
      </c>
    </row>
    <row r="7" spans="1:4" x14ac:dyDescent="0.2">
      <c r="A7" t="s">
        <v>229</v>
      </c>
      <c r="B7" t="s">
        <v>195</v>
      </c>
      <c r="C7" t="s">
        <v>221</v>
      </c>
      <c r="D7">
        <f>Calculations!C49</f>
        <v>251.8286085</v>
      </c>
    </row>
    <row r="8" spans="1:4" x14ac:dyDescent="0.2">
      <c r="A8" t="s">
        <v>230</v>
      </c>
      <c r="B8" t="s">
        <v>222</v>
      </c>
      <c r="C8" t="s">
        <v>223</v>
      </c>
      <c r="D8">
        <f>Calculations!C30</f>
        <v>5196</v>
      </c>
    </row>
    <row r="9" spans="1:4" x14ac:dyDescent="0.2">
      <c r="A9" t="s">
        <v>229</v>
      </c>
      <c r="B9" t="s">
        <v>222</v>
      </c>
      <c r="C9" t="s">
        <v>224</v>
      </c>
      <c r="D9">
        <f>Calculations!C31</f>
        <v>3216</v>
      </c>
    </row>
    <row r="10" spans="1:4" x14ac:dyDescent="0.2">
      <c r="A10" t="s">
        <v>230</v>
      </c>
      <c r="B10" t="s">
        <v>197</v>
      </c>
      <c r="C10" t="s">
        <v>225</v>
      </c>
      <c r="D10">
        <f>Calculations!B7</f>
        <v>1669.0272175999999</v>
      </c>
    </row>
    <row r="11" spans="1:4" x14ac:dyDescent="0.2">
      <c r="A11" t="s">
        <v>229</v>
      </c>
      <c r="B11" t="s">
        <v>197</v>
      </c>
      <c r="C11" t="s">
        <v>226</v>
      </c>
      <c r="D1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workbookViewId="0">
      <selection activeCell="A6" sqref="A6"/>
    </sheetView>
  </sheetViews>
  <sheetFormatPr baseColWidth="10" defaultRowHeight="15" x14ac:dyDescent="0.2"/>
  <cols>
    <col min="1" max="1" width="37.5" bestFit="1" customWidth="1"/>
  </cols>
  <sheetData>
    <row r="1" spans="1:2" x14ac:dyDescent="0.2">
      <c r="A1" t="s">
        <v>191</v>
      </c>
      <c r="B1" t="s">
        <v>192</v>
      </c>
    </row>
    <row r="2" spans="1:2" x14ac:dyDescent="0.2">
      <c r="A2" t="s">
        <v>194</v>
      </c>
      <c r="B2">
        <f>Calculations!B3</f>
        <v>6164</v>
      </c>
    </row>
    <row r="3" spans="1:2" x14ac:dyDescent="0.2">
      <c r="A3" t="s">
        <v>193</v>
      </c>
      <c r="B3">
        <f>Calculations!B4</f>
        <v>3216.3849120515952</v>
      </c>
    </row>
    <row r="4" spans="1:2" x14ac:dyDescent="0.2">
      <c r="A4" t="s">
        <v>195</v>
      </c>
      <c r="B4">
        <f>Calculations!B5</f>
        <v>2286.3588255000004</v>
      </c>
    </row>
    <row r="5" spans="1:2" x14ac:dyDescent="0.2">
      <c r="A5" t="s">
        <v>196</v>
      </c>
      <c r="B5">
        <f>Calculations!B6</f>
        <v>1980</v>
      </c>
    </row>
    <row r="6" spans="1:2" x14ac:dyDescent="0.2">
      <c r="A6" t="s">
        <v>197</v>
      </c>
      <c r="B6">
        <f>Calculations!B7</f>
        <v>1669.0272175999999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1853-88D9-524A-BEA8-40A2AFFA7F25}">
  <dimension ref="A1:B28"/>
  <sheetViews>
    <sheetView workbookViewId="0">
      <selection activeCell="A25" sqref="A25"/>
    </sheetView>
  </sheetViews>
  <sheetFormatPr baseColWidth="10" defaultRowHeight="15" x14ac:dyDescent="0.2"/>
  <cols>
    <col min="1" max="1" width="12.1640625" bestFit="1" customWidth="1"/>
  </cols>
  <sheetData>
    <row r="1" spans="1:2" x14ac:dyDescent="0.2">
      <c r="A1" t="s">
        <v>198</v>
      </c>
    </row>
    <row r="3" spans="1:2" x14ac:dyDescent="0.2">
      <c r="A3">
        <v>500</v>
      </c>
      <c r="B3" t="s">
        <v>199</v>
      </c>
    </row>
    <row r="4" spans="1:2" x14ac:dyDescent="0.2">
      <c r="A4">
        <f>A3/10</f>
        <v>50</v>
      </c>
      <c r="B4" t="s">
        <v>200</v>
      </c>
    </row>
    <row r="5" spans="1:2" x14ac:dyDescent="0.2">
      <c r="A5">
        <f>A4*1000</f>
        <v>50000</v>
      </c>
      <c r="B5" t="s">
        <v>201</v>
      </c>
    </row>
    <row r="6" spans="1:2" x14ac:dyDescent="0.2">
      <c r="A6">
        <f>A5*1000000000</f>
        <v>50000000000000</v>
      </c>
      <c r="B6" t="s">
        <v>202</v>
      </c>
    </row>
    <row r="7" spans="1:2" x14ac:dyDescent="0.2">
      <c r="A7">
        <f>A6/1000</f>
        <v>50000000000</v>
      </c>
      <c r="B7" t="s">
        <v>205</v>
      </c>
    </row>
    <row r="9" spans="1:2" x14ac:dyDescent="0.2">
      <c r="A9">
        <v>8</v>
      </c>
      <c r="B9" t="s">
        <v>203</v>
      </c>
    </row>
    <row r="10" spans="1:2" x14ac:dyDescent="0.2">
      <c r="A10">
        <f>A9*1000000000</f>
        <v>8000000000</v>
      </c>
      <c r="B10" t="s">
        <v>204</v>
      </c>
    </row>
    <row r="12" spans="1:2" x14ac:dyDescent="0.2">
      <c r="A12">
        <f>A7/A10</f>
        <v>6.25</v>
      </c>
      <c r="B12" t="s">
        <v>206</v>
      </c>
    </row>
    <row r="20" spans="1:2" x14ac:dyDescent="0.2">
      <c r="A20" t="s">
        <v>208</v>
      </c>
    </row>
    <row r="21" spans="1:2" x14ac:dyDescent="0.2">
      <c r="A21">
        <v>5268</v>
      </c>
      <c r="B21" t="s">
        <v>207</v>
      </c>
    </row>
    <row r="22" spans="1:2" x14ac:dyDescent="0.2">
      <c r="A22">
        <f>A21*1000000</f>
        <v>5268000000</v>
      </c>
      <c r="B22" t="s">
        <v>209</v>
      </c>
    </row>
    <row r="23" spans="1:2" x14ac:dyDescent="0.2">
      <c r="A23">
        <f>A22*1000</f>
        <v>5268000000000</v>
      </c>
      <c r="B23" t="s">
        <v>210</v>
      </c>
    </row>
    <row r="24" spans="1:2" x14ac:dyDescent="0.2">
      <c r="A24">
        <f>A23/1000</f>
        <v>5268000000</v>
      </c>
      <c r="B24" t="s">
        <v>211</v>
      </c>
    </row>
    <row r="26" spans="1:2" x14ac:dyDescent="0.2">
      <c r="A26" s="38">
        <v>327096263</v>
      </c>
      <c r="B26" t="s">
        <v>212</v>
      </c>
    </row>
    <row r="28" spans="1:2" x14ac:dyDescent="0.2">
      <c r="A28">
        <f>A24/A26</f>
        <v>16.105350613559288</v>
      </c>
      <c r="B28"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opLeftCell="A7" workbookViewId="0">
      <selection activeCell="B34" sqref="B34"/>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178</v>
      </c>
      <c r="B1" s="31" t="s">
        <v>177</v>
      </c>
    </row>
    <row r="2" spans="1:7" s="31" customFormat="1" x14ac:dyDescent="0.2"/>
    <row r="3" spans="1:7" s="31" customFormat="1" ht="32" x14ac:dyDescent="0.2">
      <c r="A3" s="3" t="s">
        <v>180</v>
      </c>
      <c r="B3" s="1">
        <f>B42</f>
        <v>6164</v>
      </c>
    </row>
    <row r="4" spans="1:7" ht="32" x14ac:dyDescent="0.2">
      <c r="A4" s="3" t="s">
        <v>183</v>
      </c>
      <c r="B4" s="1">
        <f>B23</f>
        <v>3216.3849120515952</v>
      </c>
    </row>
    <row r="5" spans="1:7" ht="48" x14ac:dyDescent="0.2">
      <c r="A5" s="3" t="s">
        <v>181</v>
      </c>
      <c r="B5" s="1">
        <f>B51</f>
        <v>2286.3588255000004</v>
      </c>
    </row>
    <row r="6" spans="1:7" ht="32" x14ac:dyDescent="0.2">
      <c r="A6" s="3" t="s">
        <v>179</v>
      </c>
      <c r="B6" s="1">
        <f>B33</f>
        <v>1980</v>
      </c>
    </row>
    <row r="7" spans="1:7" ht="32" x14ac:dyDescent="0.2">
      <c r="A7" s="3" t="s">
        <v>182</v>
      </c>
      <c r="B7" s="1">
        <f>B58</f>
        <v>1669.0272175999999</v>
      </c>
    </row>
    <row r="9" spans="1:7" x14ac:dyDescent="0.2">
      <c r="A9" s="5" t="s">
        <v>121</v>
      </c>
    </row>
    <row r="11" spans="1:7" x14ac:dyDescent="0.2">
      <c r="B11" s="39" t="s">
        <v>126</v>
      </c>
      <c r="C11" s="39"/>
      <c r="D11" s="39"/>
      <c r="E11" s="39"/>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189</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185</v>
      </c>
      <c r="P21" s="1" t="s">
        <v>190</v>
      </c>
    </row>
    <row r="22" spans="1:16" x14ac:dyDescent="0.2">
      <c r="N22" s="1">
        <f>N21/3412141.48</f>
        <v>2.0813375481189546E-4</v>
      </c>
      <c r="O22" s="1" t="s">
        <v>187</v>
      </c>
      <c r="P22" s="1" t="s">
        <v>186</v>
      </c>
    </row>
    <row r="23" spans="1:16" ht="16" x14ac:dyDescent="0.2">
      <c r="A23" s="32" t="s">
        <v>20</v>
      </c>
      <c r="B23" s="37">
        <f>F21-F20</f>
        <v>3216.3849120515952</v>
      </c>
      <c r="N23" s="1">
        <f>N22*1000000</f>
        <v>208.13375481189547</v>
      </c>
      <c r="O23" s="1" t="s">
        <v>188</v>
      </c>
    </row>
    <row r="24" spans="1:16" x14ac:dyDescent="0.2">
      <c r="A24" s="32"/>
      <c r="B24" s="31"/>
    </row>
    <row r="25" spans="1:16" x14ac:dyDescent="0.2">
      <c r="A25" s="32"/>
    </row>
    <row r="27" spans="1:16" x14ac:dyDescent="0.2">
      <c r="A27" s="1" t="s">
        <v>4</v>
      </c>
    </row>
    <row r="29" spans="1:16" x14ac:dyDescent="0.2">
      <c r="B29" s="1" t="s">
        <v>2</v>
      </c>
      <c r="C29" s="1" t="s">
        <v>214</v>
      </c>
    </row>
    <row r="30" spans="1:16" x14ac:dyDescent="0.2">
      <c r="A30" s="1" t="s">
        <v>0</v>
      </c>
      <c r="B30" s="1">
        <v>433</v>
      </c>
      <c r="C30" s="1">
        <f>B30*12000 / 1000</f>
        <v>5196</v>
      </c>
      <c r="F30" s="2" t="s">
        <v>3</v>
      </c>
    </row>
    <row r="31" spans="1:16" x14ac:dyDescent="0.2">
      <c r="A31" s="1" t="s">
        <v>1</v>
      </c>
      <c r="B31" s="1">
        <v>268</v>
      </c>
      <c r="C31" s="1">
        <f>B31*12000 / 1000</f>
        <v>3216</v>
      </c>
    </row>
    <row r="33" spans="1:5" s="31" customFormat="1" ht="16" x14ac:dyDescent="0.2">
      <c r="A33" s="32" t="s">
        <v>20</v>
      </c>
      <c r="B33" s="31">
        <f>(C30-C31)</f>
        <v>1980</v>
      </c>
    </row>
    <row r="35" spans="1:5" x14ac:dyDescent="0.2">
      <c r="A35" s="1" t="s">
        <v>5</v>
      </c>
    </row>
    <row r="37" spans="1:5" ht="32" x14ac:dyDescent="0.2">
      <c r="A37" s="3" t="s">
        <v>7</v>
      </c>
      <c r="B37" s="1">
        <v>100</v>
      </c>
    </row>
    <row r="38" spans="1:5" ht="16" x14ac:dyDescent="0.2">
      <c r="A38" s="3" t="s">
        <v>132</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f>5570.48 * 2</f>
        <v>11140.96</v>
      </c>
      <c r="E55" s="33"/>
    </row>
    <row r="56" spans="1:5" x14ac:dyDescent="0.2">
      <c r="A56" s="1" t="s">
        <v>18</v>
      </c>
      <c r="B56" s="1">
        <f>'carbon-footprint-travel-mode'!D19</f>
        <v>149.81</v>
      </c>
      <c r="D56" s="2"/>
      <c r="E56" s="6" t="s">
        <v>184</v>
      </c>
    </row>
    <row r="57" spans="1:5" x14ac:dyDescent="0.2">
      <c r="D57" s="2"/>
    </row>
    <row r="58" spans="1:5" ht="32" x14ac:dyDescent="0.2">
      <c r="A58" s="32" t="s">
        <v>176</v>
      </c>
      <c r="B58" s="32">
        <f>(B56*B55)/1000</f>
        <v>1669.0272175999999</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40" t="s">
        <v>25</v>
      </c>
      <c r="B2" s="41"/>
      <c r="C2" s="41"/>
      <c r="D2" s="41"/>
      <c r="E2" s="41"/>
      <c r="F2" s="41"/>
      <c r="G2" s="41"/>
      <c r="H2" s="41"/>
      <c r="I2" s="41"/>
      <c r="J2" s="41"/>
      <c r="K2" s="41"/>
      <c r="L2" s="41"/>
    </row>
    <row r="3" spans="1:12" s="10" customFormat="1" ht="69.75" customHeight="1" x14ac:dyDescent="0.2">
      <c r="A3" s="8"/>
      <c r="B3" s="9" t="s">
        <v>26</v>
      </c>
      <c r="C3" s="42" t="s">
        <v>27</v>
      </c>
      <c r="D3" s="43"/>
      <c r="E3" s="43"/>
      <c r="F3" s="43"/>
      <c r="G3" s="44"/>
      <c r="H3" s="42" t="s">
        <v>28</v>
      </c>
      <c r="I3" s="43"/>
      <c r="J3" s="43"/>
      <c r="K3" s="43"/>
      <c r="L3" s="44"/>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5" t="s">
        <v>120</v>
      </c>
      <c r="B95" s="45"/>
      <c r="C95" s="45"/>
      <c r="D95" s="45"/>
      <c r="E95" s="45"/>
      <c r="F95" s="45"/>
      <c r="G95" s="45"/>
      <c r="H95" s="45"/>
      <c r="I95" s="45"/>
      <c r="J95" s="45"/>
      <c r="K95" s="45"/>
      <c r="L95" s="45"/>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133</v>
      </c>
      <c r="B1" t="s">
        <v>134</v>
      </c>
      <c r="C1" t="s">
        <v>135</v>
      </c>
      <c r="D1" t="s">
        <v>136</v>
      </c>
    </row>
    <row r="2" spans="1:4" x14ac:dyDescent="0.2">
      <c r="A2" t="s">
        <v>137</v>
      </c>
      <c r="C2">
        <v>2018</v>
      </c>
      <c r="D2">
        <v>211.76</v>
      </c>
    </row>
    <row r="3" spans="1:4" x14ac:dyDescent="0.2">
      <c r="A3" t="s">
        <v>138</v>
      </c>
      <c r="C3">
        <v>2018</v>
      </c>
      <c r="D3">
        <v>104.71</v>
      </c>
    </row>
    <row r="4" spans="1:4" x14ac:dyDescent="0.2">
      <c r="A4" t="s">
        <v>139</v>
      </c>
      <c r="C4">
        <v>2018</v>
      </c>
      <c r="D4">
        <v>27.79</v>
      </c>
    </row>
    <row r="5" spans="1:4" x14ac:dyDescent="0.2">
      <c r="A5" t="s">
        <v>140</v>
      </c>
      <c r="C5">
        <v>2018</v>
      </c>
      <c r="D5">
        <v>85.305000000000007</v>
      </c>
    </row>
    <row r="6" spans="1:4" x14ac:dyDescent="0.2">
      <c r="A6" t="s">
        <v>141</v>
      </c>
      <c r="C6">
        <v>2018</v>
      </c>
      <c r="D6">
        <v>42.652500000000003</v>
      </c>
    </row>
    <row r="7" spans="1:4" x14ac:dyDescent="0.2">
      <c r="A7" t="s">
        <v>142</v>
      </c>
      <c r="C7">
        <v>2018</v>
      </c>
      <c r="D7">
        <v>254.93</v>
      </c>
    </row>
    <row r="8" spans="1:4" x14ac:dyDescent="0.2">
      <c r="A8" t="s">
        <v>143</v>
      </c>
      <c r="C8">
        <v>2018</v>
      </c>
      <c r="D8">
        <v>5.97</v>
      </c>
    </row>
    <row r="9" spans="1:4" x14ac:dyDescent="0.2">
      <c r="A9" t="s">
        <v>144</v>
      </c>
      <c r="C9">
        <v>2018</v>
      </c>
      <c r="D9">
        <v>129.518</v>
      </c>
    </row>
    <row r="10" spans="1:4" x14ac:dyDescent="0.2">
      <c r="A10" t="s">
        <v>145</v>
      </c>
      <c r="C10">
        <v>2018</v>
      </c>
      <c r="D10">
        <v>18.738</v>
      </c>
    </row>
    <row r="11" spans="1:4" x14ac:dyDescent="0.2">
      <c r="A11" t="s">
        <v>146</v>
      </c>
      <c r="C11">
        <v>2018</v>
      </c>
      <c r="D11">
        <v>209.47</v>
      </c>
    </row>
    <row r="12" spans="1:4" x14ac:dyDescent="0.2">
      <c r="A12" t="s">
        <v>147</v>
      </c>
      <c r="C12">
        <v>2018</v>
      </c>
      <c r="D12">
        <v>131.77000000000001</v>
      </c>
    </row>
    <row r="13" spans="1:4" x14ac:dyDescent="0.2">
      <c r="A13" t="s">
        <v>148</v>
      </c>
      <c r="C13">
        <v>2018</v>
      </c>
      <c r="D13">
        <v>282.95</v>
      </c>
    </row>
    <row r="14" spans="1:4" x14ac:dyDescent="0.2">
      <c r="A14" t="s">
        <v>149</v>
      </c>
      <c r="C14">
        <v>2018</v>
      </c>
      <c r="D14">
        <v>77.31</v>
      </c>
    </row>
    <row r="15" spans="1:4" x14ac:dyDescent="0.2">
      <c r="A15" t="s">
        <v>150</v>
      </c>
      <c r="C15">
        <v>2018</v>
      </c>
      <c r="D15">
        <v>66.88</v>
      </c>
    </row>
    <row r="16" spans="1:4" x14ac:dyDescent="0.2">
      <c r="A16" t="s">
        <v>151</v>
      </c>
      <c r="C16">
        <v>2018</v>
      </c>
      <c r="D16">
        <v>35.08</v>
      </c>
    </row>
    <row r="17" spans="1:4" x14ac:dyDescent="0.2">
      <c r="A17" t="s">
        <v>152</v>
      </c>
      <c r="C17">
        <v>2018</v>
      </c>
      <c r="D17">
        <v>30.84</v>
      </c>
    </row>
    <row r="18" spans="1:4" x14ac:dyDescent="0.2">
      <c r="A18" t="s">
        <v>153</v>
      </c>
      <c r="C18">
        <v>2018</v>
      </c>
      <c r="D18">
        <v>434.46</v>
      </c>
    </row>
    <row r="19" spans="1:4" x14ac:dyDescent="0.2">
      <c r="A19" t="s">
        <v>154</v>
      </c>
      <c r="C19">
        <v>2018</v>
      </c>
      <c r="D19">
        <v>149.81</v>
      </c>
    </row>
    <row r="20" spans="1:4" x14ac:dyDescent="0.2">
      <c r="A20" t="s">
        <v>155</v>
      </c>
      <c r="C20">
        <v>2018</v>
      </c>
      <c r="D20">
        <v>239.7</v>
      </c>
    </row>
    <row r="21" spans="1:4" x14ac:dyDescent="0.2">
      <c r="A21" t="s">
        <v>156</v>
      </c>
      <c r="C21">
        <v>2018</v>
      </c>
      <c r="D21">
        <v>599.25</v>
      </c>
    </row>
    <row r="22" spans="1:4" x14ac:dyDescent="0.2">
      <c r="A22" t="s">
        <v>157</v>
      </c>
      <c r="C22">
        <v>2018</v>
      </c>
      <c r="D22">
        <v>170.61</v>
      </c>
    </row>
    <row r="23" spans="1:4" x14ac:dyDescent="0.2">
      <c r="A23" t="s">
        <v>158</v>
      </c>
      <c r="C23">
        <v>2018</v>
      </c>
      <c r="D23">
        <v>108.95</v>
      </c>
    </row>
    <row r="24" spans="1:4" x14ac:dyDescent="0.2">
      <c r="A24" t="s">
        <v>159</v>
      </c>
      <c r="C24">
        <v>2018</v>
      </c>
      <c r="D24">
        <v>192.28</v>
      </c>
    </row>
    <row r="25" spans="1:4" x14ac:dyDescent="0.2">
      <c r="A25" t="s">
        <v>160</v>
      </c>
      <c r="C25">
        <v>2018</v>
      </c>
      <c r="D25">
        <v>70.83</v>
      </c>
    </row>
    <row r="26" spans="1:4" x14ac:dyDescent="0.2">
      <c r="A26" t="s">
        <v>161</v>
      </c>
      <c r="C26">
        <v>2018</v>
      </c>
      <c r="D26">
        <v>53.17</v>
      </c>
    </row>
    <row r="27" spans="1:4" x14ac:dyDescent="0.2">
      <c r="A27" t="s">
        <v>162</v>
      </c>
      <c r="C27">
        <v>2018</v>
      </c>
      <c r="D27">
        <v>135.01</v>
      </c>
    </row>
    <row r="28" spans="1:4" x14ac:dyDescent="0.2">
      <c r="A28" t="s">
        <v>163</v>
      </c>
      <c r="C28">
        <v>2018</v>
      </c>
      <c r="D28">
        <v>102.89</v>
      </c>
    </row>
    <row r="29" spans="1:4" x14ac:dyDescent="0.2">
      <c r="A29" t="s">
        <v>164</v>
      </c>
      <c r="C29">
        <v>2018</v>
      </c>
      <c r="D29">
        <v>84.45</v>
      </c>
    </row>
    <row r="30" spans="1:4" x14ac:dyDescent="0.2">
      <c r="A30" t="s">
        <v>165</v>
      </c>
      <c r="C30">
        <v>2018</v>
      </c>
      <c r="D30">
        <v>41.15</v>
      </c>
    </row>
    <row r="31" spans="1:4" x14ac:dyDescent="0.2">
      <c r="A31" t="s">
        <v>166</v>
      </c>
      <c r="C31">
        <v>2018</v>
      </c>
      <c r="D31">
        <v>96.14</v>
      </c>
    </row>
    <row r="32" spans="1:4" x14ac:dyDescent="0.2">
      <c r="A32" t="s">
        <v>167</v>
      </c>
      <c r="C32">
        <v>2018</v>
      </c>
      <c r="D32">
        <v>48.07</v>
      </c>
    </row>
    <row r="33" spans="1:4" x14ac:dyDescent="0.2">
      <c r="A33" t="s">
        <v>168</v>
      </c>
      <c r="C33">
        <v>2018</v>
      </c>
      <c r="D33">
        <v>233.6</v>
      </c>
    </row>
    <row r="34" spans="1:4" x14ac:dyDescent="0.2">
      <c r="A34" t="s">
        <v>169</v>
      </c>
      <c r="C34">
        <v>2018</v>
      </c>
      <c r="D34">
        <v>155.72999999999999</v>
      </c>
    </row>
    <row r="35" spans="1:4" x14ac:dyDescent="0.2">
      <c r="A35" t="s">
        <v>170</v>
      </c>
      <c r="C35">
        <v>2018</v>
      </c>
      <c r="D35">
        <v>142.08000000000001</v>
      </c>
    </row>
    <row r="36" spans="1:4" x14ac:dyDescent="0.2">
      <c r="A36" t="s">
        <v>171</v>
      </c>
      <c r="C36">
        <v>2018</v>
      </c>
      <c r="D36">
        <v>105.2</v>
      </c>
    </row>
    <row r="37" spans="1:4" x14ac:dyDescent="0.2">
      <c r="A37" t="s">
        <v>172</v>
      </c>
      <c r="C37">
        <v>2018</v>
      </c>
      <c r="D37">
        <v>153.71</v>
      </c>
    </row>
    <row r="38" spans="1:4" x14ac:dyDescent="0.2">
      <c r="A38" t="s">
        <v>173</v>
      </c>
      <c r="C38">
        <v>2018</v>
      </c>
      <c r="D38">
        <v>29.35</v>
      </c>
    </row>
    <row r="39" spans="1:4" x14ac:dyDescent="0.2">
      <c r="A39" t="s">
        <v>174</v>
      </c>
      <c r="C39">
        <v>2018</v>
      </c>
      <c r="D39">
        <v>45.67</v>
      </c>
    </row>
    <row r="40" spans="1:4" x14ac:dyDescent="0.2">
      <c r="A40" t="s">
        <v>175</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to use</vt:lpstr>
      <vt:lpstr>data to use old</vt:lpstr>
      <vt:lpstr>CO2 budgets</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2022-01-18T15:00:15Z</dcterms:modified>
</cp:coreProperties>
</file>