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52B2F388-C647-B94E-B0A1-25324985752E}" xr6:coauthVersionLast="47" xr6:coauthVersionMax="47" xr10:uidLastSave="{00000000-0000-0000-0000-000000000000}"/>
  <bookViews>
    <workbookView xWindow="11580" yWindow="5460" windowWidth="28040" windowHeight="17440" activeTab="3" xr2:uid="{F1A02A42-1B8A-024E-9938-51155CC88EDB}"/>
  </bookViews>
  <sheets>
    <sheet name="meta" sheetId="2" r:id="rId1"/>
    <sheet name="Zinc" sheetId="1" r:id="rId2"/>
    <sheet name="Germanium" sheetId="3" r:id="rId3"/>
    <sheet name="CO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E9" i="5"/>
  <c r="E8" i="5"/>
  <c r="E10" i="5" s="1"/>
  <c r="E11" i="5" s="1"/>
  <c r="E12" i="5" s="1"/>
  <c r="E15" i="5" s="1"/>
  <c r="E19" i="5"/>
  <c r="E24" i="3"/>
  <c r="E24" i="1"/>
  <c r="E19" i="3"/>
  <c r="E11" i="3"/>
  <c r="E10" i="3"/>
  <c r="E8" i="3"/>
  <c r="E20" i="3"/>
  <c r="E21" i="3" s="1"/>
  <c r="E9" i="3"/>
  <c r="E12" i="3" s="1"/>
  <c r="E15" i="3" s="1"/>
  <c r="E21" i="1"/>
  <c r="E20" i="1"/>
  <c r="E19" i="1"/>
  <c r="E15" i="1"/>
  <c r="E12" i="1"/>
  <c r="E11" i="1"/>
  <c r="E10" i="1"/>
  <c r="E8" i="1"/>
  <c r="E9" i="1"/>
</calcChain>
</file>

<file path=xl/sharedStrings.xml><?xml version="1.0" encoding="utf-8"?>
<sst xmlns="http://schemas.openxmlformats.org/spreadsheetml/2006/main" count="75" uniqueCount="36">
  <si>
    <t>Global reserve</t>
  </si>
  <si>
    <t>Tg</t>
  </si>
  <si>
    <t>as of 1999</t>
  </si>
  <si>
    <t>Calculations from Graedel and Allenby {2010) Industrial Ecology and Sustainable Engineering, Pearson, Tables 2.1–2.3, pp. 18–21</t>
  </si>
  <si>
    <t>Years to sustain</t>
  </si>
  <si>
    <t>Variables common to all calculations</t>
  </si>
  <si>
    <t>Sust cons rate</t>
  </si>
  <si>
    <t>Tg/year</t>
  </si>
  <si>
    <t>persons</t>
  </si>
  <si>
    <t>7.5 billion</t>
  </si>
  <si>
    <t>g</t>
  </si>
  <si>
    <t>g/year</t>
  </si>
  <si>
    <t>kg/year</t>
  </si>
  <si>
    <t>g/person-year</t>
  </si>
  <si>
    <t>kg/person-year</t>
  </si>
  <si>
    <t>Recycling rate</t>
  </si>
  <si>
    <t>–</t>
  </si>
  <si>
    <t>US cons rate</t>
  </si>
  <si>
    <t>World population</t>
  </si>
  <si>
    <t>US population</t>
  </si>
  <si>
    <t>260 million</t>
  </si>
  <si>
    <t>Per capita US cons</t>
  </si>
  <si>
    <t>US reserve</t>
  </si>
  <si>
    <t>Mg</t>
  </si>
  <si>
    <t>Mg/year</t>
  </si>
  <si>
    <t>Sust US cons rate</t>
  </si>
  <si>
    <t>Sust per capita cons rate</t>
  </si>
  <si>
    <t>Sust US per capita cons rate</t>
  </si>
  <si>
    <t>Multiple of sust</t>
  </si>
  <si>
    <t>Pg/year</t>
  </si>
  <si>
    <t>Global allowance</t>
  </si>
  <si>
    <t>to avoid 550 ppm by 2100</t>
  </si>
  <si>
    <t>Sust emission rate</t>
  </si>
  <si>
    <t>Sust per capita emission rate</t>
  </si>
  <si>
    <t>US emission rate</t>
  </si>
  <si>
    <t>Per capita US emission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</si>
</sst>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AA9C-5E6C-B047-9190-6FF405FBADB6}">
  <dimension ref="A4:E9"/>
  <sheetViews>
    <sheetView workbookViewId="0">
      <selection activeCell="A10" sqref="A10"/>
    </sheetView>
  </sheetViews>
  <sheetFormatPr baseColWidth="10" defaultRowHeight="16" x14ac:dyDescent="0.2"/>
  <sheetData>
    <row r="4" spans="1:5" x14ac:dyDescent="0.2">
      <c r="A4" t="s">
        <v>3</v>
      </c>
    </row>
    <row r="6" spans="1:5" x14ac:dyDescent="0.2">
      <c r="A6" t="s">
        <v>5</v>
      </c>
    </row>
    <row r="7" spans="1:5" x14ac:dyDescent="0.2">
      <c r="A7" t="s">
        <v>4</v>
      </c>
      <c r="C7">
        <v>50</v>
      </c>
    </row>
    <row r="8" spans="1:5" x14ac:dyDescent="0.2">
      <c r="A8" t="s">
        <v>18</v>
      </c>
      <c r="C8" s="1">
        <v>7500000000</v>
      </c>
      <c r="D8" t="s">
        <v>8</v>
      </c>
      <c r="E8" t="s">
        <v>9</v>
      </c>
    </row>
    <row r="9" spans="1:5" x14ac:dyDescent="0.2">
      <c r="A9" t="s">
        <v>19</v>
      </c>
      <c r="C9" s="1">
        <v>260000000</v>
      </c>
      <c r="D9" t="s">
        <v>8</v>
      </c>
      <c r="E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F513-86F8-5D4F-B25A-A1CFC9631808}">
  <dimension ref="D7:G24"/>
  <sheetViews>
    <sheetView workbookViewId="0">
      <selection activeCell="D24" sqref="D24:E24"/>
    </sheetView>
  </sheetViews>
  <sheetFormatPr baseColWidth="10" defaultRowHeight="16" x14ac:dyDescent="0.2"/>
  <cols>
    <col min="4" max="4" width="21.6640625" bestFit="1" customWidth="1"/>
  </cols>
  <sheetData>
    <row r="7" spans="4:7" x14ac:dyDescent="0.2">
      <c r="D7" t="s">
        <v>0</v>
      </c>
      <c r="E7">
        <v>430</v>
      </c>
      <c r="F7" t="s">
        <v>1</v>
      </c>
      <c r="G7" t="s">
        <v>2</v>
      </c>
    </row>
    <row r="8" spans="4:7" x14ac:dyDescent="0.2">
      <c r="E8">
        <f>E7*1000000000000</f>
        <v>430000000000000</v>
      </c>
      <c r="F8" t="s">
        <v>10</v>
      </c>
      <c r="G8" t="s">
        <v>2</v>
      </c>
    </row>
    <row r="9" spans="4:7" x14ac:dyDescent="0.2">
      <c r="D9" t="s">
        <v>6</v>
      </c>
      <c r="E9">
        <f>E7/meta!$C$7</f>
        <v>8.6</v>
      </c>
      <c r="F9" t="s">
        <v>7</v>
      </c>
    </row>
    <row r="10" spans="4:7" x14ac:dyDescent="0.2">
      <c r="E10">
        <f>E9*1000000000000</f>
        <v>8600000000000</v>
      </c>
      <c r="F10" t="s">
        <v>11</v>
      </c>
    </row>
    <row r="11" spans="4:7" x14ac:dyDescent="0.2">
      <c r="D11" t="s">
        <v>26</v>
      </c>
      <c r="E11" s="1">
        <f>E10/meta!C8</f>
        <v>1146.6666666666667</v>
      </c>
      <c r="F11" t="s">
        <v>13</v>
      </c>
    </row>
    <row r="12" spans="4:7" x14ac:dyDescent="0.2">
      <c r="E12" s="2">
        <f>E11/1000</f>
        <v>1.1466666666666667</v>
      </c>
      <c r="F12" t="s">
        <v>14</v>
      </c>
    </row>
    <row r="14" spans="4:7" x14ac:dyDescent="0.2">
      <c r="D14" t="s">
        <v>15</v>
      </c>
      <c r="E14">
        <v>0.3</v>
      </c>
      <c r="F14" t="s">
        <v>16</v>
      </c>
    </row>
    <row r="15" spans="4:7" x14ac:dyDescent="0.2">
      <c r="D15" t="s">
        <v>26</v>
      </c>
      <c r="E15">
        <f>(1 + E14) * E12</f>
        <v>1.4906666666666668</v>
      </c>
      <c r="F15" t="s">
        <v>14</v>
      </c>
    </row>
    <row r="18" spans="4:6" x14ac:dyDescent="0.2">
      <c r="D18" t="s">
        <v>17</v>
      </c>
      <c r="E18">
        <v>1.6</v>
      </c>
      <c r="F18" t="s">
        <v>7</v>
      </c>
    </row>
    <row r="19" spans="4:6" x14ac:dyDescent="0.2">
      <c r="E19">
        <f>E18*1000000000000</f>
        <v>1600000000000</v>
      </c>
      <c r="F19" t="s">
        <v>11</v>
      </c>
    </row>
    <row r="20" spans="4:6" x14ac:dyDescent="0.2">
      <c r="D20" t="s">
        <v>21</v>
      </c>
      <c r="E20" s="1">
        <f>E19/meta!C9</f>
        <v>6153.8461538461543</v>
      </c>
      <c r="F20" t="s">
        <v>13</v>
      </c>
    </row>
    <row r="21" spans="4:6" x14ac:dyDescent="0.2">
      <c r="E21" s="2">
        <f>E20/1000</f>
        <v>6.1538461538461542</v>
      </c>
      <c r="F21" t="s">
        <v>14</v>
      </c>
    </row>
    <row r="24" spans="4:6" x14ac:dyDescent="0.2">
      <c r="D24" t="s">
        <v>28</v>
      </c>
      <c r="E24">
        <f>E21/E12</f>
        <v>5.3667262969588547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8768-E398-3743-B04E-70C4E20D6CA6}">
  <dimension ref="D7:G24"/>
  <sheetViews>
    <sheetView workbookViewId="0">
      <selection activeCell="E24" sqref="E24"/>
    </sheetView>
  </sheetViews>
  <sheetFormatPr baseColWidth="10" defaultRowHeight="16" x14ac:dyDescent="0.2"/>
  <cols>
    <col min="4" max="4" width="24.5" bestFit="1" customWidth="1"/>
  </cols>
  <sheetData>
    <row r="7" spans="4:7" x14ac:dyDescent="0.2">
      <c r="D7" t="s">
        <v>22</v>
      </c>
      <c r="E7">
        <v>500</v>
      </c>
      <c r="F7" t="s">
        <v>23</v>
      </c>
      <c r="G7" t="s">
        <v>2</v>
      </c>
    </row>
    <row r="8" spans="4:7" x14ac:dyDescent="0.2">
      <c r="E8">
        <f>E7*1000000</f>
        <v>500000000</v>
      </c>
      <c r="F8" t="s">
        <v>10</v>
      </c>
      <c r="G8" t="s">
        <v>2</v>
      </c>
    </row>
    <row r="9" spans="4:7" x14ac:dyDescent="0.2">
      <c r="D9" t="s">
        <v>25</v>
      </c>
      <c r="E9">
        <f>E7/meta!$C$7</f>
        <v>10</v>
      </c>
      <c r="F9" t="s">
        <v>24</v>
      </c>
    </row>
    <row r="10" spans="4:7" x14ac:dyDescent="0.2">
      <c r="E10">
        <f>E9*1000000</f>
        <v>10000000</v>
      </c>
      <c r="F10" t="s">
        <v>11</v>
      </c>
    </row>
    <row r="11" spans="4:7" x14ac:dyDescent="0.2">
      <c r="D11" t="s">
        <v>27</v>
      </c>
      <c r="E11" s="1">
        <f>E10/meta!C9</f>
        <v>3.8461538461538464E-2</v>
      </c>
      <c r="F11" t="s">
        <v>13</v>
      </c>
    </row>
    <row r="12" spans="4:7" x14ac:dyDescent="0.2">
      <c r="E12" s="2">
        <f>E11/1000</f>
        <v>3.8461538461538463E-5</v>
      </c>
      <c r="F12" t="s">
        <v>14</v>
      </c>
    </row>
    <row r="14" spans="4:7" x14ac:dyDescent="0.2">
      <c r="D14" t="s">
        <v>15</v>
      </c>
      <c r="E14">
        <v>0.25</v>
      </c>
      <c r="F14" t="s">
        <v>16</v>
      </c>
    </row>
    <row r="15" spans="4:7" x14ac:dyDescent="0.2">
      <c r="D15" t="s">
        <v>27</v>
      </c>
      <c r="E15">
        <f>(1 + E14) * E12</f>
        <v>4.8076923076923077E-5</v>
      </c>
      <c r="F15" t="s">
        <v>14</v>
      </c>
    </row>
    <row r="18" spans="4:6" x14ac:dyDescent="0.2">
      <c r="D18" t="s">
        <v>17</v>
      </c>
      <c r="E18">
        <v>20</v>
      </c>
      <c r="F18" t="s">
        <v>24</v>
      </c>
    </row>
    <row r="19" spans="4:6" x14ac:dyDescent="0.2">
      <c r="E19">
        <f>E18*1000000</f>
        <v>20000000</v>
      </c>
      <c r="F19" t="s">
        <v>11</v>
      </c>
    </row>
    <row r="20" spans="4:6" x14ac:dyDescent="0.2">
      <c r="D20" t="s">
        <v>21</v>
      </c>
      <c r="E20" s="1">
        <f>E19/meta!C9</f>
        <v>7.6923076923076927E-2</v>
      </c>
      <c r="F20" t="s">
        <v>11</v>
      </c>
    </row>
    <row r="21" spans="4:6" x14ac:dyDescent="0.2">
      <c r="E21" s="2">
        <f>E20/1000</f>
        <v>7.6923076923076926E-5</v>
      </c>
      <c r="F21" t="s">
        <v>12</v>
      </c>
    </row>
    <row r="24" spans="4:6" x14ac:dyDescent="0.2">
      <c r="D24" t="s">
        <v>28</v>
      </c>
      <c r="E24">
        <f>E21/E12</f>
        <v>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E037-F228-104B-9DE7-0BBC774946D7}">
  <dimension ref="D7:H23"/>
  <sheetViews>
    <sheetView tabSelected="1" workbookViewId="0">
      <selection activeCell="E23" sqref="E23"/>
    </sheetView>
  </sheetViews>
  <sheetFormatPr baseColWidth="10" defaultRowHeight="16" x14ac:dyDescent="0.2"/>
  <cols>
    <col min="4" max="4" width="21.6640625" bestFit="1" customWidth="1"/>
  </cols>
  <sheetData>
    <row r="7" spans="4:8" x14ac:dyDescent="0.2">
      <c r="D7" t="s">
        <v>30</v>
      </c>
      <c r="E7">
        <v>7.5</v>
      </c>
      <c r="F7" t="s">
        <v>29</v>
      </c>
      <c r="G7" t="s">
        <v>2</v>
      </c>
      <c r="H7" t="s">
        <v>31</v>
      </c>
    </row>
    <row r="8" spans="4:8" x14ac:dyDescent="0.2">
      <c r="E8">
        <f>E7*1000000000000000</f>
        <v>7500000000000000</v>
      </c>
      <c r="F8" t="s">
        <v>10</v>
      </c>
      <c r="G8" t="s">
        <v>2</v>
      </c>
    </row>
    <row r="9" spans="4:8" x14ac:dyDescent="0.2">
      <c r="D9" t="s">
        <v>32</v>
      </c>
      <c r="E9">
        <f>E7</f>
        <v>7.5</v>
      </c>
      <c r="F9" t="s">
        <v>7</v>
      </c>
    </row>
    <row r="10" spans="4:8" x14ac:dyDescent="0.2">
      <c r="E10">
        <f>E8</f>
        <v>7500000000000000</v>
      </c>
      <c r="F10" t="s">
        <v>11</v>
      </c>
    </row>
    <row r="11" spans="4:8" x14ac:dyDescent="0.2">
      <c r="D11" t="s">
        <v>33</v>
      </c>
      <c r="E11" s="1">
        <f>E10/meta!C8</f>
        <v>1000000</v>
      </c>
      <c r="F11" t="s">
        <v>13</v>
      </c>
    </row>
    <row r="12" spans="4:8" x14ac:dyDescent="0.2">
      <c r="E12" s="2">
        <f>E11/1000</f>
        <v>1000</v>
      </c>
      <c r="F12" t="s">
        <v>14</v>
      </c>
    </row>
    <row r="14" spans="4:8" x14ac:dyDescent="0.2">
      <c r="D14" t="s">
        <v>15</v>
      </c>
      <c r="E14">
        <v>0</v>
      </c>
      <c r="F14" t="s">
        <v>16</v>
      </c>
    </row>
    <row r="15" spans="4:8" x14ac:dyDescent="0.2">
      <c r="D15" t="s">
        <v>33</v>
      </c>
      <c r="E15">
        <f>(1 + E14) * E12</f>
        <v>1000</v>
      </c>
      <c r="F15" t="s">
        <v>14</v>
      </c>
    </row>
    <row r="18" spans="4:6" x14ac:dyDescent="0.2">
      <c r="D18" t="s">
        <v>34</v>
      </c>
      <c r="E18">
        <v>1.6</v>
      </c>
      <c r="F18" t="s">
        <v>7</v>
      </c>
    </row>
    <row r="19" spans="4:6" x14ac:dyDescent="0.2">
      <c r="E19">
        <f>E18*1000000000000</f>
        <v>1600000000000</v>
      </c>
      <c r="F19" t="s">
        <v>11</v>
      </c>
    </row>
    <row r="20" spans="4:6" x14ac:dyDescent="0.2">
      <c r="D20" t="s">
        <v>35</v>
      </c>
      <c r="E20" s="1">
        <v>6600</v>
      </c>
      <c r="F20" t="s">
        <v>14</v>
      </c>
    </row>
    <row r="23" spans="4:6" x14ac:dyDescent="0.2">
      <c r="D23" t="s">
        <v>28</v>
      </c>
      <c r="E23" s="2">
        <f>E20/E12</f>
        <v>6.6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Zinc</vt:lpstr>
      <vt:lpstr>Germanium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2021-07-02T18:01:32Z</dcterms:created>
  <dcterms:modified xsi:type="dcterms:W3CDTF">2021-07-02T18:26:09Z</dcterms:modified>
</cp:coreProperties>
</file>