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2AD03101-1FDB-4650-8E9F-9EE0FADEC684}" xr6:coauthVersionLast="47" xr6:coauthVersionMax="47" xr10:uidLastSave="{00000000-0000-0000-0000-000000000000}"/>
  <bookViews>
    <workbookView xWindow="11424" yWindow="0" windowWidth="11712" windowHeight="13056" firstSheet="2" activeTab="2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26" r:id="rId13"/>
    <sheet name="X" sheetId="27" r:id="rId14"/>
    <sheet name="BX" sheetId="28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74" i="9" l="1"/>
  <c r="BR74" i="9"/>
  <c r="CL293" i="9"/>
  <c r="CN293" i="9"/>
  <c r="CO293" i="9"/>
  <c r="CK155" i="9"/>
  <c r="CJ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BB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EF119" i="9"/>
  <c r="BF87" i="22" s="1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BS74" i="9" l="1"/>
  <c r="CM155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Y60" i="9" l="1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T63" i="9" a="1"/>
  <c r="BT63" i="9" s="1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BA52" i="9" a="1"/>
  <c r="BA52" i="9" s="1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T48" i="9" a="1"/>
  <c r="BT48" i="9" s="1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AH52" i="9" s="1" a="1"/>
  <c r="AH52" i="9" s="1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O52" i="9" a="1"/>
  <c r="O52" i="9" s="1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I132" i="9" s="1" a="1"/>
  <c r="AI132" i="9" s="1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BB132" i="9" a="1"/>
  <c r="BB132" i="9" s="1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BU132" i="9" a="1"/>
  <c r="BU132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O132" i="9" a="1"/>
  <c r="O132" i="9" s="1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P243" i="9" a="1"/>
  <c r="CP243" i="9" s="1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P282" i="9" a="1"/>
  <c r="CP282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CP229" i="9" a="1"/>
  <c r="CP229" i="9" s="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EF134" i="9" s="1" a="1"/>
  <c r="EF134" i="9" s="1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CP145" i="9" a="1"/>
  <c r="CP145" i="9" s="1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AH70" i="9" a="1"/>
  <c r="AH70" i="9" s="1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EE241" i="9" a="1"/>
  <c r="EE241" i="9" s="1"/>
  <c r="AH135" i="22" s="1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DJ241" i="9" a="1"/>
  <c r="DJ241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B218" i="9" s="1" a="1"/>
  <c r="BB218" i="9" s="1"/>
  <c r="BU210" i="9"/>
  <c r="BU218" i="9" s="1" a="1"/>
  <c r="BU218" i="9" s="1"/>
  <c r="BS210" i="9"/>
  <c r="BS218" i="9" s="1"/>
  <c r="BD39" i="23" s="1"/>
  <c r="AI210" i="9"/>
  <c r="AI218" i="9" s="1" a="1"/>
  <c r="AI218" i="9" s="1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AI149" i="9" a="1"/>
  <c r="AI149" i="9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EF160" i="9" a="1"/>
  <c r="EF160" i="9" s="1"/>
  <c r="BF114" i="22" s="1"/>
  <c r="EE156" i="9"/>
  <c r="EC156" i="9"/>
  <c r="AD109" i="11"/>
  <c r="M139" i="22"/>
  <c r="AM123" i="22"/>
  <c r="EZ241" i="9" a="1"/>
  <c r="EZ241" i="9" s="1"/>
  <c r="BL114" i="22" s="1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DX132" i="9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O218" i="9" a="1"/>
  <c r="O218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P258" i="9" a="1"/>
  <c r="CL258" i="9"/>
  <c r="CM257" i="9" s="1"/>
  <c r="CR257" i="9"/>
  <c r="CP258" i="9" l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BM112" i="22"/>
  <c r="BN112" i="22" s="1"/>
  <c r="AF133" i="22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4" i="15" l="1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FF149" i="9" s="1" a="1"/>
  <c r="FF149" i="9" s="1"/>
  <c r="I215" i="11"/>
  <c r="C223" i="11"/>
  <c r="C224" i="11"/>
  <c r="AF139" i="22"/>
  <c r="AM133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I234" i="9" a="1"/>
  <c r="AE234" i="9"/>
  <c r="AF233" i="9" s="1"/>
  <c r="K242" i="9"/>
  <c r="U236" i="9" s="1"/>
  <c r="AI234" i="9" l="1"/>
  <c r="BM97" i="22"/>
  <c r="BN97" i="22" s="1"/>
  <c r="I170" i="22" s="1" a="1"/>
  <c r="Q125" i="22"/>
  <c r="AN74" i="24"/>
  <c r="AP72" i="24"/>
  <c r="J159" i="24" s="1"/>
  <c r="C65" i="14"/>
  <c r="E34" i="14"/>
  <c r="U64" i="9"/>
  <c r="V63" i="9"/>
  <c r="V64" i="9" s="1"/>
  <c r="V59" i="9" s="1"/>
  <c r="AN143" i="20"/>
  <c r="H174" i="20" s="1" a="1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AU92" i="20" l="1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5" i="20"/>
  <c r="H200" i="20"/>
  <c r="H188" i="20"/>
  <c r="H176" i="20"/>
  <c r="H209" i="20"/>
  <c r="H195" i="20"/>
  <c r="H181" i="20"/>
  <c r="H208" i="20"/>
  <c r="H194" i="20"/>
  <c r="H180" i="20"/>
  <c r="H192" i="20"/>
  <c r="H207" i="20"/>
  <c r="H191" i="20"/>
  <c r="H174" i="20"/>
  <c r="H206" i="20"/>
  <c r="H190" i="20"/>
  <c r="H205" i="20"/>
  <c r="H189" i="20"/>
  <c r="H204" i="20"/>
  <c r="H182" i="20"/>
  <c r="H203" i="20"/>
  <c r="H179" i="20"/>
  <c r="H178" i="20"/>
  <c r="H177" i="20"/>
  <c r="H202" i="20"/>
  <c r="H201" i="20"/>
  <c r="H184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T5" i="13" l="1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N200" i="20" s="1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N174" i="20" s="1"/>
  <c r="F195" i="20"/>
  <c r="N195" i="20" s="1"/>
  <c r="F179" i="20"/>
  <c r="N179" i="20" s="1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N184" i="20" s="1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I195" i="15" l="1"/>
  <c r="I183" i="15"/>
  <c r="I197" i="15"/>
  <c r="I185" i="15"/>
  <c r="I173" i="15"/>
  <c r="I196" i="15"/>
  <c r="I184" i="15"/>
  <c r="I172" i="15"/>
  <c r="I192" i="15"/>
  <c r="I177" i="15"/>
  <c r="I206" i="15"/>
  <c r="K206" i="15" s="1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K200" i="15" s="1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P60" i="14" s="1"/>
  <c r="Y60" i="1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P57" i="14" s="1"/>
  <c r="Y57" i="1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P52" i="14" s="1"/>
  <c r="Y52" i="1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P51" i="14" s="1"/>
  <c r="Y51" i="14" s="1"/>
  <c r="F155" i="24"/>
  <c r="L155" i="24" s="1"/>
  <c r="P61" i="14" s="1"/>
  <c r="Y61" i="14" s="1"/>
  <c r="K188" i="15"/>
  <c r="E197" i="15"/>
  <c r="E185" i="15"/>
  <c r="E173" i="15"/>
  <c r="E199" i="15"/>
  <c r="K199" i="15" s="1"/>
  <c r="E187" i="15"/>
  <c r="K187" i="15" s="1"/>
  <c r="E175" i="15"/>
  <c r="K175" i="15" s="1"/>
  <c r="E198" i="15"/>
  <c r="K198" i="15" s="1"/>
  <c r="E186" i="15"/>
  <c r="E174" i="15"/>
  <c r="E200" i="15"/>
  <c r="E182" i="15"/>
  <c r="E196" i="15"/>
  <c r="K196" i="15" s="1"/>
  <c r="E181" i="15"/>
  <c r="E193" i="15"/>
  <c r="E176" i="15"/>
  <c r="E192" i="15"/>
  <c r="E172" i="15"/>
  <c r="E191" i="15"/>
  <c r="E190" i="15"/>
  <c r="K190" i="15" s="1"/>
  <c r="E171" i="15"/>
  <c r="E188" i="15"/>
  <c r="E184" i="15"/>
  <c r="K184" i="15" s="1"/>
  <c r="E202" i="15"/>
  <c r="E201" i="15"/>
  <c r="K201" i="15" s="1"/>
  <c r="E195" i="15"/>
  <c r="K195" i="15" s="1"/>
  <c r="E194" i="15"/>
  <c r="K194" i="15" s="1"/>
  <c r="E206" i="15"/>
  <c r="E205" i="15"/>
  <c r="E177" i="15"/>
  <c r="E204" i="15"/>
  <c r="E183" i="15"/>
  <c r="K183" i="15" s="1"/>
  <c r="E180" i="15"/>
  <c r="E203" i="15"/>
  <c r="K203" i="15" s="1"/>
  <c r="E179" i="15"/>
  <c r="E189" i="15"/>
  <c r="E178" i="15"/>
  <c r="K178" i="15" s="1"/>
  <c r="K179" i="15" l="1"/>
  <c r="K186" i="15"/>
  <c r="K189" i="15"/>
  <c r="K204" i="15"/>
  <c r="K205" i="15"/>
  <c r="K191" i="15"/>
  <c r="K172" i="15"/>
  <c r="K173" i="15"/>
  <c r="K193" i="15"/>
  <c r="K185" i="15"/>
  <c r="K181" i="15"/>
  <c r="K197" i="15"/>
  <c r="K207" i="15" s="1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s="1"/>
  <c r="Y53" i="14" s="1"/>
  <c r="O64" i="14" l="1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sharedStrings.xml><?xml version="1.0" encoding="utf-8"?>
<sst xmlns="http://schemas.openxmlformats.org/spreadsheetml/2006/main" count="7495" uniqueCount="789">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</sst>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5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03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7" fillId="9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textRotation="90"/>
    </xf>
    <xf numFmtId="0" fontId="23" fillId="0" borderId="0" xfId="0" applyFont="1" applyAlignment="1">
      <alignment horizontal="center" vertical="center" wrapText="1"/>
    </xf>
    <xf numFmtId="0" fontId="2" fillId="10" borderId="15" xfId="0" applyFont="1" applyFill="1" applyBorder="1" applyAlignment="1">
      <alignment horizontal="center"/>
    </xf>
    <xf numFmtId="0" fontId="27" fillId="9" borderId="15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textRotation="90" wrapText="1"/>
    </xf>
    <xf numFmtId="0" fontId="1" fillId="0" borderId="39" xfId="0" applyFont="1" applyBorder="1" applyAlignment="1">
      <alignment horizontal="center" vertical="center" wrapText="1"/>
    </xf>
    <xf numFmtId="0" fontId="26" fillId="14" borderId="0" xfId="0" applyFont="1" applyFill="1" applyAlignment="1">
      <alignment horizontal="center" vertical="center"/>
    </xf>
    <xf numFmtId="0" fontId="26" fillId="14" borderId="16" xfId="0" applyFont="1" applyFill="1" applyBorder="1" applyAlignment="1">
      <alignment horizontal="center" vertical="center"/>
    </xf>
    <xf numFmtId="0" fontId="34" fillId="13" borderId="0" xfId="0" applyFont="1" applyFill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5" fillId="8" borderId="0" xfId="0" applyFont="1" applyFill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26" fillId="7" borderId="16" xfId="0" applyFont="1" applyFill="1" applyBorder="1" applyAlignment="1">
      <alignment horizontal="center" vertical="center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15" fillId="17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3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07" t="s">
        <v>95</v>
      </c>
      <c r="S2" s="308"/>
      <c r="T2" s="307" t="s">
        <v>100</v>
      </c>
      <c r="U2" s="308"/>
      <c r="W2" s="307" t="s">
        <v>164</v>
      </c>
      <c r="X2" s="311"/>
      <c r="Y2" s="308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09" t="s">
        <v>305</v>
      </c>
      <c r="AJ2" s="309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0" t="s">
        <v>548</v>
      </c>
      <c r="AJ6" s="310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18" t="s">
        <v>115</v>
      </c>
      <c r="P10" s="318"/>
      <c r="Q10" s="318"/>
      <c r="R10" s="318"/>
      <c r="S10" s="318"/>
      <c r="T10" s="318"/>
      <c r="U10" s="318"/>
      <c r="V10" s="318" t="s">
        <v>115</v>
      </c>
      <c r="W10" s="318"/>
      <c r="X10" s="318"/>
      <c r="Y10" s="318"/>
      <c r="Z10" s="318"/>
      <c r="AA10" s="318"/>
      <c r="AB10" s="318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18" t="s">
        <v>236</v>
      </c>
      <c r="P11" s="318"/>
      <c r="Q11" s="318"/>
      <c r="R11" s="307"/>
      <c r="S11" s="308"/>
      <c r="T11" s="326" t="s">
        <v>235</v>
      </c>
      <c r="U11" s="326"/>
      <c r="V11" s="318" t="str">
        <f>_xlfn.CONCAT(E19," ",C19," ","+"," ",E21," ",C21," ","--&gt;"," ",E22," ",C22," ","+"," ",E20*E21," ",C20)</f>
        <v>1.5 C + 1.5 O2 --&gt; 1.5 CO2 + 5.64 N2</v>
      </c>
      <c r="W11" s="318"/>
      <c r="X11" s="318"/>
      <c r="Y11" s="318"/>
      <c r="Z11" s="318"/>
      <c r="AA11" s="318"/>
      <c r="AB11" s="318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18" t="s">
        <v>156</v>
      </c>
      <c r="P12" s="318"/>
      <c r="Q12" s="318"/>
      <c r="R12" s="307"/>
      <c r="S12" s="308"/>
      <c r="T12" s="318" t="s">
        <v>155</v>
      </c>
      <c r="U12" s="318"/>
      <c r="V12" s="318" t="str">
        <f>_xlfn.CONCAT(E25," ",C25," ","+"," ",E26," ",C26," ","--&gt;"," ",E27," ",C27)</f>
        <v>1.5 CO2 + 1.5 C --&gt; 3 CO</v>
      </c>
      <c r="W12" s="318"/>
      <c r="X12" s="318"/>
      <c r="Y12" s="318"/>
      <c r="Z12" s="318"/>
      <c r="AA12" s="318"/>
      <c r="AB12" s="318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18" t="s">
        <v>157</v>
      </c>
      <c r="P13" s="318"/>
      <c r="Q13" s="318"/>
      <c r="R13" s="307"/>
      <c r="S13" s="308"/>
      <c r="T13" s="326" t="s">
        <v>158</v>
      </c>
      <c r="U13" s="326"/>
      <c r="V13" s="318" t="str">
        <f>_xlfn.CONCAT(E29," ",C29," ","+"," ",E30," ",C30," ","--&gt;"," ",E31," ",C31," ","+"," ",E32," ",C32)</f>
        <v>1 Fe2O3 + 3 CO --&gt; 2 Fe + 3 CO2</v>
      </c>
      <c r="W13" s="318"/>
      <c r="X13" s="318"/>
      <c r="Y13" s="318"/>
      <c r="Z13" s="318"/>
      <c r="AA13" s="318"/>
      <c r="AB13" s="318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18"/>
      <c r="P14" s="318"/>
      <c r="Q14" s="318"/>
      <c r="R14" s="307"/>
      <c r="S14" s="308"/>
      <c r="T14" s="318"/>
      <c r="U14" s="318"/>
      <c r="V14" s="318" t="str">
        <f>_xlfn.CONCAT(E36," ",C36," ","--&gt;"," ",E37," ",C37," ","+"," ",E39," ",C39)</f>
        <v>1 CaCO3 --&gt; 1 CaO + 0.0624775822865075 MgO</v>
      </c>
      <c r="W14" s="318"/>
      <c r="X14" s="318"/>
      <c r="Y14" s="318"/>
      <c r="Z14" s="318"/>
      <c r="AA14" s="318"/>
      <c r="AB14" s="318"/>
    </row>
    <row r="15" spans="1:28" ht="16.95" customHeight="1">
      <c r="O15" s="318" t="s">
        <v>159</v>
      </c>
      <c r="P15" s="318"/>
      <c r="Q15" s="318"/>
      <c r="R15" s="307"/>
      <c r="S15" s="308"/>
      <c r="T15" s="318" t="s">
        <v>160</v>
      </c>
      <c r="U15" s="318"/>
      <c r="V15" s="318" t="str">
        <f>_xlfn.CONCAT(E41," ",C41," ","+"," ",E42," ",C42," ","--&gt;"," ",E43," ",C43)</f>
        <v>1 CaO + 1 SiO2 --&gt; 1 CaSiO3</v>
      </c>
      <c r="W15" s="318"/>
      <c r="X15" s="318"/>
      <c r="Y15" s="318"/>
      <c r="Z15" s="318"/>
      <c r="AA15" s="318"/>
      <c r="AB15" s="318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18" t="s">
        <v>261</v>
      </c>
      <c r="P17" s="318"/>
      <c r="Q17" s="318"/>
      <c r="R17" s="318"/>
      <c r="S17" s="318"/>
      <c r="T17" s="318"/>
      <c r="U17" s="318"/>
      <c r="V17" s="318" t="s">
        <v>115</v>
      </c>
      <c r="W17" s="318"/>
      <c r="X17" s="318"/>
      <c r="Y17" s="318"/>
      <c r="Z17" s="318"/>
      <c r="AA17" s="318"/>
      <c r="AB17" s="318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18" t="s">
        <v>262</v>
      </c>
      <c r="P18" s="318"/>
      <c r="Q18" s="318"/>
      <c r="R18" s="318"/>
      <c r="S18" s="318"/>
      <c r="T18" s="318" t="s">
        <v>263</v>
      </c>
      <c r="U18" s="307"/>
      <c r="V18" s="33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0"/>
      <c r="X18" s="330"/>
      <c r="Y18" s="330"/>
      <c r="Z18" s="330"/>
      <c r="AA18" s="330"/>
      <c r="AB18" s="330"/>
    </row>
    <row r="19" spans="1:28" ht="16.05" customHeight="1">
      <c r="B19" s="321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0"/>
      <c r="W19" s="330"/>
      <c r="X19" s="330"/>
      <c r="Y19" s="330"/>
      <c r="Z19" s="330"/>
      <c r="AA19" s="330"/>
      <c r="AB19" s="330"/>
    </row>
    <row r="20" spans="1:28" ht="18" customHeight="1">
      <c r="A20" s="1"/>
      <c r="B20" s="322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23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24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25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27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27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27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27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28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29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14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15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27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21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21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27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27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0" t="s">
        <v>18</v>
      </c>
      <c r="C44" s="310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16" t="s">
        <v>276</v>
      </c>
      <c r="D47" s="316"/>
      <c r="E47" s="316"/>
      <c r="F47" s="316"/>
    </row>
    <row r="48" spans="2:23">
      <c r="C48" s="317"/>
      <c r="D48" s="317"/>
      <c r="E48" s="317"/>
      <c r="F48" s="317"/>
      <c r="H48" s="318" t="s">
        <v>69</v>
      </c>
      <c r="I48" s="318"/>
      <c r="J48" s="318"/>
      <c r="K48" s="318"/>
      <c r="L48" s="318"/>
      <c r="M48" s="318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18" t="s">
        <v>73</v>
      </c>
      <c r="I49" s="318"/>
      <c r="J49" s="318"/>
      <c r="K49" s="20"/>
      <c r="L49" s="326" t="s">
        <v>281</v>
      </c>
      <c r="M49" s="326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1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3"/>
      <c r="J51" s="313"/>
      <c r="K51" s="313"/>
      <c r="L51" s="313"/>
      <c r="M51" s="313"/>
    </row>
    <row r="52" spans="1:17" ht="16.2" customHeight="1">
      <c r="C52" s="24"/>
      <c r="H52" s="313"/>
      <c r="I52" s="313"/>
      <c r="J52" s="313"/>
      <c r="K52" s="313"/>
      <c r="L52" s="313"/>
      <c r="M52" s="313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1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12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0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12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0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0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16" t="s">
        <v>296</v>
      </c>
      <c r="C69" s="316"/>
      <c r="D69" s="316"/>
      <c r="E69" s="316"/>
      <c r="F69" s="316"/>
      <c r="G69" s="316"/>
      <c r="Y69" s="331" t="s">
        <v>514</v>
      </c>
      <c r="Z69" s="332"/>
      <c r="AA69" s="332"/>
      <c r="AB69" s="332"/>
      <c r="AC69" s="332"/>
      <c r="AD69" s="332"/>
      <c r="AE69" s="332"/>
      <c r="AF69" s="332"/>
    </row>
    <row r="70" spans="2:45">
      <c r="B70" s="333"/>
      <c r="C70" s="333"/>
      <c r="D70" s="333"/>
      <c r="E70" s="333"/>
      <c r="F70" s="333"/>
      <c r="G70" s="333"/>
      <c r="K70" s="14" t="s">
        <v>523</v>
      </c>
      <c r="Y70" s="331"/>
      <c r="Z70" s="332"/>
      <c r="AA70" s="332"/>
      <c r="AB70" s="332"/>
      <c r="AC70" s="332"/>
      <c r="AD70" s="332"/>
      <c r="AE70" s="332"/>
      <c r="AF70" s="332"/>
    </row>
    <row r="71" spans="2:45">
      <c r="E71" s="20"/>
      <c r="F71" s="20" t="s">
        <v>298</v>
      </c>
      <c r="G71" s="20" t="s">
        <v>298</v>
      </c>
      <c r="Y71" s="331"/>
      <c r="Z71" s="332"/>
      <c r="AA71" s="332"/>
      <c r="AB71" s="332"/>
      <c r="AC71" s="332"/>
      <c r="AD71" s="332"/>
      <c r="AE71" s="332"/>
      <c r="AF71" s="332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09"/>
      <c r="I78" s="309"/>
      <c r="J78" s="309"/>
      <c r="K78" s="309"/>
      <c r="L78" s="309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0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37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0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37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0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37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0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37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37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12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12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12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12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4" t="s">
        <v>504</v>
      </c>
      <c r="I103" s="334"/>
      <c r="J103" s="334"/>
      <c r="K103" s="334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35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37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35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37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35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37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35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37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35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37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35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37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35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35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35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35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35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09" t="s">
        <v>557</v>
      </c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6" t="s">
        <v>506</v>
      </c>
      <c r="D158" s="336"/>
      <c r="E158" s="336"/>
      <c r="F158" s="336"/>
      <c r="G158" s="336"/>
    </row>
    <row r="159" spans="1:30">
      <c r="B159" s="52" t="s">
        <v>358</v>
      </c>
      <c r="C159" s="332"/>
      <c r="D159" s="332"/>
      <c r="E159" s="332"/>
      <c r="F159" s="332"/>
      <c r="G159" s="332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32" t="s">
        <v>563</v>
      </c>
      <c r="C180" s="332"/>
      <c r="D180" s="332"/>
      <c r="E180" s="332"/>
      <c r="F180" s="332"/>
      <c r="G180" s="332"/>
    </row>
    <row r="181" spans="1:21">
      <c r="B181" s="332"/>
      <c r="C181" s="332"/>
      <c r="D181" s="332"/>
      <c r="E181" s="332"/>
      <c r="F181" s="332"/>
      <c r="G181" s="332"/>
    </row>
    <row r="182" spans="1:21">
      <c r="B182" s="332"/>
      <c r="C182" s="332"/>
      <c r="D182" s="332"/>
      <c r="E182" s="332"/>
      <c r="F182" s="332"/>
      <c r="G182" s="332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09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09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09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09"/>
    </row>
    <row r="205" spans="1:101">
      <c r="CJ205" s="309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09"/>
    </row>
    <row r="208" spans="1:101" ht="18" customHeight="1">
      <c r="B208" s="332" t="s">
        <v>392</v>
      </c>
      <c r="C208" s="332"/>
      <c r="D208" s="332"/>
      <c r="E208" s="332"/>
      <c r="G208" s="7" t="s">
        <v>66</v>
      </c>
      <c r="H208" s="7" t="s">
        <v>23</v>
      </c>
      <c r="J208" s="318" t="s">
        <v>69</v>
      </c>
      <c r="K208" s="318"/>
      <c r="L208" s="318"/>
      <c r="M208" s="318"/>
      <c r="N208" s="318"/>
      <c r="O208" s="318"/>
    </row>
    <row r="209" spans="1:88" ht="18" customHeight="1">
      <c r="B209" s="332"/>
      <c r="C209" s="332"/>
      <c r="D209" s="332"/>
      <c r="E209" s="332"/>
      <c r="G209" s="20">
        <v>3.76</v>
      </c>
      <c r="H209" s="20">
        <v>2</v>
      </c>
      <c r="J209" s="318" t="s">
        <v>394</v>
      </c>
      <c r="K209" s="318"/>
      <c r="L209" s="318"/>
      <c r="M209" s="20"/>
      <c r="N209" s="326" t="s">
        <v>74</v>
      </c>
      <c r="O209" s="326"/>
    </row>
    <row r="210" spans="1:88">
      <c r="B210" s="332"/>
      <c r="C210" s="332"/>
      <c r="D210" s="332"/>
      <c r="E210" s="332"/>
      <c r="J210" s="31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8"/>
      <c r="L210" s="318"/>
      <c r="M210" s="318"/>
      <c r="N210" s="318"/>
      <c r="O210" s="318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09" t="s">
        <v>507</v>
      </c>
      <c r="C211" s="309"/>
      <c r="D211" s="309"/>
      <c r="E211" s="309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09"/>
      <c r="BL216" s="309"/>
      <c r="BM216" s="309"/>
      <c r="BN216" s="309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09"/>
      <c r="BL217" s="309"/>
      <c r="BM217" s="309"/>
      <c r="BN217" s="309"/>
      <c r="CJ217" s="309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09"/>
      <c r="BQ218" s="14" t="e">
        <f>BS218*BT218</f>
        <v>#DIV/0!</v>
      </c>
      <c r="BT218" s="14" t="e">
        <f>O2_Naturalgas_molcoeff*BT230</f>
        <v>#DIV/0!</v>
      </c>
      <c r="CJ218" s="309"/>
    </row>
    <row r="219" spans="1:88">
      <c r="BO219" s="309"/>
      <c r="BQ219" s="14">
        <f>N2_for_coke_oven_comb</f>
        <v>0</v>
      </c>
      <c r="CJ219" s="309"/>
    </row>
    <row r="220" spans="1:88">
      <c r="CJ220" s="309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09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37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37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37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09" t="s">
        <v>376</v>
      </c>
      <c r="BL228" s="309"/>
      <c r="BM228" s="309"/>
      <c r="BN228" s="309"/>
    </row>
    <row r="229" spans="1:94">
      <c r="A229" s="337" t="s">
        <v>608</v>
      </c>
      <c r="B229" s="20" t="s">
        <v>135</v>
      </c>
      <c r="C229" s="14">
        <f>C223*MW_H</f>
        <v>7.0992995338357623E-2</v>
      </c>
      <c r="BK229" s="309"/>
      <c r="BL229" s="309"/>
      <c r="BM229" s="309"/>
      <c r="BN229" s="309"/>
    </row>
    <row r="230" spans="1:94">
      <c r="A230" s="337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38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32" t="s">
        <v>399</v>
      </c>
      <c r="C233" s="332"/>
      <c r="D233" s="332"/>
      <c r="E233" s="332"/>
      <c r="J233" s="318" t="s">
        <v>69</v>
      </c>
      <c r="K233" s="318"/>
      <c r="L233" s="318"/>
      <c r="M233" s="318"/>
      <c r="N233" s="318"/>
      <c r="O233" s="318"/>
    </row>
    <row r="234" spans="1:94" ht="22.05" customHeight="1">
      <c r="B234" s="332"/>
      <c r="C234" s="332"/>
      <c r="D234" s="332"/>
      <c r="E234" s="332"/>
      <c r="J234" s="318" t="s">
        <v>401</v>
      </c>
      <c r="K234" s="318"/>
      <c r="L234" s="318"/>
      <c r="M234" s="20"/>
      <c r="N234" s="326" t="s">
        <v>74</v>
      </c>
      <c r="O234" s="326"/>
      <c r="CJ234" s="309"/>
      <c r="CL234" s="14" t="e">
        <f>CO234*CN234</f>
        <v>#DIV/0!</v>
      </c>
      <c r="CO234" s="14" t="e">
        <f>H2O_Naturalgas_molcoeff*BT230</f>
        <v>#DIV/0!</v>
      </c>
    </row>
    <row r="235" spans="1:94">
      <c r="B235" s="332"/>
      <c r="C235" s="332"/>
      <c r="D235" s="332"/>
      <c r="E235" s="332"/>
      <c r="J235" s="31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8"/>
      <c r="L235" s="318"/>
      <c r="M235" s="318"/>
      <c r="N235" s="318"/>
      <c r="O235" s="318"/>
      <c r="CJ235" s="309"/>
      <c r="CL235" s="14" t="e">
        <f>CN235*CO235</f>
        <v>#DIV/0!</v>
      </c>
      <c r="CO235" s="14" t="e">
        <f>BT230</f>
        <v>#DIV/0!</v>
      </c>
    </row>
    <row r="236" spans="1:94" ht="19.95" customHeight="1">
      <c r="B236" s="309" t="s">
        <v>507</v>
      </c>
      <c r="C236" s="309"/>
      <c r="D236" s="309"/>
      <c r="E236" s="309"/>
      <c r="CJ236" s="309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32" t="s">
        <v>404</v>
      </c>
      <c r="C250" s="332"/>
      <c r="D250" s="332"/>
      <c r="E250" s="332"/>
      <c r="J250" s="318" t="s">
        <v>69</v>
      </c>
      <c r="K250" s="318"/>
      <c r="L250" s="318"/>
      <c r="M250" s="318"/>
      <c r="N250" s="318"/>
      <c r="O250" s="318"/>
      <c r="CJ250" s="309"/>
    </row>
    <row r="251" spans="1:88" ht="18" customHeight="1">
      <c r="B251" s="332"/>
      <c r="C251" s="332"/>
      <c r="D251" s="332"/>
      <c r="E251" s="332"/>
      <c r="J251" s="318" t="s">
        <v>406</v>
      </c>
      <c r="K251" s="318"/>
      <c r="L251" s="318"/>
      <c r="M251" s="20"/>
      <c r="N251" s="326" t="s">
        <v>74</v>
      </c>
      <c r="O251" s="326"/>
      <c r="CJ251" s="309"/>
    </row>
    <row r="252" spans="1:88">
      <c r="B252" s="332"/>
      <c r="C252" s="332"/>
      <c r="D252" s="332"/>
      <c r="E252" s="332"/>
      <c r="J252" s="31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8"/>
      <c r="L252" s="318"/>
      <c r="M252" s="318"/>
      <c r="N252" s="318"/>
      <c r="O252" s="318"/>
      <c r="CJ252" s="309"/>
    </row>
    <row r="253" spans="1:88">
      <c r="B253" s="309" t="s">
        <v>507</v>
      </c>
      <c r="C253" s="309"/>
      <c r="D253" s="309"/>
      <c r="E253" s="309"/>
      <c r="CJ253" s="309"/>
    </row>
    <row r="254" spans="1:88">
      <c r="CJ254" s="309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09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09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09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09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09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09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32" t="s">
        <v>403</v>
      </c>
      <c r="C266" s="332"/>
      <c r="D266" s="332"/>
      <c r="E266" s="332"/>
      <c r="J266" s="318" t="s">
        <v>69</v>
      </c>
      <c r="K266" s="318"/>
      <c r="L266" s="318"/>
      <c r="M266" s="318"/>
      <c r="N266" s="318"/>
      <c r="O266" s="318"/>
    </row>
    <row r="267" spans="1:88" ht="18" customHeight="1">
      <c r="B267" s="332"/>
      <c r="C267" s="332"/>
      <c r="D267" s="332"/>
      <c r="E267" s="332"/>
      <c r="J267" s="318" t="s">
        <v>73</v>
      </c>
      <c r="K267" s="318"/>
      <c r="L267" s="318"/>
      <c r="M267" s="20"/>
      <c r="N267" s="326" t="s">
        <v>74</v>
      </c>
      <c r="O267" s="326"/>
    </row>
    <row r="268" spans="1:88">
      <c r="B268" s="332"/>
      <c r="C268" s="332"/>
      <c r="D268" s="332"/>
      <c r="E268" s="332"/>
      <c r="J268" s="31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8"/>
      <c r="L268" s="318"/>
      <c r="M268" s="318"/>
      <c r="N268" s="318"/>
      <c r="O268" s="318"/>
    </row>
    <row r="269" spans="1:88">
      <c r="B269" s="309" t="s">
        <v>507</v>
      </c>
      <c r="C269" s="309"/>
      <c r="D269" s="309"/>
      <c r="E269" s="309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37" t="s">
        <v>609</v>
      </c>
      <c r="B283" s="20" t="s">
        <v>480</v>
      </c>
      <c r="C283" s="14">
        <f>C280/C281</f>
        <v>0.33567230039130802</v>
      </c>
    </row>
    <row r="284" spans="1:13">
      <c r="A284" s="337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abSelected="1" topLeftCell="BM116" zoomScale="65" zoomScaleNormal="25" workbookViewId="0">
      <selection activeCell="BP75" sqref="BP75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55" t="s">
        <v>285</v>
      </c>
      <c r="Q23" s="355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56"/>
      <c r="Q24" s="356"/>
    </row>
    <row r="25" spans="14:66" ht="16.05" customHeight="1">
      <c r="P25" s="348" t="s">
        <v>269</v>
      </c>
      <c r="Q25" s="98" t="s">
        <v>245</v>
      </c>
      <c r="AO25" s="358" t="s">
        <v>346</v>
      </c>
      <c r="AP25" s="358"/>
      <c r="AQ25" s="358"/>
      <c r="AR25" s="358"/>
      <c r="AS25" s="358"/>
      <c r="AT25" s="358"/>
      <c r="AU25" s="358"/>
      <c r="BH25" s="358" t="s">
        <v>350</v>
      </c>
      <c r="BI25" s="358"/>
      <c r="BJ25" s="358"/>
      <c r="BK25" s="358"/>
      <c r="BL25" s="358"/>
      <c r="BM25" s="358"/>
      <c r="BN25" s="358"/>
    </row>
    <row r="26" spans="14:66">
      <c r="P26" s="351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64" t="s">
        <v>332</v>
      </c>
      <c r="F42" s="364"/>
      <c r="G42" s="364"/>
      <c r="H42" s="364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52" t="s">
        <v>325</v>
      </c>
      <c r="X42" s="352"/>
      <c r="Y42" s="352"/>
      <c r="Z42" s="352"/>
      <c r="AA42" s="35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52" t="s">
        <v>455</v>
      </c>
      <c r="AQ42" s="352"/>
      <c r="AR42" s="352"/>
      <c r="AS42" s="352"/>
      <c r="AT42" s="35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52" t="s">
        <v>351</v>
      </c>
      <c r="BJ42" s="352"/>
      <c r="BK42" s="352"/>
      <c r="BL42" s="352"/>
      <c r="BM42" s="35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64"/>
      <c r="F43" s="364"/>
      <c r="G43" s="364"/>
      <c r="H43" s="364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53"/>
      <c r="X43" s="353"/>
      <c r="Y43" s="353"/>
      <c r="Z43" s="353"/>
      <c r="AA43" s="353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52"/>
      <c r="AQ43" s="352"/>
      <c r="AR43" s="352"/>
      <c r="AS43" s="352"/>
      <c r="AT43" s="35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52"/>
      <c r="BJ43" s="352"/>
      <c r="BK43" s="352"/>
      <c r="BL43" s="352"/>
      <c r="BM43" s="352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62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48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48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63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51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51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50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50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50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50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50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50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50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50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50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50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50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>
        <f t="array" ref="BT48">SUM(BP46:BP47*BT46:BT47) / BP48</f>
        <v>-834.48831000000007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50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50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50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50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50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50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50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50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50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>
        <f t="array" ref="O52">SUM(K46:K51*O46:O51) / K52</f>
        <v>-841.69623437072971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>
        <f t="array" ref="AH52">SUM(AD46:AD51*AH46:AH51) / AD52</f>
        <v>-841.69623437072971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>
        <f t="array" ref="BA52">SUM(AW46:AW51*BA46:BA51) / AW52</f>
        <v>-841.69623437072971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50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50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43" t="s">
        <v>386</v>
      </c>
      <c r="C61" s="343"/>
      <c r="D61" s="343"/>
      <c r="E61" s="343"/>
      <c r="F61" s="343"/>
      <c r="G61" s="343"/>
      <c r="H61" s="343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50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47"/>
      <c r="C62" s="347"/>
      <c r="D62" s="347"/>
      <c r="E62" s="347"/>
      <c r="F62" s="347"/>
      <c r="G62" s="347"/>
      <c r="H62" s="347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50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>
        <f t="array" ref="BT63">SUM(BP59:BP62*BT59:BT62) / BP63</f>
        <v>-1454.2261001517452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50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50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50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50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>
        <f t="array" ref="AH70">SUM(AD67:AD69*AH67:AH69) / AD70</f>
        <v>-99.008821849873215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99" t="s">
        <v>782</v>
      </c>
      <c r="BQ72" s="399" t="s">
        <v>265</v>
      </c>
      <c r="BR72" s="400" t="s">
        <v>250</v>
      </c>
      <c r="BS72" s="400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99" t="s">
        <v>47</v>
      </c>
      <c r="BQ73" s="399" t="s">
        <v>62</v>
      </c>
      <c r="BR73" s="399" t="s">
        <v>91</v>
      </c>
      <c r="BS73" s="399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43" t="s">
        <v>414</v>
      </c>
      <c r="F74" s="343"/>
      <c r="G74" s="343"/>
      <c r="H74" s="343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401">
        <f>'MCC_hM_RUVY_matrices_mat_level '!L151</f>
        <v>2097717.26361016</v>
      </c>
      <c r="BQ74" s="401">
        <v>1448.15</v>
      </c>
      <c r="BR74" s="401">
        <f>1-(T_0/BQ74)</f>
        <v>0.79422021199461379</v>
      </c>
      <c r="BS74" s="401">
        <f>BP74*BR74</f>
        <v>1666049.4498092225</v>
      </c>
      <c r="BU74" s="21"/>
      <c r="BV74" s="21"/>
      <c r="BW74" s="21"/>
      <c r="BX74" s="21"/>
      <c r="BY74" s="21"/>
      <c r="BZ74" s="21"/>
    </row>
    <row r="75" spans="2:78" ht="18" customHeight="1">
      <c r="E75" s="343"/>
      <c r="F75" s="343"/>
      <c r="G75" s="343"/>
      <c r="H75" s="343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50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50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43" t="s">
        <v>410</v>
      </c>
      <c r="DU103" s="343"/>
      <c r="DV103" s="343"/>
      <c r="DW103" s="343"/>
      <c r="DX103" s="343"/>
      <c r="DY103" s="343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47"/>
      <c r="DU104" s="347"/>
      <c r="DV104" s="347"/>
      <c r="DW104" s="347"/>
      <c r="DX104" s="347"/>
      <c r="DY104" s="347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59" t="s">
        <v>346</v>
      </c>
      <c r="AP110" s="346"/>
      <c r="AQ110" s="346"/>
      <c r="AR110" s="346"/>
      <c r="AS110" s="346"/>
      <c r="AT110" s="346"/>
      <c r="AU110" s="346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46" t="s">
        <v>350</v>
      </c>
      <c r="BH110" s="346"/>
      <c r="BI110" s="346"/>
      <c r="BJ110" s="346"/>
      <c r="BK110" s="346"/>
      <c r="BL110" s="346"/>
      <c r="BM110" s="346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60" t="s">
        <v>285</v>
      </c>
      <c r="Q111" s="360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61"/>
      <c r="Q112" s="361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48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51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46" t="s">
        <v>352</v>
      </c>
      <c r="EQ114" s="346"/>
      <c r="ER114" s="346"/>
      <c r="ES114" s="346"/>
      <c r="ET114" s="346"/>
      <c r="EU114" s="346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43" t="s">
        <v>376</v>
      </c>
      <c r="DU116" s="343"/>
      <c r="DV116" s="343"/>
      <c r="DW116" s="343"/>
      <c r="DX116" s="343"/>
      <c r="DY116" s="343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47"/>
      <c r="DU117" s="347"/>
      <c r="DV117" s="347"/>
      <c r="DW117" s="347"/>
      <c r="DX117" s="347"/>
      <c r="DY117" s="347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64" t="s">
        <v>413</v>
      </c>
      <c r="F126" s="364"/>
      <c r="G126" s="364"/>
      <c r="H126" s="364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54" t="s">
        <v>326</v>
      </c>
      <c r="X126" s="354"/>
      <c r="Y126" s="354"/>
      <c r="Z126" s="354"/>
      <c r="AA126" s="35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54" t="s">
        <v>435</v>
      </c>
      <c r="AR126" s="354"/>
      <c r="AS126" s="354"/>
      <c r="AT126" s="354"/>
      <c r="AU126" s="35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54" t="s">
        <v>348</v>
      </c>
      <c r="BK126" s="354"/>
      <c r="BL126" s="354"/>
      <c r="BM126" s="354"/>
      <c r="BN126" s="35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54" t="s">
        <v>349</v>
      </c>
      <c r="CD126" s="354"/>
      <c r="CE126" s="354"/>
      <c r="CF126" s="354"/>
      <c r="CG126" s="35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74" t="s">
        <v>76</v>
      </c>
      <c r="DT126" s="374"/>
      <c r="DU126" s="374"/>
      <c r="DV126" s="374"/>
      <c r="DW126" s="374"/>
      <c r="DX126" s="374"/>
      <c r="DY126" s="374"/>
      <c r="EG126" s="14" t="s">
        <v>445</v>
      </c>
      <c r="EL126" s="109">
        <f>EB134</f>
        <v>1314.2879334772852</v>
      </c>
      <c r="EM126" s="110">
        <f>EM134</f>
        <v>6682782.3361421349</v>
      </c>
      <c r="EN126" s="339" t="s">
        <v>337</v>
      </c>
      <c r="EO126" s="339"/>
      <c r="EP126" s="339"/>
      <c r="EQ126" s="339"/>
      <c r="ER126" s="339"/>
      <c r="ES126" s="339"/>
      <c r="ET126" s="339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39" t="s">
        <v>331</v>
      </c>
      <c r="FO126" s="339"/>
      <c r="FP126" s="339"/>
      <c r="FQ126" s="339"/>
      <c r="FR126" s="339"/>
      <c r="FS126" s="339"/>
      <c r="FT126" s="339"/>
    </row>
    <row r="127" spans="5:176" ht="16.2" customHeight="1">
      <c r="E127" s="364"/>
      <c r="F127" s="364"/>
      <c r="G127" s="364"/>
      <c r="H127" s="364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57"/>
      <c r="X127" s="357"/>
      <c r="Y127" s="357"/>
      <c r="Z127" s="357"/>
      <c r="AA127" s="35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54"/>
      <c r="AR127" s="354"/>
      <c r="AS127" s="354"/>
      <c r="AT127" s="354"/>
      <c r="AU127" s="35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54"/>
      <c r="BK127" s="354"/>
      <c r="BL127" s="354"/>
      <c r="BM127" s="354"/>
      <c r="BN127" s="35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54"/>
      <c r="CD127" s="354"/>
      <c r="CE127" s="354"/>
      <c r="CF127" s="354"/>
      <c r="CG127" s="35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74"/>
      <c r="DT127" s="374"/>
      <c r="DU127" s="374"/>
      <c r="DV127" s="374"/>
      <c r="DW127" s="374"/>
      <c r="DX127" s="374"/>
      <c r="DY127" s="374"/>
      <c r="EN127" s="339"/>
      <c r="EO127" s="339"/>
      <c r="EP127" s="339"/>
      <c r="EQ127" s="339"/>
      <c r="ER127" s="339"/>
      <c r="ES127" s="339"/>
      <c r="ET127" s="339"/>
      <c r="EY127" s="1"/>
      <c r="EZ127" s="1"/>
      <c r="FA127" s="1"/>
      <c r="FB127" s="1"/>
      <c r="FC127" s="1"/>
      <c r="FD127" s="1"/>
      <c r="FE127" s="1"/>
      <c r="FF127" s="1"/>
      <c r="FG127" s="1"/>
      <c r="FN127" s="339"/>
      <c r="FO127" s="339"/>
      <c r="FP127" s="339"/>
      <c r="FQ127" s="339"/>
      <c r="FR127" s="339"/>
      <c r="FS127" s="339"/>
      <c r="FT127" s="339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48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48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48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48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74"/>
      <c r="DT128" s="374"/>
      <c r="DU128" s="374"/>
      <c r="DV128" s="374"/>
      <c r="DW128" s="374"/>
      <c r="DX128" s="374"/>
      <c r="DY128" s="374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39"/>
      <c r="EO128" s="339"/>
      <c r="EP128" s="339"/>
      <c r="EQ128" s="339"/>
      <c r="ER128" s="339"/>
      <c r="ES128" s="339"/>
      <c r="ET128" s="339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39"/>
      <c r="FO128" s="339"/>
      <c r="FP128" s="339"/>
      <c r="FQ128" s="339"/>
      <c r="FR128" s="339"/>
      <c r="FS128" s="339"/>
      <c r="FT128" s="339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51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51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51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51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41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69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4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4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4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4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42"/>
      <c r="DX130" s="96" t="s">
        <v>77</v>
      </c>
      <c r="DY130" s="21"/>
      <c r="DZ130" s="34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70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4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4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4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4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4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>
        <f t="array" ref="O132">SUM(K130:K131*O130:O131) / K132</f>
        <v>-1202.01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>
        <f t="array" ref="AI132">SUM(AE130:AE131*AI130:AI131) / AE132</f>
        <v>-1202.01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>
        <f t="array" ref="BB132">SUM(AX130:AX131*BB130:BB131) / AX132</f>
        <v>-1202.01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>
        <f t="array" ref="BU132">SUM(BQ130:BQ131*BU130:BU131) / BQ132</f>
        <v>-1202.01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EM130/(CW126+CW206+CA42)</f>
        <v>1.0976920273227081E-2</v>
      </c>
      <c r="DY132" s="21"/>
      <c r="DZ132" s="34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4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>
        <f t="array" ref="EF134">SUM(EB130:EB133*EF130:EF133) / EB134</f>
        <v>1011848.1879043626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43" t="s">
        <v>386</v>
      </c>
      <c r="C137" s="343"/>
      <c r="D137" s="343"/>
      <c r="E137" s="343"/>
      <c r="F137" s="343"/>
      <c r="G137" s="343"/>
      <c r="H137" s="343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47"/>
      <c r="C138" s="347"/>
      <c r="D138" s="347"/>
      <c r="E138" s="347"/>
      <c r="F138" s="347"/>
      <c r="G138" s="347"/>
      <c r="H138" s="347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43" t="s">
        <v>414</v>
      </c>
      <c r="BL142" s="343"/>
      <c r="BM142" s="343"/>
      <c r="BN142" s="343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50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3" t="s">
        <v>414</v>
      </c>
      <c r="DW142" s="343"/>
      <c r="DX142" s="343"/>
      <c r="DY142" s="343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43"/>
      <c r="BL143" s="343"/>
      <c r="BM143" s="343"/>
      <c r="BN143" s="343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50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3"/>
      <c r="DW143" s="343"/>
      <c r="DX143" s="343"/>
      <c r="DY143" s="343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50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50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0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50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50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>
        <f t="array" ref="CP145">SUM(CL142:CL144*CP142:CP144) / CL145</f>
        <v>-125.87204049624027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50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50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50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50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50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50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50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50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>
        <f t="array" ref="AI149">SUM(AE146:AE148*AI146:AI148) / AE149</f>
        <v>-98.84370786785361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>
        <f t="array" ref="FF149">SUM(FB145:FB148*FF145:FF148) / FB149</f>
        <v>-126.30390709179704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43" t="s">
        <v>387</v>
      </c>
      <c r="C153" s="343"/>
      <c r="D153" s="343"/>
      <c r="E153" s="343"/>
      <c r="F153" s="343"/>
      <c r="G153" s="343"/>
      <c r="H153" s="343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99" t="s">
        <v>782</v>
      </c>
      <c r="CK153" s="399" t="s">
        <v>265</v>
      </c>
      <c r="CL153" s="400" t="s">
        <v>250</v>
      </c>
      <c r="CM153" s="400" t="s">
        <v>783</v>
      </c>
    </row>
    <row r="154" spans="2:169" ht="18" customHeight="1">
      <c r="B154" s="347"/>
      <c r="C154" s="347"/>
      <c r="D154" s="347"/>
      <c r="E154" s="347"/>
      <c r="F154" s="347"/>
      <c r="G154" s="347"/>
      <c r="H154" s="347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43" t="s">
        <v>376</v>
      </c>
      <c r="BL154" s="343"/>
      <c r="BM154" s="343"/>
      <c r="BN154" s="343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99" t="s">
        <v>47</v>
      </c>
      <c r="CK154" s="399" t="s">
        <v>62</v>
      </c>
      <c r="CL154" s="399" t="s">
        <v>91</v>
      </c>
      <c r="CM154" s="399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43"/>
      <c r="BL155" s="343"/>
      <c r="BM155" s="343"/>
      <c r="BN155" s="343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401">
        <f>'MCC_hM_RUVY_matrices_mat_level '!L154</f>
        <v>879425.91463045357</v>
      </c>
      <c r="CK155" s="401">
        <f>CE125</f>
        <v>1173.1500000000001</v>
      </c>
      <c r="CL155" s="401">
        <f>1-(T_0/CK155)</f>
        <v>0.74598303712227765</v>
      </c>
      <c r="CM155" s="401">
        <f>CJ155*CL155</f>
        <v>656036.81472006266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71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1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71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1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99" t="s">
        <v>782</v>
      </c>
      <c r="FB159" s="399" t="s">
        <v>265</v>
      </c>
      <c r="FC159" s="400" t="s">
        <v>250</v>
      </c>
      <c r="FD159" s="400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>
        <f t="array" ref="EF160">SUM(EB156:EB159*EF156:EF159) / EB160</f>
        <v>-23.917987170512156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99" t="s">
        <v>47</v>
      </c>
      <c r="FB160" s="399" t="s">
        <v>62</v>
      </c>
      <c r="FC160" s="399" t="s">
        <v>91</v>
      </c>
      <c r="FD160" s="399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401">
        <f>'MCC_hM_RUVY_matrices_mat_level '!L159</f>
        <v>9363636.6135623064</v>
      </c>
      <c r="FB161" s="401">
        <v>1144.261</v>
      </c>
      <c r="FC161" s="401">
        <f>1-(T_0/FB161)</f>
        <v>0.73956990581694204</v>
      </c>
      <c r="FD161" s="401">
        <f>FA161*FC161</f>
        <v>6925063.848396345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43" t="s">
        <v>414</v>
      </c>
      <c r="F165" s="343"/>
      <c r="G165" s="343"/>
      <c r="H165" s="343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43"/>
      <c r="F166" s="343"/>
      <c r="G166" s="343"/>
      <c r="H166" s="343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50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50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58" t="s">
        <v>345</v>
      </c>
      <c r="X182" s="358"/>
      <c r="Y182" s="358"/>
      <c r="Z182" s="358"/>
      <c r="AA182" s="358"/>
      <c r="AB182" s="358"/>
      <c r="AC182" s="358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58" t="s">
        <v>346</v>
      </c>
      <c r="AP187" s="358"/>
      <c r="AQ187" s="358"/>
      <c r="AR187" s="358"/>
      <c r="AS187" s="358"/>
      <c r="AT187" s="358"/>
      <c r="AU187" s="358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58" t="s">
        <v>347</v>
      </c>
      <c r="BH187" s="358"/>
      <c r="BI187" s="358"/>
      <c r="BJ187" s="358"/>
      <c r="BK187" s="358"/>
      <c r="BL187" s="358"/>
      <c r="BM187" s="358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67" t="s">
        <v>285</v>
      </c>
      <c r="Q189" s="36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68"/>
      <c r="Q190" s="36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48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51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65" t="s">
        <v>398</v>
      </c>
      <c r="X195" s="366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4" t="s">
        <v>336</v>
      </c>
      <c r="Q206" s="334"/>
      <c r="R206" s="334"/>
      <c r="S206" s="21"/>
      <c r="T206" s="21"/>
      <c r="U206" s="177">
        <f>K218</f>
        <v>298.6148747230165</v>
      </c>
      <c r="V206" s="175">
        <f>V218</f>
        <v>8850991.3601140417</v>
      </c>
      <c r="W206" s="340" t="s">
        <v>327</v>
      </c>
      <c r="X206" s="340"/>
      <c r="Y206" s="340"/>
      <c r="Z206" s="340"/>
      <c r="AA206" s="340"/>
      <c r="AB206" s="340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40" t="s">
        <v>434</v>
      </c>
      <c r="AR206" s="340"/>
      <c r="AS206" s="340"/>
      <c r="AT206" s="340"/>
      <c r="AU206" s="340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40" t="s">
        <v>362</v>
      </c>
      <c r="BK206" s="340"/>
      <c r="BL206" s="340"/>
      <c r="BM206" s="340"/>
      <c r="BN206" s="340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40" t="s">
        <v>344</v>
      </c>
      <c r="CE206" s="340"/>
      <c r="CF206" s="340"/>
      <c r="CG206" s="340"/>
      <c r="CH206" s="340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40"/>
      <c r="X207" s="340"/>
      <c r="Y207" s="340"/>
      <c r="Z207" s="340"/>
      <c r="AA207" s="340"/>
      <c r="AB207" s="340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40"/>
      <c r="AR207" s="340"/>
      <c r="AS207" s="340"/>
      <c r="AT207" s="340"/>
      <c r="AU207" s="340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40"/>
      <c r="BK207" s="340"/>
      <c r="BL207" s="340"/>
      <c r="BM207" s="340"/>
      <c r="BN207" s="340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75"/>
      <c r="CE207" s="375"/>
      <c r="CF207" s="375"/>
      <c r="CG207" s="375"/>
      <c r="CH207" s="375"/>
      <c r="CI207" s="162"/>
      <c r="CU207" s="21"/>
      <c r="CV207" s="21"/>
    </row>
    <row r="208" spans="5:101" ht="19.2" customHeight="1">
      <c r="E208" s="343" t="s">
        <v>356</v>
      </c>
      <c r="F208" s="343"/>
      <c r="G208" s="343"/>
      <c r="H208" s="343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48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48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48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48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43"/>
      <c r="F209" s="343"/>
      <c r="G209" s="343"/>
      <c r="H209" s="343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51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51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51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4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44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44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44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44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44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44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44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44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44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44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44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44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44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44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44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44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44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44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44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44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44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44" t="s">
        <v>297</v>
      </c>
      <c r="X216" s="21"/>
      <c r="Y216" s="1" t="s">
        <v>477</v>
      </c>
      <c r="Z216" s="1" t="s">
        <v>477</v>
      </c>
      <c r="AA216" s="1" t="s">
        <v>477</v>
      </c>
      <c r="AC216" s="344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44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44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44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>
        <f t="array" ref="O218">SUM(K210:K217*O210:O217) / K218</f>
        <v>23054812.906863328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44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>
        <f t="array" ref="AI218">SUM(AE210:AE217*AI210:AI217) / AE218</f>
        <v>23054812.906863328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>
        <f t="array" ref="BB218">SUM(AX210:AX217*BB210:BB217) / AX218</f>
        <v>23054812.906863328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>
        <f t="array" ref="BU218">SUM(BQ210:BQ217*BU210:BU217) / BQ218</f>
        <v>23054812.906863328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44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44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44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43" t="s">
        <v>386</v>
      </c>
      <c r="C222" s="343"/>
      <c r="D222" s="343"/>
      <c r="E222" s="343"/>
      <c r="F222" s="343"/>
      <c r="G222" s="343"/>
      <c r="H222" s="343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44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47"/>
      <c r="C223" s="347"/>
      <c r="D223" s="347"/>
      <c r="E223" s="347"/>
      <c r="F223" s="347"/>
      <c r="G223" s="347"/>
      <c r="H223" s="347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44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44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44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44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58" t="s">
        <v>347</v>
      </c>
      <c r="CZ226" s="358"/>
      <c r="DA226" s="358"/>
      <c r="DB226" s="358"/>
      <c r="DC226" s="358"/>
      <c r="DD226" s="358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2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44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44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>
        <f t="array" ref="CP229">SUM(CL222:CL228*CP222:CP228) / CL229</f>
        <v>-1089.7720000000002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50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50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50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40" t="s">
        <v>514</v>
      </c>
      <c r="CZ233" s="340"/>
      <c r="DA233" s="340"/>
      <c r="DB233" s="340"/>
      <c r="DC233" s="340"/>
      <c r="DL233" s="14" t="s">
        <v>515</v>
      </c>
      <c r="DP233" s="177">
        <f>DF241</f>
        <v>46.099804713468714</v>
      </c>
      <c r="DQ233" s="175">
        <f>DQ241</f>
        <v>4043367.3234254471</v>
      </c>
      <c r="DS233" s="340" t="s">
        <v>516</v>
      </c>
      <c r="DT233" s="340"/>
      <c r="DU233" s="340"/>
      <c r="DV233" s="340"/>
      <c r="DW233" s="340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72" t="s">
        <v>331</v>
      </c>
      <c r="FJ233" s="373"/>
      <c r="FK233" s="373"/>
      <c r="FL233" s="373"/>
      <c r="FM233" s="373"/>
    </row>
    <row r="234" spans="2:169" ht="18" customHeight="1">
      <c r="U234" s="179" t="s">
        <v>1</v>
      </c>
      <c r="V234" s="178" t="s">
        <v>0</v>
      </c>
      <c r="AC234" s="350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>
        <f t="array" ref="AI234">SUM(AE231:AE233*AI231:AI233) / AE234</f>
        <v>-99.008821849873215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43" t="s">
        <v>414</v>
      </c>
      <c r="BL234" s="343"/>
      <c r="BM234" s="343"/>
      <c r="BN234" s="343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40"/>
      <c r="CZ234" s="340"/>
      <c r="DA234" s="340"/>
      <c r="DB234" s="340"/>
      <c r="DC234" s="340"/>
      <c r="DS234" s="340"/>
      <c r="DT234" s="340"/>
      <c r="DU234" s="340"/>
      <c r="DV234" s="340"/>
      <c r="DW234" s="340"/>
      <c r="FI234" s="373"/>
      <c r="FJ234" s="373"/>
      <c r="FK234" s="373"/>
      <c r="FL234" s="373"/>
      <c r="FM234" s="373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43"/>
      <c r="BL235" s="343"/>
      <c r="BM235" s="343"/>
      <c r="BN235" s="343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41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41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3"/>
      <c r="FJ235" s="373"/>
      <c r="FK235" s="373"/>
      <c r="FL235" s="373"/>
      <c r="FM235" s="373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44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42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42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44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4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4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71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43" t="s">
        <v>414</v>
      </c>
      <c r="F238" s="343"/>
      <c r="G238" s="343"/>
      <c r="H238" s="343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50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4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4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71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43"/>
      <c r="F239" s="343"/>
      <c r="G239" s="343"/>
      <c r="H239" s="343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50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4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4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1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50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0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4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4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71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50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CJ241" s="350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>
        <f t="array" ref="DJ241">SUM(DF237:DF240*DJ237:DJ240) / DF241</f>
        <v>-23.917987170512152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>
        <f t="array" ref="EE241">SUM(EA237:EA240*EE237:EE240) / EA241</f>
        <v>-23.917987170512152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>
        <f t="array" ref="EZ241">SUM(EV237:EV240*EZ237:EZ240) / EV241</f>
        <v>-23.917987170512156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CA242" s="179" t="s">
        <v>1</v>
      </c>
      <c r="CB242" s="178" t="s">
        <v>0</v>
      </c>
      <c r="CJ242" s="350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>
        <f t="array" ref="CP243">SUM(CL238:CL242*CP238:CP242) / CL243</f>
        <v>-37.006500000000003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43" t="s">
        <v>376</v>
      </c>
      <c r="BL246" s="343"/>
      <c r="BM246" s="343"/>
      <c r="BN246" s="343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43"/>
      <c r="BL247" s="343"/>
      <c r="BM247" s="343"/>
      <c r="BN247" s="343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50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50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50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>
        <f t="array" ref="CP258">SUM(CL255:CL257*CP255:CP257) / CL258</f>
        <v>-89.542108138870873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44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44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44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44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44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44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44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44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44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44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44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>
        <f t="array" ref="CP282">SUM(CL271:CL281*CP271:CP281) / CL282</f>
        <v>-221.69899000000004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99" t="s">
        <v>782</v>
      </c>
      <c r="CM291" s="399" t="s">
        <v>265</v>
      </c>
      <c r="CN291" s="400" t="s">
        <v>250</v>
      </c>
      <c r="CO291" s="400" t="s">
        <v>783</v>
      </c>
    </row>
    <row r="292" spans="90:93">
      <c r="CL292" s="399" t="s">
        <v>47</v>
      </c>
      <c r="CM292" s="399" t="s">
        <v>62</v>
      </c>
      <c r="CN292" s="399" t="s">
        <v>91</v>
      </c>
      <c r="CO292" s="399" t="s">
        <v>47</v>
      </c>
    </row>
    <row r="293" spans="90:93">
      <c r="CL293" s="401">
        <f>'MCC_hM_RUVY_matrices_mat_level '!L155</f>
        <v>5806523.6972423811</v>
      </c>
      <c r="CM293" s="401">
        <v>1573.15</v>
      </c>
      <c r="CN293" s="401">
        <f>1-(T_0/CM293)</f>
        <v>0.81057114706162792</v>
      </c>
      <c r="CO293" s="401">
        <f>CL293*CN293</f>
        <v>4706600.5737142814</v>
      </c>
    </row>
    <row r="294" spans="90:93">
      <c r="CL294" s="402" t="s">
        <v>786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76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77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78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79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79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0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1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82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83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84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84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85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L104" zoomScale="10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86" t="s">
        <v>470</v>
      </c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N38" s="233"/>
      <c r="BO38" s="386" t="s">
        <v>471</v>
      </c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86" t="s">
        <v>472</v>
      </c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  <c r="BG78" s="386"/>
      <c r="BH78" s="386"/>
      <c r="BI78" s="386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86" t="s">
        <v>328</v>
      </c>
      <c r="AV123" s="386"/>
      <c r="AW123" s="386"/>
      <c r="AX123" s="386"/>
      <c r="AY123" s="386"/>
      <c r="AZ123" s="386"/>
      <c r="BA123" s="386"/>
      <c r="BB123" s="386"/>
      <c r="BC123" s="386"/>
      <c r="BD123" s="386"/>
      <c r="BE123" s="386"/>
      <c r="BF123" s="386"/>
      <c r="BG123" s="386"/>
      <c r="BH123" s="386"/>
      <c r="BI123" s="386"/>
      <c r="BJ123" s="52" t="s">
        <v>369</v>
      </c>
      <c r="BO123" s="386" t="s">
        <v>330</v>
      </c>
      <c r="BP123" s="386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87"/>
      <c r="G125" s="387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86" t="s">
        <v>368</v>
      </c>
      <c r="AV125" s="386"/>
      <c r="AW125" s="386"/>
      <c r="AX125" s="386"/>
      <c r="AY125" s="386"/>
      <c r="AZ125" s="386"/>
      <c r="BA125" s="386"/>
      <c r="BB125" s="386"/>
      <c r="BC125" s="386"/>
      <c r="BD125" s="386"/>
      <c r="BE125" s="386"/>
      <c r="BF125" s="386"/>
      <c r="BG125" s="386"/>
      <c r="BH125" s="386"/>
      <c r="BI125" s="386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86" t="s">
        <v>329</v>
      </c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  <c r="AE142" s="386"/>
      <c r="AF142" s="386"/>
      <c r="AG142" s="386"/>
      <c r="AH142" s="386"/>
      <c r="AI142" s="386"/>
      <c r="AJ142" s="386"/>
      <c r="AK142" s="386"/>
      <c r="AL142" s="386"/>
      <c r="AM142" s="386"/>
      <c r="AN142" s="386"/>
      <c r="AO142" s="386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86" t="s">
        <v>366</v>
      </c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  <c r="AE144" s="386"/>
      <c r="AF144" s="386"/>
      <c r="AG144" s="386"/>
      <c r="AH144" s="386"/>
      <c r="AI144" s="386"/>
      <c r="AJ144" s="386"/>
      <c r="AK144" s="386"/>
      <c r="AL144" s="386"/>
      <c r="AM144" s="386"/>
      <c r="AN144" s="386"/>
      <c r="AO144" s="386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86" t="s">
        <v>56</v>
      </c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6"/>
      <c r="AL165" s="386"/>
      <c r="AM165" s="386"/>
      <c r="AN165" s="386"/>
      <c r="AO165" s="386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86" t="s">
        <v>367</v>
      </c>
      <c r="G167" s="386"/>
      <c r="H167" s="386"/>
      <c r="I167" s="386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  <c r="AE167" s="386"/>
      <c r="AF167" s="386"/>
      <c r="AG167" s="386"/>
      <c r="AH167" s="386"/>
      <c r="AI167" s="386"/>
      <c r="AJ167" s="386"/>
      <c r="AK167" s="386"/>
      <c r="AL167" s="386"/>
      <c r="AM167" s="386"/>
      <c r="AN167" s="386"/>
      <c r="AO167" s="386"/>
      <c r="AP167" s="52"/>
      <c r="AQ167" s="52"/>
    </row>
    <row r="171" spans="5:47">
      <c r="F171" s="386" t="s">
        <v>461</v>
      </c>
      <c r="G171" s="386"/>
      <c r="H171" s="386"/>
      <c r="I171" s="386"/>
      <c r="J171" s="386"/>
      <c r="K171" s="386"/>
      <c r="L171" s="386"/>
      <c r="M171" s="386"/>
      <c r="N171" s="386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86" t="s">
        <v>490</v>
      </c>
      <c r="G213" s="386"/>
      <c r="H213" s="386"/>
      <c r="I213" s="386"/>
      <c r="J213" s="386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G121" s="52"/>
      <c r="BL121" s="52"/>
      <c r="BM121" s="52"/>
      <c r="BN121" s="52"/>
    </row>
    <row r="122" spans="2:66" ht="13.05" customHeight="1">
      <c r="C122" s="387"/>
      <c r="D122" s="387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86" t="s">
        <v>329</v>
      </c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  <c r="AE139" s="386"/>
      <c r="AF139" s="386"/>
      <c r="AG139" s="386"/>
      <c r="AH139" s="386"/>
      <c r="AI139" s="386"/>
      <c r="AJ139" s="386"/>
      <c r="AK139" s="386"/>
      <c r="AL139" s="386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86" t="s">
        <v>366</v>
      </c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  <c r="AE141" s="386"/>
      <c r="AF141" s="386"/>
      <c r="AG141" s="386"/>
      <c r="AH141" s="386"/>
      <c r="AI141" s="386"/>
      <c r="AJ141" s="386"/>
      <c r="AK141" s="386"/>
      <c r="AL141" s="386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86" t="s">
        <v>56</v>
      </c>
      <c r="D162" s="386"/>
      <c r="E162" s="386"/>
      <c r="F162" s="386"/>
      <c r="G162" s="386"/>
      <c r="H162" s="386"/>
      <c r="I162" s="386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  <c r="AE162" s="386"/>
      <c r="AF162" s="386"/>
      <c r="AG162" s="386"/>
      <c r="AH162" s="386"/>
      <c r="AI162" s="386"/>
      <c r="AJ162" s="386"/>
      <c r="AK162" s="386"/>
      <c r="AL162" s="386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86" t="s">
        <v>367</v>
      </c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  <c r="AE164" s="386"/>
      <c r="AF164" s="386"/>
      <c r="AG164" s="386"/>
      <c r="AH164" s="386"/>
      <c r="AI164" s="386"/>
      <c r="AJ164" s="386"/>
      <c r="AK164" s="386"/>
      <c r="AL164" s="386"/>
      <c r="AM164" s="52"/>
      <c r="AN164" s="52"/>
    </row>
    <row r="168" spans="2:40">
      <c r="C168" s="386" t="s">
        <v>364</v>
      </c>
      <c r="D168" s="386"/>
      <c r="E168" s="386"/>
      <c r="F168" s="386"/>
      <c r="G168" s="386"/>
      <c r="H168" s="386"/>
      <c r="I168" s="386"/>
      <c r="J168" s="386"/>
      <c r="K168" s="386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86" t="s">
        <v>375</v>
      </c>
      <c r="D210" s="386"/>
      <c r="E210" s="386"/>
      <c r="F210" s="386"/>
      <c r="G210" s="386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1011848.1879043626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1011848.1879043626</v>
      </c>
      <c r="BG115" s="246">
        <f t="shared" si="11"/>
        <v>1011848.1879043626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1017290.2875171921</v>
      </c>
      <c r="BL120" s="52"/>
      <c r="BM120" s="52"/>
    </row>
    <row r="121" spans="2:66" ht="13.05" customHeight="1">
      <c r="C121" s="387"/>
      <c r="D121" s="387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1011848.1879043626</v>
      </c>
      <c r="AJ136" s="237"/>
      <c r="AK136" s="237"/>
      <c r="AL136" s="237"/>
      <c r="AM136" s="253">
        <f t="shared" si="14"/>
        <v>1011848.1879043626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4"/>
      <c r="C138" s="386" t="s">
        <v>329</v>
      </c>
      <c r="D138" s="386"/>
      <c r="E138" s="386"/>
      <c r="F138" s="386"/>
      <c r="G138" s="386"/>
      <c r="H138" s="386"/>
      <c r="I138" s="386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  <c r="AE138" s="386"/>
      <c r="AF138" s="386"/>
      <c r="AG138" s="386"/>
      <c r="AH138" s="386"/>
      <c r="AI138" s="386"/>
      <c r="AJ138" s="386"/>
      <c r="AK138" s="386"/>
      <c r="AL138" s="386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1011848.1879043626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4"/>
      <c r="C140" s="386" t="s">
        <v>366</v>
      </c>
      <c r="D140" s="386"/>
      <c r="E140" s="386"/>
      <c r="F140" s="386"/>
      <c r="G140" s="386"/>
      <c r="H140" s="386"/>
      <c r="I140" s="386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  <c r="AE140" s="386"/>
      <c r="AF140" s="386"/>
      <c r="AG140" s="386"/>
      <c r="AH140" s="386"/>
      <c r="AI140" s="386"/>
      <c r="AJ140" s="386"/>
      <c r="AK140" s="386"/>
      <c r="AL140" s="386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86" t="s">
        <v>56</v>
      </c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  <c r="AE161" s="386"/>
      <c r="AF161" s="386"/>
      <c r="AG161" s="386"/>
      <c r="AH161" s="386"/>
      <c r="AI161" s="386"/>
      <c r="AJ161" s="386"/>
      <c r="AK161" s="386"/>
      <c r="AL161" s="386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86" t="s">
        <v>367</v>
      </c>
      <c r="D163" s="386"/>
      <c r="E163" s="386"/>
      <c r="F163" s="386"/>
      <c r="G163" s="386"/>
      <c r="H163" s="386"/>
      <c r="I163" s="386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  <c r="AE163" s="386"/>
      <c r="AF163" s="386"/>
      <c r="AG163" s="386"/>
      <c r="AH163" s="386"/>
      <c r="AI163" s="386"/>
      <c r="AJ163" s="386"/>
      <c r="AK163" s="386"/>
      <c r="AL163" s="386"/>
      <c r="AM163" s="52"/>
      <c r="AN163" s="52"/>
    </row>
    <row r="167" spans="2:40">
      <c r="C167" s="386" t="s">
        <v>512</v>
      </c>
      <c r="D167" s="386"/>
      <c r="E167" s="386"/>
      <c r="F167" s="386"/>
      <c r="G167" s="386"/>
      <c r="H167" s="386"/>
      <c r="I167" s="386"/>
      <c r="J167" s="386"/>
      <c r="K167" s="386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1011848.1879043626</v>
      </c>
      <c r="G202" s="246">
        <f t="shared" si="20"/>
        <v>1011848.1879043626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14"/>
      <c r="BK54" s="14"/>
      <c r="BL54" s="14"/>
      <c r="BM54" s="252"/>
      <c r="BN54" s="388" t="s">
        <v>330</v>
      </c>
      <c r="BO54" s="388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88" t="s">
        <v>329</v>
      </c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88" t="s">
        <v>366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388"/>
      <c r="AF74" s="388"/>
      <c r="AG74" s="388"/>
      <c r="AH74" s="388"/>
      <c r="AI74" s="388"/>
      <c r="AJ74" s="388"/>
      <c r="AK74" s="388"/>
      <c r="AL74" s="388"/>
      <c r="AM74" s="388"/>
      <c r="AN74" s="388"/>
      <c r="AO74" s="388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88" t="s">
        <v>56</v>
      </c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8"/>
      <c r="V93" s="388"/>
      <c r="W93" s="388"/>
      <c r="X93" s="388"/>
      <c r="Y93" s="388"/>
      <c r="Z93" s="388"/>
      <c r="AA93" s="388"/>
      <c r="AB93" s="388"/>
      <c r="AC93" s="388"/>
      <c r="AD93" s="388"/>
      <c r="AE93" s="388"/>
      <c r="AF93" s="388"/>
      <c r="AG93" s="388"/>
      <c r="AH93" s="388"/>
      <c r="AI93" s="388"/>
      <c r="AJ93" s="388"/>
      <c r="AK93" s="388"/>
      <c r="AL93" s="388"/>
      <c r="AM93" s="388"/>
      <c r="AN93" s="388"/>
      <c r="AO93" s="388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86" t="s">
        <v>367</v>
      </c>
      <c r="G95" s="386"/>
      <c r="H95" s="386"/>
      <c r="I95" s="386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  <c r="AE95" s="386"/>
      <c r="AF95" s="386"/>
      <c r="AG95" s="386"/>
      <c r="AH95" s="386"/>
      <c r="AI95" s="386"/>
      <c r="AJ95" s="386"/>
      <c r="AK95" s="386"/>
      <c r="AL95" s="386"/>
      <c r="AM95" s="386"/>
      <c r="AN95" s="386"/>
      <c r="AO95" s="386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C130" zoomScale="68" workbookViewId="0">
      <selection activeCell="L158" sqref="L158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6102763.045636192</v>
      </c>
      <c r="BI50" s="253">
        <f t="shared" si="0"/>
        <v>6102763.045636192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14"/>
      <c r="BK54" s="14"/>
      <c r="BL54" s="14"/>
      <c r="BM54" s="252"/>
      <c r="BN54" s="388" t="s">
        <v>330</v>
      </c>
      <c r="BO54" s="388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6078804.8232561611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86" t="s">
        <v>368</v>
      </c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6102763.045636192</v>
      </c>
      <c r="AM71" s="237">
        <v>0</v>
      </c>
      <c r="AN71" s="237">
        <v>0</v>
      </c>
      <c r="AO71" s="237">
        <v>0</v>
      </c>
      <c r="AP71" s="251">
        <f t="shared" si="3"/>
        <v>6102763.045636192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88" t="s">
        <v>329</v>
      </c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88"/>
      <c r="W73" s="388"/>
      <c r="X73" s="388"/>
      <c r="Y73" s="388"/>
      <c r="Z73" s="388"/>
      <c r="AA73" s="388"/>
      <c r="AB73" s="388"/>
      <c r="AC73" s="388"/>
      <c r="AD73" s="388"/>
      <c r="AE73" s="388"/>
      <c r="AF73" s="388"/>
      <c r="AG73" s="388"/>
      <c r="AH73" s="388"/>
      <c r="AI73" s="388"/>
      <c r="AJ73" s="388"/>
      <c r="AK73" s="388"/>
      <c r="AL73" s="388"/>
      <c r="AM73" s="388"/>
      <c r="AN73" s="388"/>
      <c r="AO73" s="388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6102763.045636192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88" t="s">
        <v>366</v>
      </c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/>
      <c r="S75" s="388"/>
      <c r="T75" s="388"/>
      <c r="U75" s="388"/>
      <c r="V75" s="388"/>
      <c r="W75" s="388"/>
      <c r="X75" s="388"/>
      <c r="Y75" s="388"/>
      <c r="Z75" s="388"/>
      <c r="AA75" s="388"/>
      <c r="AB75" s="388"/>
      <c r="AC75" s="388"/>
      <c r="AD75" s="388"/>
      <c r="AE75" s="388"/>
      <c r="AF75" s="388"/>
      <c r="AG75" s="388"/>
      <c r="AH75" s="388"/>
      <c r="AI75" s="388"/>
      <c r="AJ75" s="388"/>
      <c r="AK75" s="388"/>
      <c r="AL75" s="388"/>
      <c r="AM75" s="388"/>
      <c r="AN75" s="388"/>
      <c r="AO75" s="388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88" t="s">
        <v>56</v>
      </c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8"/>
      <c r="X94" s="388"/>
      <c r="Y94" s="388"/>
      <c r="Z94" s="388"/>
      <c r="AA94" s="388"/>
      <c r="AB94" s="388"/>
      <c r="AC94" s="388"/>
      <c r="AD94" s="388"/>
      <c r="AE94" s="388"/>
      <c r="AF94" s="388"/>
      <c r="AG94" s="388"/>
      <c r="AH94" s="388"/>
      <c r="AI94" s="388"/>
      <c r="AJ94" s="388"/>
      <c r="AK94" s="388"/>
      <c r="AL94" s="388"/>
      <c r="AM94" s="388"/>
      <c r="AN94" s="388"/>
      <c r="AO94" s="388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86" t="s">
        <v>367</v>
      </c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  <c r="AN96" s="386"/>
      <c r="AO96" s="386"/>
    </row>
    <row r="99" spans="5:14">
      <c r="E99" s="14"/>
      <c r="F99" s="386" t="s">
        <v>512</v>
      </c>
      <c r="G99" s="386"/>
      <c r="H99" s="386"/>
      <c r="I99" s="386"/>
      <c r="J99" s="386"/>
      <c r="K99" s="386"/>
      <c r="L99" s="386"/>
      <c r="M99" s="386"/>
      <c r="N99" s="386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-1777985.4355511186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-1777985.4355511186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-1359457.7959575919</v>
      </c>
      <c r="G103" s="14"/>
      <c r="H103" s="246">
        <v>0</v>
      </c>
      <c r="I103" s="14"/>
      <c r="J103" s="246">
        <f t="shared" si="6"/>
        <v>-1359457.7959575919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9126570.1860198174</v>
      </c>
      <c r="G104" s="14"/>
      <c r="H104" s="246">
        <v>0</v>
      </c>
      <c r="I104" s="14"/>
      <c r="J104" s="246">
        <f t="shared" si="6"/>
        <v>9126570.1860198174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-1777985.4355511186</v>
      </c>
      <c r="I111" s="14"/>
      <c r="J111" s="246">
        <f t="shared" si="6"/>
        <v>-1777985.4355511186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-35429.897676176748</v>
      </c>
      <c r="I112" s="14"/>
      <c r="J112" s="246">
        <f t="shared" si="6"/>
        <v>0</v>
      </c>
      <c r="K112" s="14"/>
      <c r="L112" s="246">
        <v>-35429.897676176748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-1359457.7959575919</v>
      </c>
      <c r="I113" s="14"/>
      <c r="J113" s="246">
        <f t="shared" si="6"/>
        <v>-1359457.7959575919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-106.02767886152715</v>
      </c>
      <c r="I114" s="14"/>
      <c r="J114" s="246">
        <f t="shared" si="6"/>
        <v>0</v>
      </c>
      <c r="K114" s="14"/>
      <c r="L114" s="246">
        <v>-106.02767886152715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-8771.8572366008211</v>
      </c>
      <c r="I116" s="14"/>
      <c r="J116" s="246">
        <f t="shared" si="6"/>
        <v>0</v>
      </c>
      <c r="K116" s="14"/>
      <c r="L116" s="246">
        <v>-8771.8572366008211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-1777985.4355511186</v>
      </c>
      <c r="I117" s="14"/>
      <c r="J117" s="246">
        <f t="shared" si="6"/>
        <v>-1777985.4355511186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-1359457.7959575919</v>
      </c>
      <c r="I118" s="14"/>
      <c r="J118" s="246">
        <f t="shared" si="6"/>
        <v>-1359457.7959575919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9126570.1860198174</v>
      </c>
      <c r="I119" s="14"/>
      <c r="J119" s="246">
        <f t="shared" si="6"/>
        <v>9126570.1860198174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-3797055.1820632704</v>
      </c>
      <c r="I120" s="14"/>
      <c r="J120" s="246">
        <f t="shared" si="6"/>
        <v>-3797055.1820632704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-66021.418271669754</v>
      </c>
      <c r="I121" s="14"/>
      <c r="J121" s="246">
        <f t="shared" si="6"/>
        <v>0</v>
      </c>
      <c r="K121" s="14"/>
      <c r="L121" s="246">
        <v>-66021.418271669754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-1359457.7959575919</v>
      </c>
      <c r="I122" s="14"/>
      <c r="J122" s="246">
        <f t="shared" si="6"/>
        <v>-1359457.7959575919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9126570.1860198174</v>
      </c>
      <c r="I123" s="14"/>
      <c r="J123" s="246">
        <f t="shared" si="6"/>
        <v>9126570.1860198174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-1082643.9792420177</v>
      </c>
      <c r="I126" s="14"/>
      <c r="J126" s="246">
        <f t="shared" si="6"/>
        <v>0</v>
      </c>
      <c r="K126" s="14"/>
      <c r="L126" s="246">
        <v>-1082643.9792420177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-13740.19434752778</v>
      </c>
      <c r="I128" s="14"/>
      <c r="J128" s="246">
        <f t="shared" si="6"/>
        <v>-13740.19434752778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-3677.1587424372706</v>
      </c>
      <c r="I129" s="14"/>
      <c r="J129" s="246">
        <f t="shared" si="6"/>
        <v>0</v>
      </c>
      <c r="K129" s="14"/>
      <c r="L129" s="246">
        <v>-3677.1587424372706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-47920.401977769274</v>
      </c>
      <c r="I130" s="14"/>
      <c r="J130" s="246">
        <f t="shared" si="6"/>
        <v>0</v>
      </c>
      <c r="K130" s="14"/>
      <c r="L130" s="246">
        <v>-47920.401977769274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-3678478.5848042481</v>
      </c>
      <c r="I131" s="14"/>
      <c r="J131" s="246">
        <f t="shared" si="6"/>
        <v>0</v>
      </c>
      <c r="K131" s="14"/>
      <c r="L131" s="246">
        <v>-3678478.5848042481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-13104.628581498642</v>
      </c>
      <c r="I132" s="14"/>
      <c r="J132" s="246">
        <f t="shared" si="6"/>
        <v>-13104.628581498642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-13104.628581498642</v>
      </c>
      <c r="I133" s="14"/>
      <c r="J133" s="246">
        <f t="shared" si="6"/>
        <v>-9173.2400070490494</v>
      </c>
      <c r="K133" s="14"/>
      <c r="L133" s="246">
        <v>-3931.3885744495929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6102763.045636192</v>
      </c>
      <c r="I134" s="14"/>
      <c r="J134" s="246">
        <f t="shared" si="6"/>
        <v>6102763.045636192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-2788514.0257371739</v>
      </c>
      <c r="I136" s="14"/>
      <c r="J136" s="246">
        <f t="shared" si="6"/>
        <v>0</v>
      </c>
      <c r="K136" s="14"/>
      <c r="L136" s="246">
        <v>-2788514.0257371739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88" t="s">
        <v>576</v>
      </c>
      <c r="G142" s="388"/>
      <c r="H142" s="388"/>
      <c r="I142" s="388"/>
      <c r="J142" s="388"/>
      <c r="K142" s="388"/>
      <c r="L142" s="388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-1689824.7786463453</v>
      </c>
      <c r="G145" s="14"/>
      <c r="H145" s="251">
        <v>0</v>
      </c>
      <c r="I145" s="14"/>
      <c r="J145" s="251">
        <f>AP58</f>
        <v>-1813415.3332272954</v>
      </c>
      <c r="K145" s="14"/>
      <c r="L145" s="271">
        <f>F145+H145-J145</f>
        <v>123590.55458095018</v>
      </c>
    </row>
    <row r="146" spans="5:12">
      <c r="E146" s="134" t="s">
        <v>326</v>
      </c>
      <c r="F146" s="251">
        <v>-1359217.3367370586</v>
      </c>
      <c r="G146" s="14"/>
      <c r="H146" s="251">
        <v>0</v>
      </c>
      <c r="I146" s="14"/>
      <c r="J146" s="251">
        <f t="shared" ref="J146:J159" si="8">AP59</f>
        <v>-1359563.8236364534</v>
      </c>
      <c r="K146" s="14"/>
      <c r="L146" s="271">
        <f t="shared" ref="L146:L159" si="9">F146+H146-J146</f>
        <v>346.48689939477481</v>
      </c>
    </row>
    <row r="147" spans="5:12">
      <c r="E147" s="134" t="s">
        <v>327</v>
      </c>
      <c r="F147" s="251">
        <v>9148397.3079415839</v>
      </c>
      <c r="G147" s="14"/>
      <c r="H147" s="251">
        <f>Ore_to_PI!AC195</f>
        <v>80616.370239891301</v>
      </c>
      <c r="I147" s="14"/>
      <c r="J147" s="251">
        <f t="shared" si="8"/>
        <v>9117798.328783216</v>
      </c>
      <c r="K147" s="14"/>
      <c r="L147" s="271">
        <f t="shared" si="9"/>
        <v>111215.34939825907</v>
      </c>
    </row>
    <row r="148" spans="5:12">
      <c r="E148" s="134" t="s">
        <v>455</v>
      </c>
      <c r="F148" s="251">
        <v>-1777985.4355511186</v>
      </c>
      <c r="G148" s="14"/>
      <c r="H148" s="251">
        <f>Ore_to_PI!AU28</f>
        <v>609792.2517593482</v>
      </c>
      <c r="I148" s="14"/>
      <c r="J148" s="251">
        <f t="shared" si="8"/>
        <v>-1777985.4355511186</v>
      </c>
      <c r="K148" s="14"/>
      <c r="L148" s="271">
        <f t="shared" si="9"/>
        <v>609792.2517593482</v>
      </c>
    </row>
    <row r="149" spans="5:12">
      <c r="E149" s="134" t="s">
        <v>435</v>
      </c>
      <c r="F149" s="251">
        <v>-1359457.7959575919</v>
      </c>
      <c r="G149" s="14"/>
      <c r="H149" s="251">
        <f>Ore_to_PI!AU113</f>
        <v>2824.8856477449194</v>
      </c>
      <c r="I149" s="14"/>
      <c r="J149" s="251">
        <f t="shared" si="8"/>
        <v>-1359457.7959575919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9126570.1860198174</v>
      </c>
      <c r="G150" s="14"/>
      <c r="H150" s="251">
        <f>Ore_to_PI!AU190</f>
        <v>282.1287710315147</v>
      </c>
      <c r="I150" s="14"/>
      <c r="J150" s="251">
        <f t="shared" si="8"/>
        <v>9126570.1860198174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-1777985.4355511186</v>
      </c>
      <c r="G151" s="14"/>
      <c r="H151" s="251">
        <f>Ore_to_PI!BN35</f>
        <v>12626.098826338684</v>
      </c>
      <c r="I151" s="14"/>
      <c r="J151" s="251">
        <f t="shared" si="8"/>
        <v>-3863076.60033494</v>
      </c>
      <c r="K151" s="14"/>
      <c r="L151" s="271">
        <f t="shared" si="9"/>
        <v>2097717.26361016</v>
      </c>
    </row>
    <row r="152" spans="5:12">
      <c r="E152" s="134" t="s">
        <v>348</v>
      </c>
      <c r="F152" s="251">
        <v>-1359457.7959575919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4" t="s">
        <v>362</v>
      </c>
      <c r="F153" s="251">
        <v>9126570.1860198174</v>
      </c>
      <c r="G153" s="14"/>
      <c r="H153" s="251">
        <f>Ore_to_PI!BM195</f>
        <v>50.358084153937838</v>
      </c>
      <c r="I153" s="14"/>
      <c r="J153" s="251">
        <f t="shared" si="8"/>
        <v>9126570.1860198174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-1534440.1295455615</v>
      </c>
      <c r="G154" s="14"/>
      <c r="H154" s="251">
        <v>0</v>
      </c>
      <c r="I154" s="14"/>
      <c r="J154" s="251">
        <f t="shared" si="8"/>
        <v>-2413866.0441760151</v>
      </c>
      <c r="K154" s="14"/>
      <c r="L154" s="271">
        <f t="shared" si="9"/>
        <v>879425.91463045357</v>
      </c>
    </row>
    <row r="155" spans="5:12">
      <c r="E155" s="134" t="s">
        <v>344</v>
      </c>
      <c r="F155" s="251">
        <v>8177363.7605391415</v>
      </c>
      <c r="G155" s="14"/>
      <c r="H155" s="251">
        <v>0</v>
      </c>
      <c r="I155" s="14"/>
      <c r="J155" s="251">
        <f t="shared" si="8"/>
        <v>2370840.0632967604</v>
      </c>
      <c r="K155" s="14"/>
      <c r="L155" s="271">
        <f t="shared" si="9"/>
        <v>5806523.6972423811</v>
      </c>
    </row>
    <row r="156" spans="5:12">
      <c r="E156" s="134" t="s">
        <v>514</v>
      </c>
      <c r="F156" s="251">
        <v>-13740.19434752778</v>
      </c>
      <c r="G156" s="14"/>
      <c r="H156" s="251">
        <f>Ore_to_PI!DD229</f>
        <v>33191.859393697465</v>
      </c>
      <c r="I156" s="14"/>
      <c r="J156" s="251">
        <f t="shared" si="8"/>
        <v>-13104.628581498642</v>
      </c>
      <c r="K156" s="14"/>
      <c r="L156" s="271">
        <f t="shared" si="9"/>
        <v>32556.293627668325</v>
      </c>
    </row>
    <row r="157" spans="5:12">
      <c r="E157" s="134" t="s">
        <v>516</v>
      </c>
      <c r="F157" s="251">
        <v>-13104.628581498642</v>
      </c>
      <c r="G157" s="14"/>
      <c r="H157" s="251">
        <v>0</v>
      </c>
      <c r="I157" s="14"/>
      <c r="J157" s="251">
        <f t="shared" si="8"/>
        <v>-13104.628581498642</v>
      </c>
      <c r="K157" s="14"/>
      <c r="L157" s="271">
        <f t="shared" si="9"/>
        <v>0</v>
      </c>
    </row>
    <row r="158" spans="5:12">
      <c r="E158" s="134" t="s">
        <v>76</v>
      </c>
      <c r="F158" s="251">
        <v>1060783.6165065998</v>
      </c>
      <c r="G158" s="14"/>
      <c r="H158" s="251">
        <v>0</v>
      </c>
      <c r="I158" s="14"/>
      <c r="J158" s="251">
        <f t="shared" si="8"/>
        <v>6102763.045636192</v>
      </c>
      <c r="K158" s="14"/>
      <c r="L158" s="271">
        <f t="shared" si="9"/>
        <v>-5041979.4291295921</v>
      </c>
    </row>
    <row r="159" spans="5:12">
      <c r="E159" s="134" t="s">
        <v>337</v>
      </c>
      <c r="F159" s="251">
        <v>6078804.8232561611</v>
      </c>
      <c r="G159" s="14"/>
      <c r="H159" s="253">
        <f>Ore_to_PI!EU117</f>
        <v>318930.1042317453</v>
      </c>
      <c r="I159" s="252"/>
      <c r="J159" s="251">
        <f t="shared" si="8"/>
        <v>-2965901.6860743999</v>
      </c>
      <c r="K159" s="14"/>
      <c r="L159" s="271">
        <f t="shared" si="9"/>
        <v>9363636.6135623064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86" t="s">
        <v>279</v>
      </c>
      <c r="F3" s="386"/>
      <c r="G3" s="386"/>
      <c r="L3" s="386" t="s">
        <v>354</v>
      </c>
      <c r="M3" s="386"/>
      <c r="N3" s="386"/>
      <c r="T3" s="52" t="s">
        <v>353</v>
      </c>
    </row>
    <row r="4" spans="3:20" ht="16.05" customHeight="1">
      <c r="E4" s="390" t="s">
        <v>10</v>
      </c>
      <c r="F4" s="390"/>
      <c r="G4" s="390"/>
      <c r="L4" s="390" t="s">
        <v>47</v>
      </c>
      <c r="M4" s="390"/>
      <c r="N4" s="390"/>
      <c r="T4" s="14" t="s">
        <v>47</v>
      </c>
    </row>
    <row r="5" spans="3:20" ht="14.55" customHeight="1">
      <c r="C5" s="392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92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92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86" t="s">
        <v>354</v>
      </c>
      <c r="M9" s="386"/>
      <c r="N9" s="386"/>
      <c r="O9" s="386"/>
    </row>
    <row r="10" spans="3:20">
      <c r="E10" s="386" t="s">
        <v>279</v>
      </c>
      <c r="F10" s="386"/>
      <c r="L10" s="390" t="s">
        <v>47</v>
      </c>
      <c r="M10" s="390"/>
      <c r="N10" s="390"/>
      <c r="O10" s="390"/>
    </row>
    <row r="11" spans="3:20">
      <c r="E11" s="390" t="s">
        <v>10</v>
      </c>
      <c r="F11" s="390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93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93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93"/>
      <c r="D14" s="50" t="s">
        <v>22</v>
      </c>
      <c r="E14" s="14" t="s">
        <v>91</v>
      </c>
      <c r="F14" s="14">
        <f>Kiln_H2OWaste</f>
        <v>84.513558569455128</v>
      </c>
      <c r="L14" s="386" t="s">
        <v>354</v>
      </c>
      <c r="M14" s="386"/>
      <c r="N14" s="386"/>
    </row>
    <row r="15" spans="3:20">
      <c r="C15" s="393"/>
      <c r="D15" s="14" t="s">
        <v>18</v>
      </c>
      <c r="E15" s="18">
        <f>SUM(E13:E14)</f>
        <v>0</v>
      </c>
      <c r="F15" s="18">
        <f>SUM(F13:F14)</f>
        <v>89.498311114553246</v>
      </c>
      <c r="L15" s="390" t="s">
        <v>47</v>
      </c>
      <c r="M15" s="390"/>
      <c r="N15" s="390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86" t="s">
        <v>354</v>
      </c>
      <c r="M19" s="386"/>
    </row>
    <row r="20" spans="3:14">
      <c r="C20" s="391" t="s">
        <v>278</v>
      </c>
      <c r="E20" s="277" t="s">
        <v>275</v>
      </c>
      <c r="L20" s="390" t="s">
        <v>47</v>
      </c>
      <c r="M20" s="390"/>
    </row>
    <row r="21" spans="3:14" ht="14.55" customHeight="1">
      <c r="C21" s="391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1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91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09" t="s">
        <v>245</v>
      </c>
      <c r="E4" s="309"/>
      <c r="F4" s="309"/>
      <c r="G4" s="309"/>
      <c r="H4" s="289"/>
      <c r="I4" s="289"/>
      <c r="K4" s="293"/>
      <c r="S4" s="386" t="s">
        <v>601</v>
      </c>
      <c r="T4" s="386"/>
      <c r="U4" s="386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0" t="s">
        <v>77</v>
      </c>
      <c r="E5" s="390"/>
      <c r="F5" s="390"/>
      <c r="G5" s="390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92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92"/>
      <c r="C7" s="286" t="s">
        <v>266</v>
      </c>
      <c r="D7" s="14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92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92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5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5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09" t="s">
        <v>245</v>
      </c>
      <c r="E13" s="309"/>
      <c r="F13" s="309"/>
      <c r="G13" s="309"/>
      <c r="H13" s="309"/>
      <c r="I13" s="289"/>
      <c r="K13" s="293"/>
      <c r="M13" s="289"/>
      <c r="N13" s="289"/>
      <c r="O13" s="289"/>
      <c r="P13" s="289"/>
      <c r="Q13" s="289"/>
      <c r="R13" s="289"/>
      <c r="S13" s="289"/>
      <c r="T13" s="395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0" t="s">
        <v>77</v>
      </c>
      <c r="E14" s="390"/>
      <c r="F14" s="390"/>
      <c r="G14" s="390"/>
      <c r="H14" s="390"/>
      <c r="I14" s="289"/>
      <c r="K14" s="293"/>
      <c r="M14" s="289"/>
      <c r="N14" s="289"/>
      <c r="O14" s="289"/>
      <c r="P14" s="289"/>
      <c r="Q14" s="289"/>
      <c r="R14" s="289"/>
      <c r="S14" s="289"/>
      <c r="T14" s="395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93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93"/>
      <c r="C16" s="286" t="s">
        <v>266</v>
      </c>
      <c r="D16" s="14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93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93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09" t="s">
        <v>245</v>
      </c>
      <c r="E21" s="309"/>
      <c r="F21" s="309"/>
      <c r="G21" s="309"/>
      <c r="H21" s="289"/>
      <c r="I21" s="289"/>
      <c r="K21" s="293"/>
      <c r="M21" s="289"/>
      <c r="N21" s="289"/>
      <c r="O21" s="289"/>
      <c r="P21" s="395" t="s">
        <v>56</v>
      </c>
      <c r="Q21" s="294"/>
      <c r="R21" s="289"/>
      <c r="S21" s="396" t="s">
        <v>600</v>
      </c>
      <c r="T21" s="396"/>
      <c r="U21" s="396"/>
      <c r="V21" s="289"/>
      <c r="W21" s="289"/>
      <c r="X21" s="395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0" t="s">
        <v>77</v>
      </c>
      <c r="E22" s="390"/>
      <c r="F22" s="390"/>
      <c r="G22" s="390"/>
      <c r="H22" s="289"/>
      <c r="I22" s="289"/>
      <c r="K22" s="293"/>
      <c r="M22" s="289"/>
      <c r="N22" s="289"/>
      <c r="O22" s="289"/>
      <c r="P22" s="395"/>
      <c r="Q22" s="294"/>
      <c r="R22" s="289"/>
      <c r="S22" s="396"/>
      <c r="T22" s="396"/>
      <c r="U22" s="396"/>
      <c r="V22" s="289"/>
      <c r="X22" s="395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1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6"/>
      <c r="T23" s="396"/>
      <c r="U23" s="396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1"/>
      <c r="C24" s="286" t="s">
        <v>266</v>
      </c>
      <c r="D24" s="14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1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1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5"/>
      <c r="Q30" s="289"/>
      <c r="R30" s="289"/>
      <c r="S30" s="289"/>
      <c r="T30" s="395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5"/>
      <c r="Q31" s="289"/>
      <c r="R31" s="289"/>
      <c r="S31" s="289"/>
      <c r="T31" s="395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94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94"/>
      <c r="C33" s="286" t="s">
        <v>266</v>
      </c>
      <c r="D33" s="14" t="s">
        <v>91</v>
      </c>
      <c r="E33" s="14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94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94"/>
      <c r="C35" s="287" t="s">
        <v>318</v>
      </c>
      <c r="D35" s="14">
        <f>Resource_Mixer</f>
        <v>1.0976920273227081E-2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1.0976920273227081E-2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-5041979.4291295921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-5041979.4291295921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9363636.6135623064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9363636.6135623064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86" t="s">
        <v>612</v>
      </c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54" t="s">
        <v>349</v>
      </c>
      <c r="S4" s="354"/>
      <c r="T4" s="354"/>
      <c r="U4" s="354"/>
      <c r="V4" s="354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54"/>
      <c r="S5" s="354"/>
      <c r="T5" s="354"/>
      <c r="U5" s="354"/>
      <c r="V5" s="354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97" t="s">
        <v>611</v>
      </c>
      <c r="D15" s="397"/>
      <c r="E15" s="397"/>
      <c r="F15" s="397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97" t="s">
        <v>613</v>
      </c>
      <c r="D28" s="397"/>
      <c r="E28" s="397"/>
      <c r="F28" s="397"/>
      <c r="G28" s="397"/>
      <c r="H28" s="397"/>
      <c r="I28" s="397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97" t="s">
        <v>614</v>
      </c>
      <c r="D40" s="397"/>
      <c r="E40" s="397"/>
      <c r="F40" s="397"/>
      <c r="G40" s="397"/>
      <c r="H40" s="397"/>
      <c r="I40" s="397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97" t="s">
        <v>615</v>
      </c>
      <c r="D48" s="397"/>
      <c r="E48" s="397"/>
      <c r="F48" s="397"/>
      <c r="G48" s="397"/>
      <c r="H48" s="397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09"/>
      <c r="D55" s="309"/>
      <c r="E55" s="309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86" t="s">
        <v>707</v>
      </c>
      <c r="AN38" s="304"/>
      <c r="AO38" s="386" t="s">
        <v>704</v>
      </c>
      <c r="AP38" s="398"/>
      <c r="AQ38" s="398"/>
      <c r="AR38" s="398"/>
      <c r="AS38" s="398"/>
      <c r="AT38" s="398"/>
      <c r="AU38" s="398"/>
      <c r="AV38" s="398"/>
      <c r="AW38" s="398"/>
      <c r="AX38" s="398"/>
      <c r="AY38" s="398"/>
      <c r="AZ38" s="398"/>
      <c r="BA38" s="398"/>
      <c r="BB38" s="398"/>
      <c r="BC38" s="398"/>
      <c r="BF38" s="304"/>
      <c r="BG38" s="386" t="s">
        <v>703</v>
      </c>
      <c r="BH38" s="398"/>
      <c r="BI38" s="398"/>
      <c r="BJ38" s="398"/>
      <c r="BK38" s="398"/>
      <c r="BL38" s="398"/>
      <c r="BM38" s="398"/>
      <c r="BN38" s="398"/>
      <c r="BO38" s="398"/>
      <c r="BP38" s="398"/>
      <c r="BQ38" s="398"/>
      <c r="BR38" s="398"/>
      <c r="BS38" s="398"/>
      <c r="BT38" s="398"/>
      <c r="BU38" s="398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86" t="s">
        <v>705</v>
      </c>
      <c r="AP78" s="398"/>
      <c r="AQ78" s="398"/>
      <c r="AR78" s="398"/>
      <c r="AS78" s="398"/>
      <c r="AT78" s="398"/>
      <c r="AU78" s="398"/>
      <c r="AV78" s="398"/>
      <c r="AW78" s="398"/>
      <c r="AX78" s="398"/>
      <c r="AY78" s="398"/>
      <c r="AZ78" s="398"/>
      <c r="BA78" s="398"/>
      <c r="BB78" s="398"/>
      <c r="BC78" s="398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86" t="s">
        <v>698</v>
      </c>
      <c r="AP118" s="398"/>
      <c r="AQ118" s="398"/>
      <c r="AR118" s="398"/>
      <c r="AS118" s="398"/>
      <c r="AT118" s="398"/>
      <c r="AU118" s="398"/>
      <c r="AV118" s="398"/>
      <c r="AW118" s="398"/>
      <c r="AX118" s="398"/>
      <c r="AY118" s="398"/>
      <c r="AZ118" s="398"/>
      <c r="BA118" s="398"/>
      <c r="BB118" s="398"/>
      <c r="BC118" s="398"/>
      <c r="BF118" s="304"/>
      <c r="BG118" s="386" t="s">
        <v>702</v>
      </c>
      <c r="BH118" s="398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86" t="s">
        <v>699</v>
      </c>
      <c r="C137" s="398"/>
      <c r="D137" s="398"/>
      <c r="E137" s="398"/>
      <c r="F137" s="398"/>
      <c r="G137" s="398"/>
      <c r="H137" s="398"/>
      <c r="I137" s="398"/>
      <c r="J137" s="398"/>
      <c r="K137" s="398"/>
      <c r="L137" s="398"/>
      <c r="M137" s="398"/>
      <c r="N137" s="398"/>
      <c r="O137" s="398"/>
      <c r="P137" s="398"/>
      <c r="Q137" s="398"/>
      <c r="R137" s="398"/>
      <c r="S137" s="398"/>
      <c r="T137" s="398"/>
      <c r="U137" s="398"/>
      <c r="V137" s="398"/>
      <c r="W137" s="398"/>
      <c r="X137" s="398"/>
      <c r="Y137" s="398"/>
      <c r="Z137" s="398"/>
      <c r="AA137" s="398"/>
      <c r="AB137" s="398"/>
      <c r="AC137" s="398"/>
      <c r="AD137" s="398"/>
      <c r="AE137" s="398"/>
      <c r="AF137" s="398"/>
      <c r="AG137" s="398"/>
      <c r="AH137" s="398"/>
      <c r="AI137" s="398"/>
      <c r="AJ137" s="398"/>
      <c r="AK137" s="398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86" t="s">
        <v>682</v>
      </c>
      <c r="C145" s="398"/>
      <c r="D145" s="398"/>
      <c r="E145" s="398"/>
      <c r="F145" s="398"/>
      <c r="G145" s="398"/>
      <c r="H145" s="398"/>
      <c r="I145" s="398"/>
      <c r="J145" s="398"/>
      <c r="K145" s="398"/>
      <c r="L145" s="398"/>
      <c r="M145" s="398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  <c r="AB145" s="398"/>
      <c r="AC145" s="398"/>
      <c r="AD145" s="398"/>
      <c r="AE145" s="398"/>
      <c r="AF145" s="398"/>
      <c r="AG145" s="398"/>
      <c r="AH145" s="398"/>
      <c r="AI145" s="398"/>
      <c r="AJ145" s="398"/>
      <c r="AK145" s="398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86" t="s">
        <v>704</v>
      </c>
      <c r="AF42" s="398"/>
      <c r="AG42" s="398"/>
      <c r="AH42" s="398"/>
      <c r="AI42" s="398"/>
      <c r="AJ42" s="398"/>
      <c r="AK42" s="398"/>
      <c r="AL42" s="398"/>
      <c r="AM42" s="398"/>
      <c r="AN42" s="398"/>
      <c r="AO42" s="398"/>
      <c r="AP42" s="398"/>
      <c r="AQ42" s="398"/>
      <c r="AR42" s="398"/>
      <c r="AS42" s="398"/>
      <c r="AT42" s="398"/>
      <c r="AU42" s="398"/>
      <c r="AV42" s="398"/>
      <c r="AW42" s="398"/>
      <c r="AX42" s="398"/>
      <c r="AY42" s="398"/>
      <c r="AZ42" s="398"/>
      <c r="BA42" s="398"/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8"/>
      <c r="BR42" s="398"/>
      <c r="BU42" s="304"/>
      <c r="BV42" s="386" t="s">
        <v>703</v>
      </c>
      <c r="BW42" s="398"/>
      <c r="BX42" s="398"/>
      <c r="BY42" s="398"/>
      <c r="BZ42" s="398"/>
      <c r="CA42" s="398"/>
      <c r="CB42" s="398"/>
      <c r="CC42" s="398"/>
      <c r="CD42" s="398"/>
      <c r="CE42" s="398"/>
      <c r="CF42" s="398"/>
      <c r="CG42" s="398"/>
      <c r="CH42" s="398"/>
      <c r="CI42" s="398"/>
      <c r="CJ42" s="398"/>
      <c r="CK42" s="398"/>
      <c r="CL42" s="398"/>
      <c r="CM42" s="398"/>
      <c r="CN42" s="398"/>
      <c r="CO42" s="398"/>
      <c r="CP42" s="398"/>
      <c r="CQ42" s="398"/>
      <c r="CR42" s="398"/>
      <c r="CS42" s="398"/>
      <c r="CT42" s="398"/>
      <c r="CU42" s="398"/>
      <c r="CV42" s="398"/>
      <c r="CW42" s="398"/>
      <c r="CX42" s="398"/>
      <c r="CY42" s="398"/>
      <c r="CZ42" s="398"/>
      <c r="DA42" s="398"/>
      <c r="DB42" s="398"/>
      <c r="DC42" s="398"/>
      <c r="DD42" s="398"/>
      <c r="DE42" s="398"/>
      <c r="DF42" s="398"/>
      <c r="DG42" s="398"/>
      <c r="DH42" s="398"/>
      <c r="DI42" s="398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86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86" t="s">
        <v>705</v>
      </c>
      <c r="AF86" s="398"/>
      <c r="AG86" s="398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398"/>
      <c r="AT86" s="398"/>
      <c r="AU86" s="398"/>
      <c r="AV86" s="398"/>
      <c r="AW86" s="398"/>
      <c r="AX86" s="398"/>
      <c r="AY86" s="398"/>
      <c r="AZ86" s="398"/>
      <c r="BA86" s="398"/>
      <c r="BB86" s="398"/>
      <c r="BC86" s="398"/>
      <c r="BD86" s="398"/>
      <c r="BE86" s="398"/>
      <c r="BF86" s="398"/>
      <c r="BG86" s="398"/>
      <c r="BH86" s="398"/>
      <c r="BI86" s="398"/>
      <c r="BJ86" s="398"/>
      <c r="BK86" s="398"/>
      <c r="BL86" s="398"/>
      <c r="BM86" s="398"/>
      <c r="BN86" s="398"/>
      <c r="BO86" s="398"/>
      <c r="BP86" s="398"/>
      <c r="BQ86" s="398"/>
      <c r="BR86" s="398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86" t="s">
        <v>698</v>
      </c>
      <c r="AF130" s="398"/>
      <c r="AG130" s="398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398"/>
      <c r="AT130" s="398"/>
      <c r="AU130" s="398"/>
      <c r="AV130" s="398"/>
      <c r="AW130" s="398"/>
      <c r="AX130" s="398"/>
      <c r="AY130" s="398"/>
      <c r="AZ130" s="398"/>
      <c r="BA130" s="398"/>
      <c r="BB130" s="398"/>
      <c r="BC130" s="398"/>
      <c r="BD130" s="398"/>
      <c r="BE130" s="398"/>
      <c r="BF130" s="398"/>
      <c r="BG130" s="398"/>
      <c r="BH130" s="398"/>
      <c r="BI130" s="398"/>
      <c r="BJ130" s="398"/>
      <c r="BK130" s="398"/>
      <c r="BL130" s="398"/>
      <c r="BM130" s="398"/>
      <c r="BN130" s="398"/>
      <c r="BO130" s="398"/>
      <c r="BP130" s="398"/>
      <c r="BQ130" s="398"/>
      <c r="BR130" s="398"/>
      <c r="BU130" s="304"/>
      <c r="BV130" s="386" t="s">
        <v>702</v>
      </c>
      <c r="BW130" s="398"/>
      <c r="BX130" s="398"/>
      <c r="BY130" s="398"/>
      <c r="BZ130" s="398"/>
      <c r="CA130" s="398"/>
      <c r="CB130" s="398"/>
      <c r="CC130" s="398"/>
      <c r="CD130" s="398"/>
      <c r="CE130" s="398"/>
      <c r="CF130" s="398"/>
      <c r="CG130" s="398"/>
      <c r="CH130" s="398"/>
      <c r="CI130" s="398"/>
      <c r="CJ130" s="398"/>
      <c r="CK130" s="398"/>
      <c r="CL130" s="398"/>
      <c r="CM130" s="398"/>
      <c r="CN130" s="398"/>
      <c r="CO130" s="398"/>
      <c r="CP130" s="398"/>
      <c r="CQ130" s="398"/>
      <c r="CR130" s="398"/>
      <c r="CS130" s="398"/>
      <c r="CT130" s="398"/>
      <c r="CU130" s="398"/>
      <c r="CV130" s="398"/>
      <c r="CW130" s="398"/>
      <c r="CX130" s="398"/>
      <c r="CY130" s="398"/>
      <c r="CZ130" s="398"/>
      <c r="DA130" s="398"/>
      <c r="DB130" s="398"/>
      <c r="DC130" s="398"/>
      <c r="DD130" s="398"/>
      <c r="DE130" s="398"/>
      <c r="DF130" s="398"/>
      <c r="DG130" s="398"/>
      <c r="DH130" s="398"/>
      <c r="DI130" s="398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86" t="s">
        <v>699</v>
      </c>
      <c r="C148" s="398"/>
      <c r="D148" s="398"/>
      <c r="E148" s="398"/>
      <c r="F148" s="398"/>
      <c r="G148" s="398"/>
      <c r="H148" s="398"/>
      <c r="I148" s="398"/>
      <c r="J148" s="398"/>
      <c r="K148" s="398"/>
      <c r="L148" s="398"/>
      <c r="M148" s="398"/>
      <c r="N148" s="398"/>
      <c r="O148" s="398"/>
      <c r="P148" s="398"/>
      <c r="Q148" s="398"/>
      <c r="R148" s="398"/>
      <c r="S148" s="398"/>
      <c r="T148" s="398"/>
      <c r="U148" s="398"/>
      <c r="V148" s="398"/>
      <c r="W148" s="398"/>
      <c r="X148" s="398"/>
      <c r="Y148" s="398"/>
      <c r="Z148" s="398"/>
      <c r="AA148" s="398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86" t="s">
        <v>682</v>
      </c>
      <c r="C172" s="398"/>
      <c r="D172" s="398"/>
      <c r="E172" s="398"/>
      <c r="F172" s="398"/>
      <c r="G172" s="398"/>
      <c r="H172" s="398"/>
      <c r="I172" s="398"/>
      <c r="J172" s="398"/>
      <c r="K172" s="398"/>
      <c r="L172" s="398"/>
      <c r="M172" s="398"/>
      <c r="N172" s="398"/>
      <c r="O172" s="398"/>
      <c r="P172" s="398"/>
      <c r="Q172" s="398"/>
      <c r="R172" s="398"/>
      <c r="S172" s="398"/>
      <c r="T172" s="398"/>
      <c r="U172" s="398"/>
      <c r="V172" s="398"/>
      <c r="W172" s="398"/>
      <c r="X172" s="398"/>
      <c r="Y172" s="398"/>
      <c r="Z172" s="398"/>
      <c r="AA172" s="398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86" t="s">
        <v>704</v>
      </c>
      <c r="BK59" s="398"/>
      <c r="BL59" s="398"/>
      <c r="BM59" s="398"/>
      <c r="BN59" s="398"/>
      <c r="BO59" s="398"/>
      <c r="BP59" s="398"/>
      <c r="BQ59" s="398"/>
      <c r="BR59" s="398"/>
      <c r="BS59" s="398"/>
      <c r="BT59" s="398"/>
      <c r="BU59" s="398"/>
      <c r="BV59" s="398"/>
      <c r="BW59" s="398"/>
      <c r="BX59" s="398"/>
      <c r="BY59" s="398"/>
      <c r="BZ59" s="398"/>
      <c r="CA59" s="398"/>
      <c r="CB59" s="398"/>
      <c r="CC59" s="398"/>
      <c r="CD59" s="398"/>
      <c r="CE59" s="398"/>
      <c r="CF59" s="398"/>
      <c r="CG59" s="398"/>
      <c r="CH59" s="398"/>
      <c r="CI59" s="398"/>
      <c r="CJ59" s="398"/>
      <c r="CK59" s="398"/>
      <c r="CL59" s="398"/>
      <c r="CO59" s="304"/>
      <c r="CP59" s="386" t="s">
        <v>703</v>
      </c>
      <c r="CQ59" s="398"/>
      <c r="CR59" s="398"/>
      <c r="CS59" s="398"/>
      <c r="CT59" s="398"/>
      <c r="CU59" s="398"/>
      <c r="CV59" s="398"/>
      <c r="CW59" s="398"/>
      <c r="CX59" s="398"/>
      <c r="CY59" s="398"/>
      <c r="CZ59" s="398"/>
      <c r="DA59" s="398"/>
      <c r="DB59" s="398"/>
      <c r="DC59" s="398"/>
      <c r="DD59" s="398"/>
      <c r="DE59" s="398"/>
      <c r="DF59" s="398"/>
      <c r="DG59" s="398"/>
      <c r="DH59" s="398"/>
      <c r="DI59" s="398"/>
      <c r="DJ59" s="398"/>
      <c r="DK59" s="398"/>
      <c r="DL59" s="398"/>
      <c r="DM59" s="398"/>
      <c r="DN59" s="398"/>
      <c r="DO59" s="398"/>
      <c r="DP59" s="398"/>
      <c r="DQ59" s="398"/>
      <c r="DR59" s="398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5.2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86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86" t="s">
        <v>705</v>
      </c>
      <c r="BK120" s="398"/>
      <c r="BL120" s="398"/>
      <c r="BM120" s="398"/>
      <c r="BN120" s="398"/>
      <c r="BO120" s="398"/>
      <c r="BP120" s="398"/>
      <c r="BQ120" s="398"/>
      <c r="BR120" s="398"/>
      <c r="BS120" s="398"/>
      <c r="BT120" s="398"/>
      <c r="BU120" s="398"/>
      <c r="BV120" s="398"/>
      <c r="BW120" s="398"/>
      <c r="BX120" s="398"/>
      <c r="BY120" s="398"/>
      <c r="BZ120" s="398"/>
      <c r="CA120" s="398"/>
      <c r="CB120" s="398"/>
      <c r="CC120" s="398"/>
      <c r="CD120" s="398"/>
      <c r="CE120" s="398"/>
      <c r="CF120" s="398"/>
      <c r="CG120" s="398"/>
      <c r="CH120" s="398"/>
      <c r="CI120" s="398"/>
      <c r="CJ120" s="398"/>
      <c r="CK120" s="398"/>
      <c r="CL120" s="398"/>
    </row>
    <row r="123" spans="61:95" ht="175.2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86" t="s">
        <v>698</v>
      </c>
      <c r="BK181" s="398"/>
      <c r="BL181" s="398"/>
      <c r="BM181" s="398"/>
      <c r="BN181" s="398"/>
      <c r="BO181" s="398"/>
      <c r="BP181" s="398"/>
      <c r="BQ181" s="398"/>
      <c r="BR181" s="398"/>
      <c r="BS181" s="398"/>
      <c r="BT181" s="398"/>
      <c r="BU181" s="398"/>
      <c r="BV181" s="398"/>
      <c r="BW181" s="398"/>
      <c r="BX181" s="398"/>
      <c r="BY181" s="398"/>
      <c r="BZ181" s="398"/>
      <c r="CA181" s="398"/>
      <c r="CB181" s="398"/>
      <c r="CC181" s="398"/>
      <c r="CD181" s="398"/>
      <c r="CE181" s="398"/>
      <c r="CF181" s="398"/>
      <c r="CG181" s="398"/>
      <c r="CH181" s="398"/>
      <c r="CI181" s="398"/>
      <c r="CJ181" s="398"/>
      <c r="CK181" s="398"/>
      <c r="CL181" s="398"/>
      <c r="CO181" s="304"/>
      <c r="CP181" s="386" t="s">
        <v>702</v>
      </c>
      <c r="CQ181" s="398"/>
    </row>
    <row r="184" spans="1:95" ht="228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86" t="s">
        <v>699</v>
      </c>
      <c r="C214" s="398"/>
      <c r="D214" s="398"/>
      <c r="E214" s="398"/>
      <c r="F214" s="398"/>
      <c r="G214" s="398"/>
      <c r="H214" s="398"/>
      <c r="I214" s="398"/>
      <c r="J214" s="398"/>
      <c r="K214" s="398"/>
      <c r="L214" s="398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  <c r="AB214" s="398"/>
      <c r="AC214" s="398"/>
      <c r="AD214" s="398"/>
      <c r="AE214" s="398"/>
      <c r="AF214" s="398"/>
      <c r="AG214" s="398"/>
      <c r="AH214" s="398"/>
      <c r="AI214" s="398"/>
      <c r="AJ214" s="398"/>
      <c r="AK214" s="398"/>
      <c r="AL214" s="398"/>
      <c r="AM214" s="398"/>
      <c r="AN214" s="398"/>
      <c r="AO214" s="398"/>
      <c r="AP214" s="398"/>
      <c r="AQ214" s="398"/>
      <c r="AR214" s="398"/>
      <c r="AS214" s="398"/>
      <c r="AT214" s="398"/>
      <c r="AU214" s="398"/>
      <c r="AV214" s="398"/>
      <c r="AW214" s="398"/>
      <c r="AX214" s="398"/>
      <c r="AY214" s="398"/>
      <c r="AZ214" s="398"/>
      <c r="BA214" s="398"/>
      <c r="BB214" s="398"/>
      <c r="BC214" s="398"/>
      <c r="BD214" s="398"/>
      <c r="BE214" s="398"/>
      <c r="BF214" s="398"/>
    </row>
    <row r="217" spans="1:58" ht="228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86" t="s">
        <v>682</v>
      </c>
      <c r="C242" s="398"/>
      <c r="D242" s="398"/>
      <c r="E242" s="398"/>
      <c r="F242" s="398"/>
      <c r="G242" s="398"/>
      <c r="H242" s="398"/>
      <c r="I242" s="398"/>
      <c r="J242" s="398"/>
      <c r="K242" s="398"/>
      <c r="L242" s="398"/>
      <c r="M242" s="398"/>
      <c r="N242" s="398"/>
      <c r="O242" s="398"/>
      <c r="P242" s="398"/>
      <c r="Q242" s="398"/>
      <c r="R242" s="398"/>
      <c r="S242" s="398"/>
      <c r="T242" s="398"/>
      <c r="U242" s="398"/>
      <c r="V242" s="398"/>
      <c r="W242" s="398"/>
      <c r="X242" s="398"/>
      <c r="Y242" s="398"/>
      <c r="Z242" s="398"/>
      <c r="AA242" s="398"/>
      <c r="AB242" s="398"/>
      <c r="AC242" s="398"/>
      <c r="AD242" s="398"/>
      <c r="AE242" s="398"/>
      <c r="AF242" s="398"/>
      <c r="AG242" s="398"/>
      <c r="AH242" s="398"/>
      <c r="AI242" s="398"/>
      <c r="AJ242" s="398"/>
      <c r="AK242" s="398"/>
      <c r="AL242" s="398"/>
      <c r="AM242" s="398"/>
      <c r="AN242" s="398"/>
      <c r="AO242" s="398"/>
      <c r="AP242" s="398"/>
      <c r="AQ242" s="398"/>
      <c r="AR242" s="398"/>
      <c r="AS242" s="398"/>
      <c r="AT242" s="398"/>
      <c r="AU242" s="398"/>
      <c r="AV242" s="398"/>
      <c r="AW242" s="398"/>
      <c r="AX242" s="398"/>
      <c r="AY242" s="398"/>
      <c r="AZ242" s="398"/>
      <c r="BA242" s="398"/>
      <c r="BB242" s="398"/>
      <c r="BC242" s="398"/>
      <c r="BD242" s="398"/>
      <c r="BE242" s="398"/>
      <c r="BF242" s="398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2025-08-13T00:48:00Z</dcterms:modified>
  <cp:category/>
  <cp:contentStatus/>
</cp:coreProperties>
</file>