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6029C8E5-F348-9A46-AEB0-2B74F9F0776E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Table of Contents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Q_RUVY_matrices_mat_level " sheetId="24" r:id="rId9"/>
    <sheet name="Ore_to_PI" sheetId="9" r:id="rId10"/>
    <sheet name="Waste" sheetId="13" r:id="rId11"/>
    <sheet name="Appx_exergy_account" sheetId="25" r:id="rId12"/>
    <sheet name="Tables for Paper" sheetId="14" r:id="rId13"/>
    <sheet name="BXCC Q loss" sheetId="29" r:id="rId14"/>
    <sheet name="B" sheetId="30" r:id="rId15"/>
    <sheet name="X" sheetId="31" r:id="rId16"/>
    <sheet name="BX" sheetId="32" r:id="rId17"/>
  </sheets>
  <externalReferences>
    <externalReference r:id="rId18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4">B!$A$140:$AK$144</definedName>
    <definedName name="R_" localSheetId="16">BX!$A$217:$BF$241</definedName>
    <definedName name="R_" localSheetId="4">MCC_B_RUVY_matrices_mat_level!$E$155:$AO$164</definedName>
    <definedName name="R_" localSheetId="15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4">B!$BF$1:$BU$37</definedName>
    <definedName name="r_EIOU" localSheetId="16">BX!$CO$1:$DR$58</definedName>
    <definedName name="r_EIOU" localSheetId="4">MCC_B_RUVY_matrices_mat_level!$BN$1:$CC$37</definedName>
    <definedName name="r_EIOU" localSheetId="15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4">B!$A$1:$B$37</definedName>
    <definedName name="S_units" localSheetId="16">BX!$A$1:$B$76</definedName>
    <definedName name="S_units" localSheetId="4">MCC_B_RUVY_matrices_mat_level!$B$1:$C$37</definedName>
    <definedName name="S_units" localSheetId="15">X!$A$1:$B$59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4">B!$AN$81:$BC$117</definedName>
    <definedName name="U" localSheetId="16">BX!$BI$123:$CL$180</definedName>
    <definedName name="U" localSheetId="4">MCC_B_RUVY_matrices_mat_level!$AT$86:$BI$122</definedName>
    <definedName name="U" localSheetId="15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4">B!$AN$1:$BC$37</definedName>
    <definedName name="U_EIOU" localSheetId="16">BX!$BI$1:$CL$58</definedName>
    <definedName name="U_EIOU" localSheetId="4">MCC_B_RUVY_matrices_mat_level!$AT$1:$BI$37</definedName>
    <definedName name="U_EIOU" localSheetId="15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4">B!$AN$41:$BC$77</definedName>
    <definedName name="U_feed" localSheetId="16">BX!$BI$62:$CL$119</definedName>
    <definedName name="U_feed" localSheetId="4">MCC_B_RUVY_matrices_mat_level!$AT$41:$BI$77</definedName>
    <definedName name="U_feed" localSheetId="15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4">B!$A$121:$AK$136</definedName>
    <definedName name="V" localSheetId="16">BX!$A$184:$BF$213</definedName>
    <definedName name="V" localSheetId="4">MCC_B_RUVY_matrices_mat_level!$E$126:$AO$141</definedName>
    <definedName name="V" localSheetId="15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4">B!$BF$81:$BH$117</definedName>
    <definedName name="Y" localSheetId="16">BX!$CO$123:$CQ$180</definedName>
    <definedName name="Y" localSheetId="4">MCC_B_RUVY_matrices_mat_level!$BN$86:$BP$122</definedName>
    <definedName name="Y" localSheetId="15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2" i="24" l="1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3" i="24"/>
  <c r="N169" i="24"/>
  <c r="AU56" i="24"/>
  <c r="F169" i="24" a="1"/>
  <c r="F169" i="24" s="1"/>
  <c r="L169" i="24" s="1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H169" i="24" a="1"/>
  <c r="H169" i="24" s="1"/>
  <c r="AQ60" i="24"/>
  <c r="AQ61" i="24"/>
  <c r="AQ62" i="24"/>
  <c r="AQ63" i="24"/>
  <c r="AQ64" i="24"/>
  <c r="AQ65" i="24"/>
  <c r="AQ66" i="24"/>
  <c r="AQ67" i="24"/>
  <c r="AQ68" i="24"/>
  <c r="AQ69" i="24"/>
  <c r="AQ70" i="24"/>
  <c r="AQ71" i="24"/>
  <c r="AQ72" i="24"/>
  <c r="AQ73" i="24"/>
  <c r="AQ59" i="24"/>
  <c r="J169" i="24" s="1" a="1"/>
  <c r="J169" i="24" s="1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4" i="24" a="1"/>
  <c r="AU54" i="24" s="1"/>
  <c r="F161" i="24"/>
  <c r="F160" i="24"/>
  <c r="F159" i="24"/>
  <c r="F158" i="24"/>
  <c r="F157" i="24"/>
  <c r="F156" i="24"/>
  <c r="F155" i="24"/>
  <c r="F154" i="24"/>
  <c r="F153" i="24"/>
  <c r="F152" i="24"/>
  <c r="F151" i="24"/>
  <c r="F150" i="24"/>
  <c r="F149" i="24"/>
  <c r="F148" i="24"/>
  <c r="F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47" i="24"/>
  <c r="AZ33" i="23"/>
  <c r="AZ55" i="9"/>
  <c r="R126" i="22"/>
  <c r="X63" i="23"/>
  <c r="BA3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03" i="24"/>
  <c r="H139" i="24" a="1"/>
  <c r="H139" i="24" s="1"/>
  <c r="F139" i="24" a="1"/>
  <c r="F139" i="24" s="1"/>
  <c r="BE44" i="23"/>
  <c r="L171" i="24" l="1"/>
  <c r="L170" i="24"/>
  <c r="AF69" i="24"/>
  <c r="DH241" i="9" l="1" a="1"/>
  <c r="DH241" i="9" s="1"/>
  <c r="CN243" i="9" a="1"/>
  <c r="CN243" i="9" s="1"/>
  <c r="DJ241" i="9" a="1"/>
  <c r="DJ241" i="9" s="1"/>
  <c r="DA247" i="9"/>
  <c r="CZ248" i="9"/>
  <c r="CZ247" i="9"/>
  <c r="CZ246" i="9"/>
  <c r="BJ54" i="24"/>
  <c r="J139" i="24" s="1"/>
  <c r="N139" i="24" s="1"/>
  <c r="AX27" i="24"/>
  <c r="AU92" i="22"/>
  <c r="AY52" i="9" a="1"/>
  <c r="AY52" i="9" s="1"/>
  <c r="U60" i="23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BJ52" i="24"/>
  <c r="BJ51" i="24"/>
  <c r="BJ47" i="24"/>
  <c r="BJ46" i="24"/>
  <c r="BJ45" i="24"/>
  <c r="BJ42" i="24"/>
  <c r="BJ41" i="24"/>
  <c r="BJ37" i="24"/>
  <c r="BJ32" i="24"/>
  <c r="BJ30" i="24"/>
  <c r="BJ28" i="24"/>
  <c r="BJ26" i="24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Z139" i="22" s="1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M106" i="22"/>
  <c r="BN106" i="22" s="1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F45" i="22" s="1"/>
  <c r="BB86" i="22"/>
  <c r="AT86" i="22"/>
  <c r="AT45" i="22" s="1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M89" i="14" l="1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5" i="24"/>
  <c r="Y75" i="24" s="1"/>
  <c r="CL130" i="9" l="1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H46" i="9" l="1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CA42" i="9" s="1"/>
  <c r="C7" i="25"/>
  <c r="G7" i="25" s="1" a="1"/>
  <c r="G7" i="25" s="1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J33" i="24"/>
  <c r="J118" i="24" s="1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G14" i="29"/>
  <c r="AS84" i="15"/>
  <c r="D154" i="15"/>
  <c r="U73" i="23"/>
  <c r="AP60" i="23"/>
  <c r="BJ36" i="24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G11" i="29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9" i="24" s="1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6" i="24"/>
  <c r="F96" i="24" s="1"/>
  <c r="O73" i="23"/>
  <c r="L94" i="11"/>
  <c r="CF210" i="11" s="1"/>
  <c r="F11" i="17"/>
  <c r="V52" i="9"/>
  <c r="V42" i="9" s="1"/>
  <c r="AK132" i="9"/>
  <c r="BJ27" i="24" l="1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V63" i="24" s="1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BH132" i="9"/>
  <c r="BI130" i="9"/>
  <c r="CL282" i="9"/>
  <c r="E118" i="11"/>
  <c r="K93" i="11"/>
  <c r="BG103" i="22"/>
  <c r="G190" i="22" s="1"/>
  <c r="BA62" i="22"/>
  <c r="BA120" i="22"/>
  <c r="BD38" i="24"/>
  <c r="BJ38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V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G87" i="24" l="1"/>
  <c r="G96" i="24" s="1"/>
  <c r="BJ19" i="24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60" i="24"/>
  <c r="R63" i="9"/>
  <c r="S63" i="9" s="1"/>
  <c r="CW210" i="9"/>
  <c r="CV211" i="9"/>
  <c r="F62" i="11"/>
  <c r="N156" i="9"/>
  <c r="Q155" i="9" s="1"/>
  <c r="BI29" i="23"/>
  <c r="J113" i="23" s="1"/>
  <c r="AX55" i="23"/>
  <c r="AY29" i="24"/>
  <c r="F60" i="11"/>
  <c r="K113" i="11"/>
  <c r="K112" i="11"/>
  <c r="K109" i="11"/>
  <c r="K110" i="11"/>
  <c r="K111" i="11"/>
  <c r="K108" i="11"/>
  <c r="K107" i="11"/>
  <c r="I159" i="15"/>
  <c r="AS89" i="15"/>
  <c r="G12" i="29"/>
  <c r="V75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G15" i="29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V24" i="24"/>
  <c r="BJ24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2" i="24"/>
  <c r="L96" i="24" s="1"/>
  <c r="I163" i="15"/>
  <c r="BJ29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J34" i="24"/>
  <c r="S112" i="11"/>
  <c r="BQ146" i="9"/>
  <c r="BR145" i="9" s="1"/>
  <c r="BT144" i="9"/>
  <c r="BE22" i="24"/>
  <c r="BB46" i="15"/>
  <c r="AC88" i="11"/>
  <c r="O61" i="11"/>
  <c r="N62" i="11"/>
  <c r="AV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H43" i="24"/>
  <c r="CM239" i="9"/>
  <c r="AA64" i="9"/>
  <c r="O59" i="11"/>
  <c r="O60" i="11"/>
  <c r="CM223" i="9"/>
  <c r="AX212" i="9"/>
  <c r="BQ212" i="9"/>
  <c r="CO223" i="9"/>
  <c r="CR281" i="9"/>
  <c r="AA141" i="9"/>
  <c r="AB139" i="22"/>
  <c r="AE69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J43" i="24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G142" i="9" s="1"/>
  <c r="CO119" i="9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P45" i="24"/>
  <c r="BR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H161" i="24"/>
  <c r="BI95" i="20"/>
  <c r="BI50" i="20" s="1"/>
  <c r="BN111" i="15"/>
  <c r="CE225" i="9"/>
  <c r="CG225" i="9" s="1"/>
  <c r="BL225" i="9"/>
  <c r="AC68" i="24"/>
  <c r="Z140" i="15"/>
  <c r="AM133" i="15"/>
  <c r="E222" i="15" s="1"/>
  <c r="CR227" i="9"/>
  <c r="CS227" i="9" s="1"/>
  <c r="CT227" i="9" s="1"/>
  <c r="CU227" i="9" s="1"/>
  <c r="CV227" i="9" s="1"/>
  <c r="CW227" i="9" s="1"/>
  <c r="AV21" i="24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9" i="24"/>
  <c r="AG75" i="24" s="1"/>
  <c r="AS227" i="9"/>
  <c r="BK227" i="9"/>
  <c r="M139" i="22"/>
  <c r="AM123" i="22"/>
  <c r="CW238" i="9" l="1"/>
  <c r="CW243" i="9" s="1"/>
  <c r="CW234" i="9" s="1"/>
  <c r="CV243" i="9"/>
  <c r="AC139" i="22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D21" i="24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5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5" i="24"/>
  <c r="G21" i="29"/>
  <c r="BC120" i="22"/>
  <c r="BG109" i="22"/>
  <c r="G196" i="22" s="1"/>
  <c r="BC68" i="22"/>
  <c r="BF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9" i="24"/>
  <c r="AH75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J44" i="24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P28" i="24"/>
  <c r="BR28" i="24" s="1"/>
  <c r="BN93" i="15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BF49" i="15"/>
  <c r="BG90" i="15"/>
  <c r="G178" i="15" s="1"/>
  <c r="EV241" i="9"/>
  <c r="FF233" i="9" s="1"/>
  <c r="BL114" i="15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5" i="24"/>
  <c r="G8" i="29"/>
  <c r="F166" i="11"/>
  <c r="AD107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P42" i="24"/>
  <c r="BR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AW96" i="22"/>
  <c r="AZ31" i="24" s="1"/>
  <c r="BN114" i="15"/>
  <c r="R75" i="24"/>
  <c r="G9" i="29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EQ248" i="9"/>
  <c r="ER248" i="9" s="1"/>
  <c r="FB240" i="9"/>
  <c r="FC240" i="9" s="1"/>
  <c r="FD240" i="9" s="1"/>
  <c r="FE240" i="9" s="1"/>
  <c r="FF240" i="9" s="1"/>
  <c r="FG240" i="9" s="1"/>
  <c r="AD75" i="24"/>
  <c r="G17" i="29"/>
  <c r="AZ50" i="20"/>
  <c r="S61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O49" i="24"/>
  <c r="BR49" i="24" s="1"/>
  <c r="BJ31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BJ48" i="24"/>
  <c r="J173" i="11"/>
  <c r="J172" i="1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K172" i="11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BG72" i="20" l="1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G19" i="29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G13" i="29"/>
  <c r="W75" i="24"/>
  <c r="C275" i="11"/>
  <c r="C276" i="11" s="1"/>
  <c r="K275" i="11"/>
  <c r="G20" i="29"/>
  <c r="AK75" i="24"/>
  <c r="FB146" i="9"/>
  <c r="BG114" i="22"/>
  <c r="G201" i="22" s="1"/>
  <c r="BF73" i="22"/>
  <c r="BF120" i="22"/>
  <c r="BI49" i="24"/>
  <c r="BJ49" i="24" s="1"/>
  <c r="I259" i="11"/>
  <c r="I260" i="11" s="1"/>
  <c r="K260" i="11"/>
  <c r="F172" i="11"/>
  <c r="C170" i="11"/>
  <c r="EB144" i="9" s="1"/>
  <c r="F171" i="11"/>
  <c r="I173" i="11"/>
  <c r="BJ35" i="24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G16" i="29"/>
  <c r="AA75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W23" i="24"/>
  <c r="BJ23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CM258" i="9" s="1"/>
  <c r="AA218" i="9"/>
  <c r="EL140" i="9"/>
  <c r="EC144" i="9"/>
  <c r="BE21" i="24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P52" i="24"/>
  <c r="BR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M223" i="11" l="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5" i="24"/>
  <c r="G22" i="29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9" i="24"/>
  <c r="F119" i="24"/>
  <c r="F109" i="24"/>
  <c r="F138" i="24"/>
  <c r="F128" i="24"/>
  <c r="F118" i="24"/>
  <c r="F108" i="24"/>
  <c r="F132" i="24"/>
  <c r="F122" i="24"/>
  <c r="F112" i="24"/>
  <c r="F103" i="24"/>
  <c r="F131" i="24"/>
  <c r="F121" i="24"/>
  <c r="F111" i="24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BR32" i="24" l="1"/>
  <c r="L103" i="24" s="1" a="1"/>
  <c r="L158" i="24"/>
  <c r="AP70" i="24" s="1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K192" i="15" s="1"/>
  <c r="E182" i="15"/>
  <c r="E172" i="15"/>
  <c r="K172" i="15" s="1"/>
  <c r="E201" i="15"/>
  <c r="E191" i="15"/>
  <c r="E181" i="15"/>
  <c r="E197" i="15"/>
  <c r="E187" i="15"/>
  <c r="E177" i="15"/>
  <c r="K177" i="15" s="1"/>
  <c r="E206" i="15"/>
  <c r="E196" i="15"/>
  <c r="E186" i="15"/>
  <c r="E176" i="15"/>
  <c r="E205" i="15"/>
  <c r="E195" i="15"/>
  <c r="E185" i="15"/>
  <c r="K185" i="15" s="1"/>
  <c r="E175" i="15"/>
  <c r="K175" i="15" s="1"/>
  <c r="E203" i="15"/>
  <c r="K203" i="15" s="1"/>
  <c r="E179" i="15"/>
  <c r="K179" i="15" s="1"/>
  <c r="E200" i="15"/>
  <c r="E178" i="15"/>
  <c r="K178" i="15" s="1"/>
  <c r="E199" i="15"/>
  <c r="K199" i="15" s="1"/>
  <c r="E173" i="15"/>
  <c r="K173" i="15" s="1"/>
  <c r="E198" i="15"/>
  <c r="K198" i="15" s="1"/>
  <c r="E171" i="15"/>
  <c r="K171" i="15" s="1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G10" i="29"/>
  <c r="K195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L136" i="24" l="1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AP61" i="24" s="1"/>
  <c r="C9" i="29"/>
  <c r="I9" i="29" s="1"/>
  <c r="K9" i="29" s="1"/>
  <c r="M71" i="14" s="1"/>
  <c r="L148" i="24"/>
  <c r="AP60" i="24" s="1"/>
  <c r="K207" i="15"/>
  <c r="C52" i="14"/>
  <c r="E17" i="14"/>
  <c r="C13" i="29"/>
  <c r="I13" i="29" s="1"/>
  <c r="K13" i="29" s="1"/>
  <c r="M75" i="14" s="1"/>
  <c r="L152" i="24"/>
  <c r="C20" i="29"/>
  <c r="I20" i="29" s="1"/>
  <c r="K20" i="29" s="1"/>
  <c r="M82" i="14" s="1"/>
  <c r="L159" i="24"/>
  <c r="C14" i="29"/>
  <c r="I14" i="29" s="1"/>
  <c r="K14" i="29" s="1"/>
  <c r="M76" i="14" s="1"/>
  <c r="L153" i="24"/>
  <c r="AP65" i="24" s="1"/>
  <c r="C8" i="29"/>
  <c r="I8" i="29" s="1"/>
  <c r="K8" i="29" s="1"/>
  <c r="M70" i="14" s="1"/>
  <c r="L147" i="24"/>
  <c r="AP59" i="24" s="1"/>
  <c r="AV47" i="20"/>
  <c r="AV124" i="20"/>
  <c r="C15" i="29"/>
  <c r="I15" i="29" s="1"/>
  <c r="K15" i="29" s="1"/>
  <c r="M77" i="14" s="1"/>
  <c r="L154" i="24"/>
  <c r="C17" i="29"/>
  <c r="I17" i="29" s="1"/>
  <c r="K17" i="29" s="1"/>
  <c r="M79" i="14" s="1"/>
  <c r="L156" i="24"/>
  <c r="AP68" i="24" s="1"/>
  <c r="E18" i="14"/>
  <c r="D52" i="14"/>
  <c r="H132" i="24"/>
  <c r="N132" i="24" s="1"/>
  <c r="H122" i="24"/>
  <c r="H112" i="24"/>
  <c r="N112" i="24" s="1"/>
  <c r="H103" i="24"/>
  <c r="N103" i="24" s="1"/>
  <c r="H131" i="24"/>
  <c r="H121" i="24"/>
  <c r="H111" i="24"/>
  <c r="H135" i="24"/>
  <c r="H125" i="24"/>
  <c r="N125" i="24" s="1"/>
  <c r="H115" i="24"/>
  <c r="N115" i="24" s="1"/>
  <c r="H105" i="24"/>
  <c r="N105" i="24" s="1"/>
  <c r="H134" i="24"/>
  <c r="N134" i="24" s="1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N137" i="24" s="1"/>
  <c r="H119" i="24"/>
  <c r="H136" i="24"/>
  <c r="N136" i="24" s="1"/>
  <c r="H118" i="24"/>
  <c r="N118" i="24" s="1"/>
  <c r="H130" i="24"/>
  <c r="N130" i="24" s="1"/>
  <c r="H116" i="24"/>
  <c r="N116" i="24" s="1"/>
  <c r="H129" i="24"/>
  <c r="H113" i="24"/>
  <c r="H128" i="24"/>
  <c r="N128" i="24" s="1"/>
  <c r="H110" i="24"/>
  <c r="N110" i="24" s="1"/>
  <c r="H133" i="24"/>
  <c r="N133" i="24" s="1"/>
  <c r="H127" i="24"/>
  <c r="H126" i="24"/>
  <c r="N126" i="24" s="1"/>
  <c r="H117" i="24"/>
  <c r="N117" i="24" s="1"/>
  <c r="H109" i="24"/>
  <c r="N109" i="24" s="1"/>
  <c r="H108" i="24"/>
  <c r="N108" i="24" s="1"/>
  <c r="C51" i="14"/>
  <c r="E8" i="14"/>
  <c r="C18" i="29"/>
  <c r="I18" i="29" s="1"/>
  <c r="K18" i="29" s="1"/>
  <c r="M80" i="14" s="1"/>
  <c r="L157" i="24"/>
  <c r="AP69" i="24" s="1"/>
  <c r="AW47" i="20"/>
  <c r="AW124" i="20"/>
  <c r="C21" i="29"/>
  <c r="I21" i="29" s="1"/>
  <c r="K21" i="29" s="1"/>
  <c r="M83" i="14" s="1"/>
  <c r="L160" i="24"/>
  <c r="C11" i="29"/>
  <c r="I11" i="29" s="1"/>
  <c r="K11" i="29" s="1"/>
  <c r="M73" i="14" s="1"/>
  <c r="L150" i="24"/>
  <c r="C22" i="29"/>
  <c r="I22" i="29" s="1"/>
  <c r="K22" i="29" s="1"/>
  <c r="M84" i="14" s="1"/>
  <c r="L161" i="24"/>
  <c r="AP73" i="24" s="1"/>
  <c r="E9" i="14"/>
  <c r="D51" i="14"/>
  <c r="C12" i="29"/>
  <c r="I12" i="29" s="1"/>
  <c r="K12" i="29" s="1"/>
  <c r="M74" i="14" s="1"/>
  <c r="L151" i="24"/>
  <c r="P58" i="14" l="1"/>
  <c r="Y58" i="14" s="1"/>
  <c r="AP66" i="24"/>
  <c r="P55" i="14"/>
  <c r="Y55" i="14" s="1"/>
  <c r="AP63" i="24"/>
  <c r="P59" i="14"/>
  <c r="Y59" i="14" s="1"/>
  <c r="AP67" i="24"/>
  <c r="P63" i="14"/>
  <c r="Y63" i="14" s="1"/>
  <c r="AP71" i="24"/>
  <c r="P56" i="14"/>
  <c r="Y56" i="14" s="1"/>
  <c r="AP64" i="24"/>
  <c r="P64" i="14"/>
  <c r="Y64" i="14" s="1"/>
  <c r="AP72" i="24"/>
  <c r="P54" i="14"/>
  <c r="Y54" i="14" s="1"/>
  <c r="AP62" i="24"/>
  <c r="N131" i="24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N140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<sst xmlns="http://schemas.openxmlformats.org/spreadsheetml/2006/main" count="7707" uniqueCount="784">
  <si>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</si>
  <si>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</si>
  <si>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</si>
  <si>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</si>
  <si>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</si>
  <si>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</si>
  <si>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</si>
  <si>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</si>
  <si>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</si>
  <si>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</si>
  <si>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</si>
  <si>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</si>
  <si>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</si>
  <si>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</si>
  <si>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</si>
  <si>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</si>
  <si>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</si>
  <si>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</si>
  <si>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</si>
  <si>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</si>
  <si>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</si>
  <si>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</si>
  <si>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</si>
  <si>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</si>
  <si>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</si>
  <si>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</si>
  <si>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</si>
  <si>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</si>
  <si>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</si>
  <si>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</si>
  <si>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</si>
  <si>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</si>
  <si>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</si>
  <si>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</si>
  <si>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</si>
  <si>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</si>
  <si>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</si>
  <si>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</si>
  <si>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</si>
  <si>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</si>
  <si>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</si>
  <si>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</si>
  <si>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</si>
  <si>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</si>
  <si>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</si>
  <si>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</si>
  <si>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</si>
  <si>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</si>
  <si>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</si>
  <si>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</si>
  <si>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</si>
  <si>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</si>
  <si>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</si>
  <si>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</si>
  <si>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</si>
  <si>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</si>
  <si>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</si>
  <si>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</si>
  <si>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</si>
  <si>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</si>
  <si>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</si>
  <si>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</si>
  <si>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</si>
  <si>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</si>
  <si>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</si>
  <si>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</si>
  <si>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</si>
  <si>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</si>
  <si>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</si>
  <si>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</si>
  <si>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</si>
  <si>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</si>
  <si>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</si>
  <si>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</si>
  <si>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</si>
  <si>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</si>
  <si>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</si>
  <si>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</si>
  <si>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</si>
  <si>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</si>
  <si>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</si>
  <si>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</si>
  <si>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</si>
  <si>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</si>
  <si>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</si>
  <si>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</si>
  <si>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</si>
  <si>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</si>
  <si>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</si>
  <si>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</si>
  <si>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</si>
  <si>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</si>
  <si>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</si>
  <si>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</si>
  <si>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</si>
  <si>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</si>
  <si>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</si>
  <si>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</si>
  <si>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</si>
  <si>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</si>
  <si>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</si>
  <si>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</si>
  <si>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</si>
  <si>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</si>
  <si>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</si>
  <si>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</si>
  <si>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</si>
  <si>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</si>
  <si>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</si>
  <si>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</si>
  <si>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</si>
  <si>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</si>
  <si>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</si>
  <si>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</si>
  <si>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</si>
  <si>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</si>
  <si>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</si>
  <si>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</si>
  <si>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</si>
  <si>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</si>
  <si>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</si>
  <si>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</si>
  <si>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</si>
  <si>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</si>
  <si>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</si>
  <si>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</si>
  <si>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</si>
  <si>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</si>
  <si>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</si>
  <si>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</si>
  <si>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</si>
  <si>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</si>
  <si>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</si>
  <si>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</si>
  <si>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</si>
  <si>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</si>
  <si>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</si>
  <si>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</si>
  <si>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</si>
  <si>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</si>
  <si>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</si>
  <si>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</si>
  <si>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</si>
  <si>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</si>
  <si>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</si>
  <si>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</si>
  <si>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</si>
  <si>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</si>
  <si>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</si>
  <si>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</si>
  <si>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</si>
  <si>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</si>
  <si>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</si>
  <si>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</si>
  <si>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</si>
  <si>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</si>
  <si>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</si>
  <si>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</si>
  <si>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</si>
  <si>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</si>
  <si>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</si>
  <si>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</si>
  <si>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</si>
  <si>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</si>
  <si>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</si>
  <si>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</si>
  <si>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</si>
  <si>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</si>
  <si>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</si>
  <si>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</si>
  <si>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</si>
  <si>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</si>
  <si>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</si>
  <si>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</si>
  <si>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</si>
  <si>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</si>
  <si>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</si>
  <si>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</si>
  <si>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</si>
  <si>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</si>
  <si>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</si>
  <si>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</si>
  <si>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</si>
  <si>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</si>
  <si>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</si>
  <si>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</si>
  <si>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</si>
  <si>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</si>
  <si>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</si>
  <si>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</si>
  <si>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</si>
  <si>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</si>
  <si>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</si>
  <si>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</si>
  <si>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</si>
  <si>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</si>
  <si>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</si>
  <si>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</si>
  <si>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</si>
  <si>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</si>
  <si>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</si>
  <si>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</si>
  <si>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</si>
  <si>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</si>
  <si>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</si>
  <si>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</si>
  <si>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</si>
  <si>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</si>
  <si>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</si>
  <si>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</si>
  <si>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</si>
  <si>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</si>
  <si>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</si>
  <si>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</si>
  <si>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</si>
  <si>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</si>
  <si>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</si>
  <si>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</si>
  <si>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</si>
  <si>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</si>
  <si>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</si>
  <si>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</si>
  <si>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</si>
  <si>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</si>
  <si>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</si>
  <si>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</si>
  <si>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</si>
  <si>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</si>
  <si>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</si>
  <si>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</si>
  <si>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</si>
  <si>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</si>
  <si>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</si>
  <si>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</si>
  <si>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</si>
  <si>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</si>
  <si>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</si>
  <si>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</si>
  <si>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</si>
  <si>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</si>
  <si>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</si>
  <si>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</si>
  <si>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</si>
  <si>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</si>
  <si>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</si>
  <si>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</si>
  <si>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</si>
  <si>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</si>
  <si>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</si>
  <si>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</si>
  <si>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</si>
  <si>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</si>
  <si>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</si>
  <si>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</si>
  <si>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</si>
  <si>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</si>
  <si>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</si>
  <si>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</si>
  <si>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</si>
  <si>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</si>
  <si>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</si>
  <si>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</si>
  <si>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</si>
  <si>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</si>
  <si>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</si>
  <si>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</si>
  <si>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</si>
  <si>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</si>
  <si>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</si>
  <si>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</si>
  <si>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</si>
  <si>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</si>
  <si>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</si>
  <si>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</si>
  <si>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</si>
  <si>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</si>
  <si>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</si>
  <si>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</si>
  <si>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</si>
  <si>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</si>
  <si>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</si>
  <si>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</si>
  <si>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</si>
  <si>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</si>
  <si>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</si>
  <si>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</si>
  <si>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</si>
  <si>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</si>
  <si>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</si>
  <si>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</si>
  <si>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</si>
  <si>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</si>
  <si>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</si>
  <si>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</si>
  <si>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</si>
  <si>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</si>
  <si>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</si>
  <si>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</si>
  <si>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</si>
  <si>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</si>
  <si>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</si>
  <si>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</si>
  <si>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</si>
  <si>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</si>
  <si>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</si>
  <si>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</si>
  <si>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</si>
  <si>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</si>
  <si>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</si>
  <si>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</si>
  <si>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</si>
  <si>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</si>
  <si>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</si>
  <si>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</si>
  <si>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</si>
  <si>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</si>
  <si>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</si>
  <si>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</si>
  <si>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</si>
  <si>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</si>
  <si>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</si>
  <si>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</si>
  <si>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</si>
  <si>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</si>
  <si>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</si>
  <si>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</si>
  <si>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</si>
  <si>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</si>
  <si>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</si>
  <si>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</si>
  <si>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</si>
  <si>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</si>
  <si>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</si>
  <si>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</si>
  <si>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</si>
  <si>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</si>
  <si>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</si>
  <si>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</si>
  <si>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</si>
  <si>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</si>
  <si>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</si>
  <si>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</si>
  <si>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</si>
  <si>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</si>
  <si>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</si>
  <si>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</si>
  <si>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</si>
  <si>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</si>
  <si>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</si>
  <si>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</si>
  <si>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</si>
  <si>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</si>
  <si>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</si>
  <si>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</si>
  <si>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</si>
  <si>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</si>
  <si>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</si>
  <si>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</si>
  <si>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</si>
  <si>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</si>
  <si>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</si>
  <si>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</si>
  <si>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</si>
  <si>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</si>
  <si>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</si>
  <si>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</si>
  <si>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</si>
  <si>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</si>
  <si>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</si>
  <si>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</si>
  <si>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</si>
  <si>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</si>
  <si>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</si>
  <si>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</si>
  <si>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</si>
  <si>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</si>
  <si>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</si>
  <si>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</si>
  <si>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</si>
  <si>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</si>
  <si>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</si>
  <si>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</si>
  <si>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</si>
  <si>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</si>
  <si>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</si>
  <si>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</si>
  <si>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</si>
  <si>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</si>
  <si>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</si>
  <si>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</si>
  <si>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</si>
  <si>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</si>
  <si>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</si>
  <si>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</si>
  <si>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</si>
  <si>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</si>
  <si>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</si>
  <si>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</si>
  <si>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</si>
  <si>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</si>
  <si>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</si>
  <si>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</si>
  <si>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</si>
  <si>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</si>
  <si>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</si>
  <si>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</si>
  <si>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</si>
  <si>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</si>
  <si>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</si>
  <si>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</si>
  <si>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</si>
  <si>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</si>
  <si>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</si>
  <si>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</si>
  <si>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</si>
  <si>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</si>
  <si>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</si>
  <si>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</si>
  <si>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</si>
  <si>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</si>
  <si>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</si>
  <si>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</si>
  <si>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</si>
  <si>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</si>
  <si>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</si>
  <si>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</si>
  <si>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</si>
  <si>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</si>
  <si>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</si>
  <si>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</si>
  <si>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</si>
  <si>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</si>
  <si>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</si>
  <si>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</si>
  <si>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</si>
  <si>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</si>
  <si>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</si>
  <si>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</si>
  <si>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</si>
  <si>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</si>
  <si>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</si>
  <si>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</si>
  <si>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</si>
  <si>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</si>
  <si>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</si>
  <si>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</si>
  <si>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</si>
  <si>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</si>
  <si>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</si>
  <si>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</si>
  <si>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</si>
  <si>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</si>
  <si>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</si>
  <si>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</si>
  <si>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</si>
  <si>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</si>
  <si>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</si>
  <si>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</si>
  <si>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</si>
  <si>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</si>
  <si>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</si>
  <si>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</si>
  <si>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</si>
  <si>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</si>
  <si>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</si>
  <si>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</si>
  <si>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</si>
  <si>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</si>
  <si>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</si>
  <si>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</si>
  <si>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</si>
  <si>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</si>
  <si>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</si>
  <si>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</si>
  <si>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</si>
  <si>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</si>
  <si>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</si>
  <si>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</si>
  <si>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</si>
  <si>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</si>
  <si>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</si>
  <si>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</si>
  <si>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</si>
  <si>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</si>
  <si>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</si>
  <si>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</si>
  <si>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</si>
  <si>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</si>
  <si>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</si>
  <si>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</si>
  <si>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</si>
  <si>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</si>
  <si>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</si>
  <si>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</si>
  <si>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</si>
  <si>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</si>
  <si>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</si>
  <si>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</si>
  <si>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</si>
  <si>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</si>
  <si>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</si>
  <si>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</si>
  <si>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</si>
  <si>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</si>
  <si>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</si>
  <si>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</si>
  <si>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</si>
  <si>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</si>
  <si>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</si>
  <si>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</si>
  <si>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</si>
  <si>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</si>
  <si>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</si>
  <si>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</si>
  <si>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</si>
  <si>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</si>
  <si>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</si>
  <si>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</si>
  <si>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</si>
  <si>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</si>
  <si>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</si>
  <si>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</si>
  <si>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</si>
  <si>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</si>
  <si>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</si>
  <si>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</si>
  <si>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</si>
  <si>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</si>
  <si>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</si>
  <si>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</si>
  <si>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</si>
  <si>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</si>
  <si>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</si>
  <si>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</si>
  <si>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</si>
  <si>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</si>
  <si>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</si>
  <si>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</si>
  <si>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</si>
  <si>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</si>
  <si>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</si>
  <si>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</si>
  <si>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</si>
  <si>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</si>
  <si>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</si>
  <si>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</si>
  <si>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</si>
  <si>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</si>
  <si>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</si>
  <si>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</si>
  <si>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</si>
  <si>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</si>
  <si>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</si>
  <si>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</si>
  <si>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</si>
  <si>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</si>
  <si>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</si>
  <si>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</si>
  <si>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</si>
  <si>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</si>
  <si>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</si>
  <si>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</si>
  <si>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</si>
  <si>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</si>
  <si>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</si>
  <si>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</si>
  <si>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</si>
  <si>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</si>
  <si>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</si>
  <si>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</si>
  <si>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</si>
  <si>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</si>
  <si>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</si>
  <si>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</si>
  <si>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</si>
  <si>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</si>
  <si>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</si>
  <si>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</si>
  <si>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</si>
  <si>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</si>
  <si>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</si>
  <si>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</si>
  <si>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</si>
  <si>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</si>
  <si>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</si>
  <si>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</si>
  <si>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</si>
  <si>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</si>
  <si>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</si>
  <si>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</si>
  <si>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</si>
  <si>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</si>
  <si>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</si>
  <si>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</si>
  <si>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</si>
  <si>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</si>
  <si>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</si>
  <si>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</si>
  <si>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</si>
  <si>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</si>
  <si>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</si>
  <si>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</si>
  <si>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</si>
  <si>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</si>
  <si>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</si>
  <si>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</si>
  <si>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</si>
  <si>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</si>
  <si>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</si>
  <si>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</si>
  <si>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</si>
  <si>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</si>
  <si>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</si>
  <si>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</si>
  <si>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</si>
  <si>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</si>
  <si>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</si>
  <si>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</si>
  <si>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</si>
  <si>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</si>
  <si>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</si>
  <si>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</si>
  <si>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</si>
  <si>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</si>
  <si>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</si>
  <si>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</si>
  <si>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</si>
  <si>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</si>
  <si>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</si>
  <si>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</si>
  <si>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</si>
  <si>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</si>
  <si>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</si>
  <si>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</si>
  <si>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</si>
  <si>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</si>
  <si>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</si>
  <si>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</si>
  <si>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</si>
  <si>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</si>
  <si>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</si>
  <si>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</si>
  <si>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</si>
  <si>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</si>
  <si>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</si>
  <si>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</si>
  <si>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</si>
  <si>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</si>
  <si>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</si>
  <si>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</si>
  <si>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</si>
  <si>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</si>
  <si>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</si>
  <si>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</si>
  <si>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</si>
  <si>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</si>
  <si>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</si>
  <si>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</si>
  <si>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</si>
  <si>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</si>
  <si>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</si>
  <si>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</si>
  <si>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</si>
  <si>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</si>
  <si>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</si>
  <si>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</si>
  <si>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</si>
  <si>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</si>
  <si>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</si>
  <si>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</si>
  <si>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</si>
  <si>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</si>
  <si>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</si>
  <si>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</si>
  <si>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</si>
  <si>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</si>
  <si>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</si>
  <si>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</si>
  <si>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</si>
  <si>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</si>
  <si>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</si>
  <si>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</si>
  <si>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</si>
  <si>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</si>
  <si>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</si>
  <si>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</si>
  <si>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</si>
  <si>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</si>
  <si>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</si>
  <si>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</si>
  <si>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</si>
  <si>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</si>
  <si>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</si>
  <si>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</si>
  <si>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</si>
  <si>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</si>
  <si>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</si>
  <si>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</si>
  <si>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</si>
  <si>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</si>
  <si>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</si>
  <si>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</si>
  <si>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</si>
  <si>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</si>
  <si>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</si>
  <si>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</si>
  <si>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</si>
  <si>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</si>
  <si>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</si>
  <si>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</si>
  <si>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</si>
  <si>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</si>
  <si>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</si>
  <si>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</si>
  <si>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</si>
  <si>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</si>
  <si>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</si>
  <si>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</si>
  <si>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</si>
  <si>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</si>
  <si>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</si>
  <si>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</si>
  <si>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</si>
  <si>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</si>
  <si>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</si>
  <si>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</si>
  <si>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</si>
  <si>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</si>
  <si>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</si>
  <si>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</si>
  <si>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</si>
  <si>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</si>
  <si>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</si>
  <si>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</si>
  <si>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</si>
  <si>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</si>
  <si>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</si>
  <si>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</si>
  <si>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</si>
  <si>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</si>
  <si>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</si>
  <si>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</si>
  <si>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</si>
  <si>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</si>
  <si>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</si>
  <si>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</si>
  <si>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</si>
  <si>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</si>
  <si>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 [from Industsries]</t>
  </si>
  <si>
    <t>Heat loss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</si>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</sst>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28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C20"/>
  <sheetViews>
    <sheetView tabSelected="1" workbookViewId="0">
      <selection activeCell="I10" sqref="I10"/>
    </sheetView>
  </sheetViews>
  <sheetFormatPr baseColWidth="10" defaultRowHeight="15" x14ac:dyDescent="0.2"/>
  <cols>
    <col min="2" max="2" width="27.5" customWidth="1"/>
    <col min="3" max="3" width="72.5" bestFit="1" customWidth="1"/>
  </cols>
  <sheetData>
    <row r="4" spans="2:3" x14ac:dyDescent="0.2">
      <c r="B4" s="416" t="s">
        <v>753</v>
      </c>
      <c r="C4" s="415" t="s">
        <v>754</v>
      </c>
    </row>
    <row r="5" spans="2:3" x14ac:dyDescent="0.2">
      <c r="B5" s="421" t="s">
        <v>755</v>
      </c>
      <c r="C5" t="s">
        <v>768</v>
      </c>
    </row>
    <row r="6" spans="2:3" x14ac:dyDescent="0.2">
      <c r="B6" s="424" t="s">
        <v>756</v>
      </c>
      <c r="C6" s="425" t="s">
        <v>769</v>
      </c>
    </row>
    <row r="7" spans="2:3" x14ac:dyDescent="0.2">
      <c r="B7" s="421" t="s">
        <v>757</v>
      </c>
      <c r="C7" t="s">
        <v>770</v>
      </c>
    </row>
    <row r="8" spans="2:3" x14ac:dyDescent="0.2">
      <c r="B8" s="422" t="s">
        <v>758</v>
      </c>
      <c r="C8" s="423" t="s">
        <v>771</v>
      </c>
    </row>
    <row r="9" spans="2:3" x14ac:dyDescent="0.2">
      <c r="B9" s="422" t="s">
        <v>759</v>
      </c>
      <c r="C9" s="423" t="s">
        <v>772</v>
      </c>
    </row>
    <row r="10" spans="2:3" x14ac:dyDescent="0.2">
      <c r="B10" s="422" t="s">
        <v>760</v>
      </c>
      <c r="C10" s="423" t="s">
        <v>773</v>
      </c>
    </row>
    <row r="11" spans="2:3" x14ac:dyDescent="0.2">
      <c r="B11" s="422" t="s">
        <v>761</v>
      </c>
      <c r="C11" s="423" t="s">
        <v>774</v>
      </c>
    </row>
    <row r="12" spans="2:3" x14ac:dyDescent="0.2">
      <c r="B12" s="422" t="s">
        <v>762</v>
      </c>
      <c r="C12" s="423" t="s">
        <v>775</v>
      </c>
    </row>
    <row r="13" spans="2:3" x14ac:dyDescent="0.2">
      <c r="B13" s="424" t="s">
        <v>763</v>
      </c>
      <c r="C13" s="425" t="s">
        <v>776</v>
      </c>
    </row>
    <row r="14" spans="2:3" x14ac:dyDescent="0.2">
      <c r="B14" s="426" t="s">
        <v>279</v>
      </c>
      <c r="C14" s="427" t="s">
        <v>777</v>
      </c>
    </row>
    <row r="15" spans="2:3" x14ac:dyDescent="0.2">
      <c r="B15" s="426" t="s">
        <v>764</v>
      </c>
      <c r="C15" s="427" t="s">
        <v>778</v>
      </c>
    </row>
    <row r="16" spans="2:3" x14ac:dyDescent="0.2">
      <c r="B16" s="426" t="s">
        <v>765</v>
      </c>
      <c r="C16" s="427" t="s">
        <v>779</v>
      </c>
    </row>
    <row r="17" spans="2:3" x14ac:dyDescent="0.2">
      <c r="B17" s="421" t="s">
        <v>766</v>
      </c>
      <c r="C17" t="s">
        <v>780</v>
      </c>
    </row>
    <row r="18" spans="2:3" x14ac:dyDescent="0.2">
      <c r="B18" s="422" t="s">
        <v>0</v>
      </c>
      <c r="C18" s="423" t="s">
        <v>781</v>
      </c>
    </row>
    <row r="19" spans="2:3" x14ac:dyDescent="0.2">
      <c r="B19" s="422" t="s">
        <v>244</v>
      </c>
      <c r="C19" s="423" t="s">
        <v>782</v>
      </c>
    </row>
    <row r="20" spans="2:3" x14ac:dyDescent="0.2">
      <c r="B20" s="422" t="s">
        <v>767</v>
      </c>
      <c r="C20" s="423" t="s">
        <v>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21" t="s">
        <v>95</v>
      </c>
      <c r="S2" s="322"/>
      <c r="T2" s="321" t="s">
        <v>100</v>
      </c>
      <c r="U2" s="322"/>
      <c r="W2" s="321" t="s">
        <v>164</v>
      </c>
      <c r="X2" s="325"/>
      <c r="Y2" s="32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3" t="s">
        <v>305</v>
      </c>
      <c r="AJ2" s="323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4" t="s">
        <v>548</v>
      </c>
      <c r="AJ6" s="324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32" t="s">
        <v>115</v>
      </c>
      <c r="P10" s="332"/>
      <c r="Q10" s="332"/>
      <c r="R10" s="332"/>
      <c r="S10" s="332"/>
      <c r="T10" s="332"/>
      <c r="U10" s="332"/>
      <c r="V10" s="332" t="s">
        <v>115</v>
      </c>
      <c r="W10" s="332"/>
      <c r="X10" s="332"/>
      <c r="Y10" s="332"/>
      <c r="Z10" s="332"/>
      <c r="AA10" s="332"/>
      <c r="AB10" s="332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32" t="s">
        <v>236</v>
      </c>
      <c r="P11" s="332"/>
      <c r="Q11" s="332"/>
      <c r="R11" s="321"/>
      <c r="S11" s="322"/>
      <c r="T11" s="340" t="s">
        <v>235</v>
      </c>
      <c r="U11" s="340"/>
      <c r="V11" s="332" t="str">
        <f>_xlfn.CONCAT(E19," ",C19," ","+"," ",E21," ",C21," ","--&gt;"," ",E22," ",C22," ","+"," ",E20*E21," ",C20)</f>
        <v>1.5 C + 1.5 O2 --&gt; 1.5 CO2 + 5.64 N2</v>
      </c>
      <c r="W11" s="332"/>
      <c r="X11" s="332"/>
      <c r="Y11" s="332"/>
      <c r="Z11" s="332"/>
      <c r="AA11" s="332"/>
      <c r="AB11" s="332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32" t="s">
        <v>156</v>
      </c>
      <c r="P12" s="332"/>
      <c r="Q12" s="332"/>
      <c r="R12" s="321"/>
      <c r="S12" s="322"/>
      <c r="T12" s="332" t="s">
        <v>155</v>
      </c>
      <c r="U12" s="332"/>
      <c r="V12" s="332" t="str">
        <f>_xlfn.CONCAT(E25," ",C25," ","+"," ",E26," ",C26," ","--&gt;"," ",E27," ",C27)</f>
        <v>1.5 CO2 + 1.5 C --&gt; 3 CO</v>
      </c>
      <c r="W12" s="332"/>
      <c r="X12" s="332"/>
      <c r="Y12" s="332"/>
      <c r="Z12" s="332"/>
      <c r="AA12" s="332"/>
      <c r="AB12" s="332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32" t="s">
        <v>157</v>
      </c>
      <c r="P13" s="332"/>
      <c r="Q13" s="332"/>
      <c r="R13" s="321"/>
      <c r="S13" s="322"/>
      <c r="T13" s="340" t="s">
        <v>158</v>
      </c>
      <c r="U13" s="340"/>
      <c r="V13" s="332" t="str">
        <f>_xlfn.CONCAT(E29," ",C29," ","+"," ",E30," ",C30," ","--&gt;"," ",E31," ",C31," ","+"," ",E32," ",C32)</f>
        <v>1 Fe2O3 + 3 CO --&gt; 2 Fe + 3 CO2</v>
      </c>
      <c r="W13" s="332"/>
      <c r="X13" s="332"/>
      <c r="Y13" s="332"/>
      <c r="Z13" s="332"/>
      <c r="AA13" s="332"/>
      <c r="AB13" s="332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32"/>
      <c r="P14" s="332"/>
      <c r="Q14" s="332"/>
      <c r="R14" s="321"/>
      <c r="S14" s="322"/>
      <c r="T14" s="332"/>
      <c r="U14" s="332"/>
      <c r="V14" s="332" t="str">
        <f>_xlfn.CONCAT(E36," ",C36," ","--&gt;"," ",E37," ",C37," ","+"," ",E39," ",C39)</f>
        <v>1 CaCO3 --&gt; 1 CaO + 0.0624775822865075 MgO</v>
      </c>
      <c r="W14" s="332"/>
      <c r="X14" s="332"/>
      <c r="Y14" s="332"/>
      <c r="Z14" s="332"/>
      <c r="AA14" s="332"/>
      <c r="AB14" s="332"/>
    </row>
    <row r="15" spans="1:28" ht="17" customHeight="1" x14ac:dyDescent="0.25">
      <c r="O15" s="332" t="s">
        <v>159</v>
      </c>
      <c r="P15" s="332"/>
      <c r="Q15" s="332"/>
      <c r="R15" s="321"/>
      <c r="S15" s="322"/>
      <c r="T15" s="332" t="s">
        <v>160</v>
      </c>
      <c r="U15" s="332"/>
      <c r="V15" s="332" t="str">
        <f>_xlfn.CONCAT(E41," ",C41," ","+"," ",E42," ",C42," ","--&gt;"," ",E43," ",C43)</f>
        <v>1 CaO + 1 SiO2 --&gt; 1 CaSiO3</v>
      </c>
      <c r="W15" s="332"/>
      <c r="X15" s="332"/>
      <c r="Y15" s="332"/>
      <c r="Z15" s="332"/>
      <c r="AA15" s="332"/>
      <c r="AB15" s="332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32" t="s">
        <v>261</v>
      </c>
      <c r="P17" s="332"/>
      <c r="Q17" s="332"/>
      <c r="R17" s="332"/>
      <c r="S17" s="332"/>
      <c r="T17" s="332"/>
      <c r="U17" s="332"/>
      <c r="V17" s="332" t="s">
        <v>115</v>
      </c>
      <c r="W17" s="332"/>
      <c r="X17" s="332"/>
      <c r="Y17" s="332"/>
      <c r="Z17" s="332"/>
      <c r="AA17" s="332"/>
      <c r="AB17" s="332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32" t="s">
        <v>262</v>
      </c>
      <c r="P18" s="332"/>
      <c r="Q18" s="332"/>
      <c r="R18" s="332"/>
      <c r="S18" s="332"/>
      <c r="T18" s="332" t="s">
        <v>263</v>
      </c>
      <c r="U18" s="321"/>
      <c r="V18" s="34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4"/>
      <c r="X18" s="344"/>
      <c r="Y18" s="344"/>
      <c r="Z18" s="344"/>
      <c r="AA18" s="344"/>
      <c r="AB18" s="344"/>
    </row>
    <row r="19" spans="1:28" ht="16" customHeight="1" x14ac:dyDescent="0.2">
      <c r="B19" s="335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4"/>
      <c r="W19" s="344"/>
      <c r="X19" s="344"/>
      <c r="Y19" s="344"/>
      <c r="Z19" s="344"/>
      <c r="AA19" s="344"/>
      <c r="AB19" s="344"/>
    </row>
    <row r="20" spans="1:28" ht="18" customHeight="1" x14ac:dyDescent="0.25">
      <c r="A20" s="1"/>
      <c r="B20" s="336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37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38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39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41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41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41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41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42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43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28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29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41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35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35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41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41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24" t="s">
        <v>18</v>
      </c>
      <c r="C44" s="32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30" t="s">
        <v>276</v>
      </c>
      <c r="D47" s="330"/>
      <c r="E47" s="330"/>
      <c r="F47" s="330"/>
    </row>
    <row r="48" spans="2:23" x14ac:dyDescent="0.2">
      <c r="C48" s="331"/>
      <c r="D48" s="331"/>
      <c r="E48" s="331"/>
      <c r="F48" s="331"/>
      <c r="H48" s="332" t="s">
        <v>69</v>
      </c>
      <c r="I48" s="332"/>
      <c r="J48" s="332"/>
      <c r="K48" s="332"/>
      <c r="L48" s="332"/>
      <c r="M48" s="332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32" t="s">
        <v>73</v>
      </c>
      <c r="I49" s="332"/>
      <c r="J49" s="332"/>
      <c r="K49" s="20"/>
      <c r="L49" s="340" t="s">
        <v>281</v>
      </c>
      <c r="M49" s="340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7"/>
      <c r="J51" s="327"/>
      <c r="K51" s="327"/>
      <c r="L51" s="327"/>
      <c r="M51" s="327"/>
    </row>
    <row r="52" spans="1:17" ht="16.25" customHeight="1" x14ac:dyDescent="0.2">
      <c r="C52" s="24"/>
      <c r="H52" s="327"/>
      <c r="I52" s="327"/>
      <c r="J52" s="327"/>
      <c r="K52" s="327"/>
      <c r="L52" s="327"/>
      <c r="M52" s="327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3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2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2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30" t="s">
        <v>296</v>
      </c>
      <c r="C69" s="330"/>
      <c r="D69" s="330"/>
      <c r="E69" s="330"/>
      <c r="F69" s="330"/>
      <c r="G69" s="330"/>
      <c r="Y69" s="345" t="s">
        <v>514</v>
      </c>
      <c r="Z69" s="346"/>
      <c r="AA69" s="346"/>
      <c r="AB69" s="346"/>
      <c r="AC69" s="346"/>
      <c r="AD69" s="346"/>
      <c r="AE69" s="346"/>
      <c r="AF69" s="346"/>
    </row>
    <row r="70" spans="2:45" x14ac:dyDescent="0.2">
      <c r="B70" s="347"/>
      <c r="C70" s="347"/>
      <c r="D70" s="347"/>
      <c r="E70" s="347"/>
      <c r="F70" s="347"/>
      <c r="G70" s="347"/>
      <c r="K70" s="14" t="s">
        <v>523</v>
      </c>
      <c r="Y70" s="345"/>
      <c r="Z70" s="346"/>
      <c r="AA70" s="346"/>
      <c r="AB70" s="346"/>
      <c r="AC70" s="346"/>
      <c r="AD70" s="346"/>
      <c r="AE70" s="346"/>
      <c r="AF70" s="346"/>
    </row>
    <row r="71" spans="2:45" x14ac:dyDescent="0.2">
      <c r="E71" s="20"/>
      <c r="F71" s="20" t="s">
        <v>298</v>
      </c>
      <c r="G71" s="20" t="s">
        <v>298</v>
      </c>
      <c r="Y71" s="345"/>
      <c r="Z71" s="346"/>
      <c r="AA71" s="346"/>
      <c r="AB71" s="346"/>
      <c r="AC71" s="346"/>
      <c r="AD71" s="346"/>
      <c r="AE71" s="346"/>
      <c r="AF71" s="346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23"/>
      <c r="I78" s="323"/>
      <c r="J78" s="323"/>
      <c r="K78" s="323"/>
      <c r="L78" s="32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51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51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51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51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51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2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2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2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2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8" t="s">
        <v>504</v>
      </c>
      <c r="I103" s="348"/>
      <c r="J103" s="348"/>
      <c r="K103" s="348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9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51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9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51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9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51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9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51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9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51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9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51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9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9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9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9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9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23" t="s">
        <v>557</v>
      </c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50" t="s">
        <v>506</v>
      </c>
      <c r="D158" s="350"/>
      <c r="E158" s="350"/>
      <c r="F158" s="350"/>
      <c r="G158" s="350"/>
    </row>
    <row r="159" spans="1:30" x14ac:dyDescent="0.2">
      <c r="B159" s="52" t="s">
        <v>358</v>
      </c>
      <c r="C159" s="346"/>
      <c r="D159" s="346"/>
      <c r="E159" s="346"/>
      <c r="F159" s="346"/>
      <c r="G159" s="346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46" t="s">
        <v>563</v>
      </c>
      <c r="C180" s="346"/>
      <c r="D180" s="346"/>
      <c r="E180" s="346"/>
      <c r="F180" s="346"/>
      <c r="G180" s="346"/>
    </row>
    <row r="181" spans="1:21" x14ac:dyDescent="0.2">
      <c r="B181" s="346"/>
      <c r="C181" s="346"/>
      <c r="D181" s="346"/>
      <c r="E181" s="346"/>
      <c r="F181" s="346"/>
      <c r="G181" s="346"/>
    </row>
    <row r="182" spans="1:21" x14ac:dyDescent="0.2">
      <c r="B182" s="346"/>
      <c r="C182" s="346"/>
      <c r="D182" s="346"/>
      <c r="E182" s="346"/>
      <c r="F182" s="346"/>
      <c r="G182" s="346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3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3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3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3"/>
    </row>
    <row r="205" spans="1:101" x14ac:dyDescent="0.2">
      <c r="CJ205" s="323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3"/>
    </row>
    <row r="208" spans="1:101" ht="18" customHeight="1" x14ac:dyDescent="0.25">
      <c r="B208" s="346" t="s">
        <v>392</v>
      </c>
      <c r="C208" s="346"/>
      <c r="D208" s="346"/>
      <c r="E208" s="346"/>
      <c r="G208" s="7" t="s">
        <v>66</v>
      </c>
      <c r="H208" s="7" t="s">
        <v>23</v>
      </c>
      <c r="J208" s="332" t="s">
        <v>69</v>
      </c>
      <c r="K208" s="332"/>
      <c r="L208" s="332"/>
      <c r="M208" s="332"/>
      <c r="N208" s="332"/>
      <c r="O208" s="332"/>
    </row>
    <row r="209" spans="1:88" ht="18" customHeight="1" x14ac:dyDescent="0.25">
      <c r="B209" s="346"/>
      <c r="C209" s="346"/>
      <c r="D209" s="346"/>
      <c r="E209" s="346"/>
      <c r="G209" s="20">
        <v>3.76</v>
      </c>
      <c r="H209" s="20">
        <v>2</v>
      </c>
      <c r="J209" s="332" t="s">
        <v>394</v>
      </c>
      <c r="K209" s="332"/>
      <c r="L209" s="332"/>
      <c r="M209" s="20"/>
      <c r="N209" s="340" t="s">
        <v>74</v>
      </c>
      <c r="O209" s="340"/>
    </row>
    <row r="210" spans="1:88" x14ac:dyDescent="0.2">
      <c r="B210" s="346"/>
      <c r="C210" s="346"/>
      <c r="D210" s="346"/>
      <c r="E210" s="346"/>
      <c r="J210" s="332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32"/>
      <c r="L210" s="332"/>
      <c r="M210" s="332"/>
      <c r="N210" s="332"/>
      <c r="O210" s="332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23" t="s">
        <v>507</v>
      </c>
      <c r="C211" s="323"/>
      <c r="D211" s="323"/>
      <c r="E211" s="323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3"/>
      <c r="BL216" s="323"/>
      <c r="BM216" s="323"/>
      <c r="BN216" s="323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3"/>
      <c r="BL217" s="323"/>
      <c r="BM217" s="323"/>
      <c r="BN217" s="323"/>
      <c r="CJ217" s="323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3"/>
      <c r="BQ218" s="14" t="e">
        <f>BS218*BT218</f>
        <v>#DIV/0!</v>
      </c>
      <c r="BT218" s="14" t="e">
        <f>O2_Naturalgas_molcoeff*BT230</f>
        <v>#DIV/0!</v>
      </c>
      <c r="CJ218" s="323"/>
    </row>
    <row r="219" spans="1:88" x14ac:dyDescent="0.2">
      <c r="BO219" s="323"/>
      <c r="BQ219" s="14">
        <f>N2_for_coke_oven_comb</f>
        <v>0</v>
      </c>
      <c r="CJ219" s="323"/>
    </row>
    <row r="220" spans="1:88" x14ac:dyDescent="0.2">
      <c r="CJ220" s="323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3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51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51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51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23" t="s">
        <v>376</v>
      </c>
      <c r="BL228" s="323"/>
      <c r="BM228" s="323"/>
      <c r="BN228" s="323"/>
    </row>
    <row r="229" spans="1:94" x14ac:dyDescent="0.2">
      <c r="A229" s="351" t="s">
        <v>608</v>
      </c>
      <c r="B229" s="20" t="s">
        <v>135</v>
      </c>
      <c r="C229" s="14">
        <f>C223*MW_H</f>
        <v>7.0992995338357623E-2</v>
      </c>
      <c r="BK229" s="323"/>
      <c r="BL229" s="323"/>
      <c r="BM229" s="323"/>
      <c r="BN229" s="323"/>
    </row>
    <row r="230" spans="1:94" x14ac:dyDescent="0.2">
      <c r="A230" s="351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5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46" t="s">
        <v>399</v>
      </c>
      <c r="C233" s="346"/>
      <c r="D233" s="346"/>
      <c r="E233" s="346"/>
      <c r="J233" s="332" t="s">
        <v>69</v>
      </c>
      <c r="K233" s="332"/>
      <c r="L233" s="332"/>
      <c r="M233" s="332"/>
      <c r="N233" s="332"/>
      <c r="O233" s="332"/>
    </row>
    <row r="234" spans="1:94" ht="22" customHeight="1" x14ac:dyDescent="0.25">
      <c r="B234" s="346"/>
      <c r="C234" s="346"/>
      <c r="D234" s="346"/>
      <c r="E234" s="346"/>
      <c r="J234" s="332" t="s">
        <v>401</v>
      </c>
      <c r="K234" s="332"/>
      <c r="L234" s="332"/>
      <c r="M234" s="20"/>
      <c r="N234" s="340" t="s">
        <v>74</v>
      </c>
      <c r="O234" s="340"/>
      <c r="CJ234" s="323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46"/>
      <c r="C235" s="346"/>
      <c r="D235" s="346"/>
      <c r="E235" s="346"/>
      <c r="J235" s="332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32"/>
      <c r="L235" s="332"/>
      <c r="M235" s="332"/>
      <c r="N235" s="332"/>
      <c r="O235" s="332"/>
      <c r="CJ235" s="323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23" t="s">
        <v>507</v>
      </c>
      <c r="C236" s="323"/>
      <c r="D236" s="323"/>
      <c r="E236" s="323"/>
      <c r="CJ236" s="323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46" t="s">
        <v>404</v>
      </c>
      <c r="C250" s="346"/>
      <c r="D250" s="346"/>
      <c r="E250" s="346"/>
      <c r="J250" s="332" t="s">
        <v>69</v>
      </c>
      <c r="K250" s="332"/>
      <c r="L250" s="332"/>
      <c r="M250" s="332"/>
      <c r="N250" s="332"/>
      <c r="O250" s="332"/>
      <c r="CJ250" s="323"/>
    </row>
    <row r="251" spans="1:88" ht="18" customHeight="1" x14ac:dyDescent="0.25">
      <c r="B251" s="346"/>
      <c r="C251" s="346"/>
      <c r="D251" s="346"/>
      <c r="E251" s="346"/>
      <c r="J251" s="332" t="s">
        <v>406</v>
      </c>
      <c r="K251" s="332"/>
      <c r="L251" s="332"/>
      <c r="M251" s="20"/>
      <c r="N251" s="340" t="s">
        <v>74</v>
      </c>
      <c r="O251" s="340"/>
      <c r="CJ251" s="323"/>
    </row>
    <row r="252" spans="1:88" x14ac:dyDescent="0.2">
      <c r="B252" s="346"/>
      <c r="C252" s="346"/>
      <c r="D252" s="346"/>
      <c r="E252" s="346"/>
      <c r="J252" s="332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32"/>
      <c r="L252" s="332"/>
      <c r="M252" s="332"/>
      <c r="N252" s="332"/>
      <c r="O252" s="332"/>
      <c r="CJ252" s="323"/>
    </row>
    <row r="253" spans="1:88" x14ac:dyDescent="0.2">
      <c r="B253" s="323" t="s">
        <v>507</v>
      </c>
      <c r="C253" s="323"/>
      <c r="D253" s="323"/>
      <c r="E253" s="323"/>
      <c r="CJ253" s="323"/>
    </row>
    <row r="254" spans="1:88" x14ac:dyDescent="0.2">
      <c r="CJ254" s="323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3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3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3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3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3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3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46" t="s">
        <v>403</v>
      </c>
      <c r="C266" s="346"/>
      <c r="D266" s="346"/>
      <c r="E266" s="346"/>
      <c r="J266" s="332" t="s">
        <v>69</v>
      </c>
      <c r="K266" s="332"/>
      <c r="L266" s="332"/>
      <c r="M266" s="332"/>
      <c r="N266" s="332"/>
      <c r="O266" s="332"/>
    </row>
    <row r="267" spans="1:88" ht="18" customHeight="1" x14ac:dyDescent="0.25">
      <c r="B267" s="346"/>
      <c r="C267" s="346"/>
      <c r="D267" s="346"/>
      <c r="E267" s="346"/>
      <c r="J267" s="332" t="s">
        <v>73</v>
      </c>
      <c r="K267" s="332"/>
      <c r="L267" s="332"/>
      <c r="M267" s="20"/>
      <c r="N267" s="340" t="s">
        <v>74</v>
      </c>
      <c r="O267" s="340"/>
    </row>
    <row r="268" spans="1:88" x14ac:dyDescent="0.2">
      <c r="B268" s="346"/>
      <c r="C268" s="346"/>
      <c r="D268" s="346"/>
      <c r="E268" s="346"/>
      <c r="J268" s="332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32"/>
      <c r="L268" s="332"/>
      <c r="M268" s="332"/>
      <c r="N268" s="332"/>
      <c r="O268" s="332"/>
    </row>
    <row r="269" spans="1:88" x14ac:dyDescent="0.2">
      <c r="B269" s="323" t="s">
        <v>507</v>
      </c>
      <c r="C269" s="323"/>
      <c r="D269" s="323"/>
      <c r="E269" s="323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51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51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53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54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55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56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56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57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58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59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60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61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61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62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B204" zoomScale="59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63" t="s">
        <v>470</v>
      </c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N38" s="233"/>
      <c r="BO38" s="363" t="s">
        <v>471</v>
      </c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  <c r="CA38" s="363"/>
      <c r="CB38" s="363"/>
      <c r="CC38" s="363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63" t="s">
        <v>472</v>
      </c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63" t="s">
        <v>328</v>
      </c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52" t="s">
        <v>369</v>
      </c>
      <c r="BO123" s="363" t="s">
        <v>330</v>
      </c>
      <c r="BP123" s="363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64"/>
      <c r="G125" s="364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3" t="s">
        <v>368</v>
      </c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63" t="s">
        <v>329</v>
      </c>
      <c r="G142" s="363"/>
      <c r="H142" s="363"/>
      <c r="I142" s="363"/>
      <c r="J142" s="363"/>
      <c r="K142" s="363"/>
      <c r="L142" s="363"/>
      <c r="M142" s="363"/>
      <c r="N142" s="363"/>
      <c r="O142" s="363"/>
      <c r="P142" s="363"/>
      <c r="Q142" s="363"/>
      <c r="R142" s="363"/>
      <c r="S142" s="363"/>
      <c r="T142" s="363"/>
      <c r="U142" s="363"/>
      <c r="V142" s="363"/>
      <c r="W142" s="363"/>
      <c r="X142" s="363"/>
      <c r="Y142" s="363"/>
      <c r="Z142" s="363"/>
      <c r="AA142" s="363"/>
      <c r="AB142" s="363"/>
      <c r="AC142" s="363"/>
      <c r="AD142" s="363"/>
      <c r="AE142" s="363"/>
      <c r="AF142" s="363"/>
      <c r="AG142" s="363"/>
      <c r="AH142" s="363"/>
      <c r="AI142" s="363"/>
      <c r="AJ142" s="363"/>
      <c r="AK142" s="363"/>
      <c r="AL142" s="363"/>
      <c r="AM142" s="363"/>
      <c r="AN142" s="363"/>
      <c r="AO142" s="363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63" t="s">
        <v>366</v>
      </c>
      <c r="G144" s="363"/>
      <c r="H144" s="363"/>
      <c r="I144" s="363"/>
      <c r="J144" s="363"/>
      <c r="K144" s="363"/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  <c r="Z144" s="363"/>
      <c r="AA144" s="363"/>
      <c r="AB144" s="363"/>
      <c r="AC144" s="363"/>
      <c r="AD144" s="363"/>
      <c r="AE144" s="363"/>
      <c r="AF144" s="363"/>
      <c r="AG144" s="363"/>
      <c r="AH144" s="363"/>
      <c r="AI144" s="363"/>
      <c r="AJ144" s="363"/>
      <c r="AK144" s="363"/>
      <c r="AL144" s="363"/>
      <c r="AM144" s="363"/>
      <c r="AN144" s="363"/>
      <c r="AO144" s="363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63" t="s">
        <v>56</v>
      </c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63" t="s">
        <v>367</v>
      </c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52"/>
      <c r="AQ167" s="52"/>
    </row>
    <row r="171" spans="5:47" x14ac:dyDescent="0.2">
      <c r="F171" s="363" t="s">
        <v>461</v>
      </c>
      <c r="G171" s="363"/>
      <c r="H171" s="363"/>
      <c r="I171" s="363"/>
      <c r="J171" s="363"/>
      <c r="K171" s="363"/>
      <c r="L171" s="363"/>
      <c r="M171" s="363"/>
      <c r="N171" s="363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63" t="s">
        <v>490</v>
      </c>
      <c r="G213" s="363"/>
      <c r="H213" s="363"/>
      <c r="I213" s="363"/>
      <c r="J213" s="363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K72" zoomScale="114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52"/>
      <c r="BL121" s="52"/>
      <c r="BM121" s="52"/>
      <c r="BN121" s="52"/>
    </row>
    <row r="122" spans="2:66" ht="13" customHeight="1" x14ac:dyDescent="0.2">
      <c r="C122" s="364"/>
      <c r="D122" s="364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63" t="s">
        <v>329</v>
      </c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  <c r="Z139" s="363"/>
      <c r="AA139" s="363"/>
      <c r="AB139" s="363"/>
      <c r="AC139" s="363"/>
      <c r="AD139" s="363"/>
      <c r="AE139" s="363"/>
      <c r="AF139" s="363"/>
      <c r="AG139" s="363"/>
      <c r="AH139" s="363"/>
      <c r="AI139" s="363"/>
      <c r="AJ139" s="363"/>
      <c r="AK139" s="363"/>
      <c r="AL139" s="363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63" t="s">
        <v>366</v>
      </c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  <c r="Z141" s="363"/>
      <c r="AA141" s="363"/>
      <c r="AB141" s="363"/>
      <c r="AC141" s="363"/>
      <c r="AD141" s="363"/>
      <c r="AE141" s="363"/>
      <c r="AF141" s="363"/>
      <c r="AG141" s="363"/>
      <c r="AH141" s="363"/>
      <c r="AI141" s="363"/>
      <c r="AJ141" s="363"/>
      <c r="AK141" s="363"/>
      <c r="AL141" s="363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63" t="s">
        <v>56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63" t="s">
        <v>367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52"/>
      <c r="AN164" s="52"/>
    </row>
    <row r="168" spans="2:40" x14ac:dyDescent="0.2">
      <c r="C168" s="363" t="s">
        <v>364</v>
      </c>
      <c r="D168" s="363"/>
      <c r="E168" s="363"/>
      <c r="F168" s="363"/>
      <c r="G168" s="363"/>
      <c r="H168" s="363"/>
      <c r="I168" s="363"/>
      <c r="J168" s="363"/>
      <c r="K168" s="363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63" t="s">
        <v>375</v>
      </c>
      <c r="D210" s="363"/>
      <c r="E210" s="363"/>
      <c r="F210" s="363"/>
      <c r="G210" s="363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I72" zoomScale="118" workbookViewId="0">
      <selection activeCell="R127" sqref="R12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Ore_to_PI!BA52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64"/>
      <c r="D121" s="364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Ore_to_PI!AH52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63" t="s">
        <v>329</v>
      </c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  <c r="Z138" s="363"/>
      <c r="AA138" s="363"/>
      <c r="AB138" s="363"/>
      <c r="AC138" s="363"/>
      <c r="AD138" s="363"/>
      <c r="AE138" s="363"/>
      <c r="AF138" s="363"/>
      <c r="AG138" s="363"/>
      <c r="AH138" s="363"/>
      <c r="AI138" s="363"/>
      <c r="AJ138" s="363"/>
      <c r="AK138" s="363"/>
      <c r="AL138" s="363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63" t="s">
        <v>366</v>
      </c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  <c r="Z140" s="363"/>
      <c r="AA140" s="363"/>
      <c r="AB140" s="363"/>
      <c r="AC140" s="363"/>
      <c r="AD140" s="363"/>
      <c r="AE140" s="363"/>
      <c r="AF140" s="363"/>
      <c r="AG140" s="363"/>
      <c r="AH140" s="363"/>
      <c r="AI140" s="363"/>
      <c r="AJ140" s="363"/>
      <c r="AK140" s="363"/>
      <c r="AL140" s="363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63" t="s">
        <v>56</v>
      </c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63" t="s">
        <v>367</v>
      </c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52"/>
      <c r="AN163" s="52"/>
    </row>
    <row r="167" spans="2:40" x14ac:dyDescent="0.2">
      <c r="C167" s="363" t="s">
        <v>512</v>
      </c>
      <c r="D167" s="363"/>
      <c r="E167" s="363"/>
      <c r="F167" s="363"/>
      <c r="G167" s="363"/>
      <c r="H167" s="363"/>
      <c r="I167" s="363"/>
      <c r="J167" s="363"/>
      <c r="K167" s="363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K9" zoomScale="125" workbookViewId="0">
      <selection activeCell="AZ34" sqref="AZ34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  <c r="BN17" s="234" t="s">
        <v>331</v>
      </c>
      <c r="BO17" s="234" t="s">
        <v>279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Ore_to_PI!AY52</f>
        <v>0.13269354065302774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0.13269354065302774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f>Ore_to_PI!CN243</f>
        <v>3.063549266582438E-3</v>
      </c>
      <c r="BF44" s="254"/>
      <c r="BG44" s="254"/>
      <c r="BH44" s="255"/>
      <c r="BI44" s="253">
        <f t="shared" si="0"/>
        <v>3.063549266582438E-3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0.13269354065302774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3.063549266582438E-3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Ore_to_PI!AF52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65" t="s">
        <v>329</v>
      </c>
      <c r="G72" s="365"/>
      <c r="H72" s="365"/>
      <c r="I72" s="365"/>
      <c r="J72" s="365"/>
      <c r="K72" s="365"/>
      <c r="L72" s="365"/>
      <c r="M72" s="365"/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65" t="s">
        <v>366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65" t="s">
        <v>56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63" t="s">
        <v>367</v>
      </c>
      <c r="G95" s="363"/>
      <c r="H95" s="363"/>
      <c r="I95" s="363"/>
      <c r="J95" s="363"/>
      <c r="K95" s="363"/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  <c r="Z95" s="363"/>
      <c r="AA95" s="363"/>
      <c r="AB95" s="363"/>
      <c r="AC95" s="363"/>
      <c r="AD95" s="363"/>
      <c r="AE95" s="363"/>
      <c r="AF95" s="363"/>
      <c r="AG95" s="363"/>
      <c r="AH95" s="363"/>
      <c r="AI95" s="363"/>
      <c r="AJ95" s="363"/>
      <c r="AK95" s="363"/>
      <c r="AL95" s="363"/>
      <c r="AM95" s="363"/>
      <c r="AN95" s="363"/>
      <c r="AO95" s="363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0.13269354065302774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3.063549266582438E-3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84"/>
  <sheetViews>
    <sheetView topLeftCell="B52" zoomScale="125" workbookViewId="0">
      <selection activeCell="Q138" sqref="Q138"/>
    </sheetView>
  </sheetViews>
  <sheetFormatPr baseColWidth="10" defaultColWidth="11.5" defaultRowHeight="15" x14ac:dyDescent="0.2"/>
  <cols>
    <col min="14" max="14" width="12.6640625" customWidth="1"/>
  </cols>
  <sheetData>
    <row r="17" spans="5:70" ht="112" customHeight="1" x14ac:dyDescent="0.2">
      <c r="AU17" s="234" t="s">
        <v>325</v>
      </c>
      <c r="AV17" s="234" t="s">
        <v>326</v>
      </c>
      <c r="AW17" s="234" t="s">
        <v>327</v>
      </c>
      <c r="AX17" s="234" t="s">
        <v>455</v>
      </c>
      <c r="AY17" s="234" t="s">
        <v>435</v>
      </c>
      <c r="AZ17" s="234" t="s">
        <v>434</v>
      </c>
      <c r="BA17" s="234" t="s">
        <v>351</v>
      </c>
      <c r="BB17" s="234" t="s">
        <v>348</v>
      </c>
      <c r="BC17" s="234" t="s">
        <v>362</v>
      </c>
      <c r="BD17" s="234" t="s">
        <v>349</v>
      </c>
      <c r="BE17" s="234" t="s">
        <v>344</v>
      </c>
      <c r="BF17" s="234" t="s">
        <v>514</v>
      </c>
      <c r="BG17" s="234" t="s">
        <v>516</v>
      </c>
      <c r="BH17" s="234" t="s">
        <v>76</v>
      </c>
      <c r="BI17" s="234" t="s">
        <v>337</v>
      </c>
      <c r="BO17" s="234" t="s">
        <v>331</v>
      </c>
      <c r="BP17" s="234" t="s">
        <v>279</v>
      </c>
      <c r="BQ17" s="234" t="s">
        <v>749</v>
      </c>
    </row>
    <row r="18" spans="5:70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4"/>
      <c r="AT18" s="134" t="s">
        <v>333</v>
      </c>
      <c r="AU18" s="254">
        <f>MCC_M_RUVY_matrices_mat_level!AR83*MCC_h_RUVY_matrices_mat_level!AR83 /MCC_MW_RUVY_matrices_mat_level!AT18</f>
        <v>-6518321.9740549196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3">
        <f>SUM(AU18:BI18)</f>
        <v>-6518321.9740549196</v>
      </c>
      <c r="BK18" s="14"/>
      <c r="BL18" s="14"/>
      <c r="BM18" s="134"/>
      <c r="BN18" s="134" t="s">
        <v>333</v>
      </c>
      <c r="BO18" s="256">
        <v>0</v>
      </c>
      <c r="BP18" s="256">
        <v>0</v>
      </c>
      <c r="BQ18" s="256"/>
      <c r="BR18" s="253">
        <f>SUM(BO18:BQ18)</f>
        <v>0</v>
      </c>
    </row>
    <row r="19" spans="5:70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4"/>
      <c r="AT19" s="134" t="s">
        <v>335</v>
      </c>
      <c r="AU19" s="254">
        <v>0</v>
      </c>
      <c r="AV19" s="254">
        <f>MCC_M_RUVY_matrices_mat_level!AS84*MCC_h_RUVY_matrices_mat_level!AS84 /MCC_MW_RUVY_matrices_mat_level!AU19</f>
        <v>-2526033.0144413249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3">
        <f t="shared" ref="BJ19:BJ54" si="0">SUM(AU19:BI19)</f>
        <v>-2526033.0144413249</v>
      </c>
      <c r="BK19" s="14"/>
      <c r="BL19" s="14"/>
      <c r="BM19" s="134"/>
      <c r="BN19" s="134" t="s">
        <v>335</v>
      </c>
      <c r="BO19" s="256">
        <v>0</v>
      </c>
      <c r="BP19" s="256">
        <v>0</v>
      </c>
      <c r="BQ19" s="256"/>
      <c r="BR19" s="253">
        <f t="shared" ref="BR19:BR53" si="1">SUM(BO19:BQ19)</f>
        <v>0</v>
      </c>
    </row>
    <row r="20" spans="5:70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4"/>
      <c r="AT20" s="134" t="s">
        <v>336</v>
      </c>
      <c r="AU20" s="254">
        <v>0</v>
      </c>
      <c r="AV20" s="254">
        <v>0</v>
      </c>
      <c r="AW20" s="254">
        <f>MCC_M_RUVY_matrices_mat_level!AT85*MCC_h_RUVY_matrices_mat_level!AT85 /MCC_MW_RUVY_matrices_mat_level!AV20</f>
        <v>9977311.3783394694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3">
        <f t="shared" si="0"/>
        <v>9977311.3783394694</v>
      </c>
      <c r="BK20" s="14"/>
      <c r="BL20" s="14"/>
      <c r="BM20" s="134"/>
      <c r="BN20" s="134" t="s">
        <v>336</v>
      </c>
      <c r="BO20" s="256">
        <v>0</v>
      </c>
      <c r="BP20" s="256">
        <v>0</v>
      </c>
      <c r="BQ20" s="256"/>
      <c r="BR20" s="253">
        <f t="shared" si="1"/>
        <v>0</v>
      </c>
    </row>
    <row r="21" spans="5:70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4"/>
      <c r="AT21" s="134" t="s">
        <v>355</v>
      </c>
      <c r="AU21" s="254">
        <f>MCC_M_RUVY_matrices_mat_level!AR86*MCC_h_RUVY_matrices_mat_level!AR86 /MCC_MW_RUVY_matrices_mat_level!AT21</f>
        <v>0</v>
      </c>
      <c r="AV21" s="254">
        <f>MCC_M_RUVY_matrices_mat_level!AS86*MCC_h_RUVY_matrices_mat_level!AS86 /MCC_MW_RUVY_matrices_mat_level!AU21</f>
        <v>0</v>
      </c>
      <c r="AW21" s="254">
        <f>MCC_M_RUVY_matrices_mat_level!AT86*MCC_h_RUVY_matrices_mat_level!AT86 /MCC_MW_RUVY_matrices_mat_level!AV21</f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f>MCC_M_RUVY_matrices_mat_level!BA86*MCC_h_RUVY_matrices_mat_level!BA86 /MCC_MW_RUVY_matrices_mat_level!BC21</f>
        <v>0</v>
      </c>
      <c r="BE21" s="254">
        <f>MCC_M_RUVY_matrices_mat_level!BB86*MCC_h_RUVY_matrices_mat_level!BB86 /MCC_MW_RUVY_matrices_mat_level!BD21</f>
        <v>0</v>
      </c>
      <c r="BF21" s="254">
        <v>0</v>
      </c>
      <c r="BG21" s="254">
        <v>0</v>
      </c>
      <c r="BH21" s="254">
        <v>0</v>
      </c>
      <c r="BI21" s="254">
        <f>MCC_M_RUVY_matrices_mat_level!BF86*MCC_h_RUVY_matrices_mat_level!BF86 /MCC_MW_RUVY_matrices_mat_level!BH21</f>
        <v>0</v>
      </c>
      <c r="BJ21" s="253">
        <f t="shared" si="0"/>
        <v>0</v>
      </c>
      <c r="BK21" s="14"/>
      <c r="BL21" s="14"/>
      <c r="BM21" s="134"/>
      <c r="BN21" s="134" t="s">
        <v>355</v>
      </c>
      <c r="BO21" s="256">
        <v>0</v>
      </c>
      <c r="BP21" s="256">
        <v>0</v>
      </c>
      <c r="BQ21" s="256"/>
      <c r="BR21" s="253">
        <f t="shared" si="1"/>
        <v>0</v>
      </c>
    </row>
    <row r="22" spans="5:70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4"/>
      <c r="AT22" s="134" t="s">
        <v>377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f>MCC_M_RUVY_matrices_mat_level!BA87*MCC_h_RUVY_matrices_mat_level!BA87 /MCC_MW_RUVY_matrices_mat_level!BC22</f>
        <v>-174982.33358796954</v>
      </c>
      <c r="BE22" s="254">
        <f>MCC_M_RUVY_matrices_mat_level!BB87*MCC_h_RUVY_matrices_mat_level!BB87 /MCC_MW_RUVY_matrices_mat_level!BD22</f>
        <v>-949206.42548067577</v>
      </c>
      <c r="BF22" s="254">
        <v>0</v>
      </c>
      <c r="BG22" s="254">
        <v>0</v>
      </c>
      <c r="BH22" s="254">
        <v>0</v>
      </c>
      <c r="BI22" s="254">
        <f>MCC_M_RUVY_matrices_mat_level!BF87*MCC_h_RUVY_matrices_mat_level!BF87 /MCC_MW_RUVY_matrices_mat_level!BH22</f>
        <v>-208916.35016621815</v>
      </c>
      <c r="BJ22" s="253">
        <f t="shared" si="0"/>
        <v>-1333105.1092348634</v>
      </c>
      <c r="BK22" s="14"/>
      <c r="BL22" s="14"/>
      <c r="BM22" s="134"/>
      <c r="BN22" s="134" t="s">
        <v>377</v>
      </c>
      <c r="BO22" s="256">
        <v>0</v>
      </c>
      <c r="BP22" s="256">
        <v>0</v>
      </c>
      <c r="BQ22" s="256"/>
      <c r="BR22" s="253">
        <f t="shared" si="1"/>
        <v>0</v>
      </c>
    </row>
    <row r="23" spans="5:70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4"/>
      <c r="AT23" s="134" t="s">
        <v>466</v>
      </c>
      <c r="AU23" s="254">
        <f>MCC_M_RUVY_matrices_mat_level!AR88*MCC_h_RUVY_matrices_mat_level!AR88 /MCC_MW_RUVY_matrices_mat_level!AT23</f>
        <v>88160.656904773379</v>
      </c>
      <c r="AV23" s="254">
        <f>MCC_M_RUVY_matrices_mat_level!AS88*MCC_h_RUVY_matrices_mat_level!AS88 /MCC_MW_RUVY_matrices_mat_level!AU23</f>
        <v>241.59146310558404</v>
      </c>
      <c r="AW23" s="254">
        <f>MCC_M_RUVY_matrices_mat_level!AT88*MCC_h_RUVY_matrices_mat_level!AT88 /MCC_MW_RUVY_matrices_mat_level!AV23</f>
        <v>21827.121921766418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3">
        <f t="shared" si="0"/>
        <v>110229.37028964538</v>
      </c>
      <c r="BK23" s="14"/>
      <c r="BL23" s="14"/>
      <c r="BM23" s="134"/>
      <c r="BN23" s="134" t="s">
        <v>466</v>
      </c>
      <c r="BO23" s="256">
        <v>0</v>
      </c>
      <c r="BP23" s="256">
        <v>0</v>
      </c>
      <c r="BQ23" s="256"/>
      <c r="BR23" s="253">
        <f t="shared" si="1"/>
        <v>0</v>
      </c>
    </row>
    <row r="24" spans="5:70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4"/>
      <c r="AT24" s="134" t="s">
        <v>467</v>
      </c>
      <c r="AU24" s="254">
        <v>0</v>
      </c>
      <c r="AV24" s="254">
        <f>MCC_M_RUVY_matrices_mat_level!AS89*MCC_h_RUVY_matrices_mat_level!AS89 /MCC_MW_RUVY_matrices_mat_level!AU24</f>
        <v>-1.1322425723331082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3">
        <f t="shared" si="0"/>
        <v>-1.1322425723331082</v>
      </c>
      <c r="BK24" s="14"/>
      <c r="BL24" s="14"/>
      <c r="BM24" s="134"/>
      <c r="BN24" s="134" t="s">
        <v>467</v>
      </c>
      <c r="BO24" s="256">
        <v>0</v>
      </c>
      <c r="BP24" s="256">
        <v>0</v>
      </c>
      <c r="BQ24" s="256"/>
      <c r="BR24" s="253">
        <f t="shared" si="1"/>
        <v>0</v>
      </c>
    </row>
    <row r="25" spans="5:70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4"/>
      <c r="AT25" s="134" t="s">
        <v>411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f>MCC_M_RUVY_matrices_mat_level!BF90*MCC_h_RUVY_matrices_mat_level!BF90 /MCC_MW_RUVY_matrices_mat_level!BH25</f>
        <v>194131.36779323625</v>
      </c>
      <c r="BJ25" s="253">
        <f t="shared" si="0"/>
        <v>194131.36779323625</v>
      </c>
      <c r="BK25" s="14"/>
      <c r="BL25" s="14"/>
      <c r="BM25" s="134"/>
      <c r="BN25" s="134" t="s">
        <v>411</v>
      </c>
      <c r="BO25" s="256">
        <v>0</v>
      </c>
      <c r="BP25" s="256">
        <v>0</v>
      </c>
      <c r="BQ25" s="256"/>
      <c r="BR25" s="253">
        <f t="shared" si="1"/>
        <v>0</v>
      </c>
    </row>
    <row r="26" spans="5:70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4"/>
      <c r="AT26" s="134" t="s">
        <v>459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3">
        <f t="shared" si="0"/>
        <v>0</v>
      </c>
      <c r="BK26" s="14"/>
      <c r="BL26" s="14"/>
      <c r="BM26" s="134"/>
      <c r="BN26" s="134" t="s">
        <v>459</v>
      </c>
      <c r="BO26" s="256">
        <v>0</v>
      </c>
      <c r="BP26" s="256">
        <v>0</v>
      </c>
      <c r="BQ26" s="256"/>
      <c r="BR26" s="253">
        <f t="shared" si="1"/>
        <v>0</v>
      </c>
    </row>
    <row r="27" spans="5:70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14"/>
      <c r="AT27" s="232" t="s">
        <v>442</v>
      </c>
      <c r="AU27" s="254">
        <v>0</v>
      </c>
      <c r="AV27" s="254">
        <v>0</v>
      </c>
      <c r="AW27" s="254">
        <v>0</v>
      </c>
      <c r="AX27" s="254">
        <f>(MCC_M_RUVY_matrices_mat_level!AU92*MCC_h_RUVY_matrices_mat_level!AU92)/MCC_MW_RUVY_matrices_mat_level!AW27</f>
        <v>-6518321.9740549196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3">
        <f t="shared" si="0"/>
        <v>-6518321.9740549196</v>
      </c>
      <c r="BK27" s="14"/>
      <c r="BL27" s="14"/>
      <c r="BM27" s="232"/>
      <c r="BN27" s="134" t="s">
        <v>442</v>
      </c>
      <c r="BO27" s="256">
        <v>0</v>
      </c>
      <c r="BP27" s="256">
        <v>0</v>
      </c>
      <c r="BQ27" s="256"/>
      <c r="BR27" s="253">
        <f t="shared" si="1"/>
        <v>0</v>
      </c>
    </row>
    <row r="28" spans="5:70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4"/>
      <c r="AT28" s="134" t="s">
        <v>409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3">
        <f t="shared" si="0"/>
        <v>0</v>
      </c>
      <c r="BK28" s="14"/>
      <c r="BL28" s="14"/>
      <c r="BM28" s="134"/>
      <c r="BN28" s="134" t="s">
        <v>409</v>
      </c>
      <c r="BO28" s="256">
        <v>0</v>
      </c>
      <c r="BP28" s="256">
        <f>MCC_M_RUVY_matrices_mat_level!BM93*MCC_h_RUVY_matrices_mat_level!BM93 / MCC_MW_RUVY_matrices_mat_level!BO28</f>
        <v>-92800.199170167136</v>
      </c>
      <c r="BQ28" s="256"/>
      <c r="BR28" s="253">
        <f t="shared" si="1"/>
        <v>-92800.199170167136</v>
      </c>
    </row>
    <row r="29" spans="5:70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14"/>
      <c r="AT29" s="232" t="s">
        <v>412</v>
      </c>
      <c r="AU29" s="254">
        <v>0</v>
      </c>
      <c r="AV29" s="254">
        <v>0</v>
      </c>
      <c r="AW29" s="254">
        <v>0</v>
      </c>
      <c r="AX29" s="254">
        <v>0</v>
      </c>
      <c r="AY29" s="254">
        <f>MCC_M_RUVY_matrices_mat_level!AV94*MCC_h_RUVY_matrices_mat_level!AV94 /MCC_MW_RUVY_matrices_mat_level!AX29</f>
        <v>-2526033.0144413249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3">
        <f t="shared" si="0"/>
        <v>-2526033.0144413249</v>
      </c>
      <c r="BK29" s="14"/>
      <c r="BL29" s="14"/>
      <c r="BM29" s="232"/>
      <c r="BN29" s="134" t="s">
        <v>412</v>
      </c>
      <c r="BO29" s="256">
        <v>0</v>
      </c>
      <c r="BP29" s="256">
        <v>0</v>
      </c>
      <c r="BQ29" s="256"/>
      <c r="BR29" s="253">
        <f t="shared" si="1"/>
        <v>0</v>
      </c>
    </row>
    <row r="30" spans="5:70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4"/>
      <c r="AT30" s="134" t="s">
        <v>437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3">
        <f t="shared" si="0"/>
        <v>0</v>
      </c>
      <c r="BK30" s="14"/>
      <c r="BL30" s="14"/>
      <c r="BM30" s="134"/>
      <c r="BN30" s="134" t="s">
        <v>437</v>
      </c>
      <c r="BO30" s="256">
        <v>0</v>
      </c>
      <c r="BP30" s="256">
        <f>MCC_M_RUVY_matrices_mat_level!BM95*MCC_h_RUVY_matrices_mat_level!BM95 / MCC_MW_RUVY_matrices_mat_level!BO30</f>
        <v>-278.40895638262924</v>
      </c>
      <c r="BQ30" s="256"/>
      <c r="BR30" s="253">
        <f t="shared" si="1"/>
        <v>-278.40895638262924</v>
      </c>
    </row>
    <row r="31" spans="5:70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14"/>
      <c r="AT31" s="233" t="s">
        <v>430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f>MCC_M_RUVY_matrices_mat_level!AW96*MCC_h_RUVY_matrices_mat_level!AW96 /MCC_MW_RUVY_matrices_mat_level!AY31</f>
        <v>9977311.3783394694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3">
        <f t="shared" si="0"/>
        <v>9977311.3783394694</v>
      </c>
      <c r="BK31" s="14"/>
      <c r="BL31" s="14"/>
      <c r="BM31" s="233"/>
      <c r="BN31" s="134" t="s">
        <v>430</v>
      </c>
      <c r="BO31" s="256">
        <v>0</v>
      </c>
      <c r="BP31" s="256">
        <v>0</v>
      </c>
      <c r="BQ31" s="256"/>
      <c r="BR31" s="253">
        <f t="shared" si="1"/>
        <v>0</v>
      </c>
    </row>
    <row r="32" spans="5:70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4"/>
      <c r="AT32" s="134" t="s">
        <v>416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3">
        <f t="shared" si="0"/>
        <v>0</v>
      </c>
      <c r="BK32" s="14"/>
      <c r="BL32" s="14"/>
      <c r="BM32" s="134"/>
      <c r="BN32" s="134" t="s">
        <v>416</v>
      </c>
      <c r="BO32" s="256">
        <v>0</v>
      </c>
      <c r="BP32" s="256">
        <f>MCC_M_RUVY_matrices_mat_level!BM97*MCC_h_RUVY_matrices_mat_level!BM97 / MCC_MW_RUVY_matrices_mat_level!BO32</f>
        <v>-22975.795924925475</v>
      </c>
      <c r="BQ32" s="256"/>
      <c r="BR32" s="253">
        <f t="shared" si="1"/>
        <v>-22975.795924925475</v>
      </c>
    </row>
    <row r="33" spans="5:70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14"/>
      <c r="AT33" s="232" t="s">
        <v>441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f>(MCC_M_RUVY_matrices_mat_level!AX98*MCC_h_RUVY_matrices_mat_level!AX98)/MCC_MW_RUVY_matrices_mat_level!AZ33</f>
        <v>-6518321.9740549196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3">
        <f t="shared" si="0"/>
        <v>-6518321.9740549196</v>
      </c>
      <c r="BK33" s="14"/>
      <c r="BL33" s="14"/>
      <c r="BM33" s="232"/>
      <c r="BN33" s="134" t="s">
        <v>441</v>
      </c>
      <c r="BO33" s="256">
        <v>0</v>
      </c>
      <c r="BP33" s="256">
        <v>0</v>
      </c>
      <c r="BQ33" s="256"/>
      <c r="BR33" s="253">
        <f t="shared" si="1"/>
        <v>0</v>
      </c>
    </row>
    <row r="34" spans="5:70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14"/>
      <c r="AT34" s="232" t="s">
        <v>436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f>MCC_M_RUVY_matrices_mat_level!AY99*MCC_h_RUVY_matrices_mat_level!AY99 /MCC_MW_RUVY_matrices_mat_level!BA34</f>
        <v>-2526033.0144413249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3">
        <f t="shared" si="0"/>
        <v>-2526033.0144413249</v>
      </c>
      <c r="BK34" s="14"/>
      <c r="BL34" s="14"/>
      <c r="BM34" s="232"/>
      <c r="BN34" s="134" t="s">
        <v>436</v>
      </c>
      <c r="BO34" s="256">
        <v>0</v>
      </c>
      <c r="BP34" s="256">
        <v>0</v>
      </c>
      <c r="BQ34" s="256"/>
      <c r="BR34" s="253">
        <f t="shared" si="1"/>
        <v>0</v>
      </c>
    </row>
    <row r="35" spans="5:70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14"/>
      <c r="AT35" s="232" t="s">
        <v>433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f>MCC_M_RUVY_matrices_mat_level!AZ100*MCC_h_RUVY_matrices_mat_level!AZ100 /MCC_MW_RUVY_matrices_mat_level!BB35</f>
        <v>9977311.3783394694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3">
        <f t="shared" si="0"/>
        <v>9977311.3783394694</v>
      </c>
      <c r="BK35" s="14"/>
      <c r="BL35" s="14"/>
      <c r="BM35" s="232"/>
      <c r="BN35" s="134" t="s">
        <v>433</v>
      </c>
      <c r="BO35" s="256">
        <v>0</v>
      </c>
      <c r="BP35" s="256">
        <v>0</v>
      </c>
      <c r="BQ35" s="256"/>
      <c r="BR35" s="253">
        <f t="shared" si="1"/>
        <v>0</v>
      </c>
    </row>
    <row r="36" spans="5:70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14"/>
      <c r="AT36" s="232" t="s">
        <v>439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f>MCC_M_RUVY_matrices_mat_level!BE101*MCC_h_RUVY_matrices_mat_level!BE101 /MCC_MW_RUVY_matrices_mat_level!BG36</f>
        <v>-6350200.1773318211</v>
      </c>
      <c r="BI36" s="254">
        <v>0</v>
      </c>
      <c r="BJ36" s="253">
        <f t="shared" si="0"/>
        <v>-6350200.1773318211</v>
      </c>
      <c r="BK36" s="14"/>
      <c r="BL36" s="14"/>
      <c r="BM36" s="232"/>
      <c r="BN36" s="134" t="s">
        <v>439</v>
      </c>
      <c r="BO36" s="256">
        <v>0</v>
      </c>
      <c r="BP36" s="256">
        <v>0</v>
      </c>
      <c r="BQ36" s="256"/>
      <c r="BR36" s="253">
        <f t="shared" si="1"/>
        <v>0</v>
      </c>
    </row>
    <row r="37" spans="5:70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14"/>
      <c r="AT37" s="233" t="s">
        <v>438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3">
        <f t="shared" si="0"/>
        <v>0</v>
      </c>
      <c r="BK37" s="252"/>
      <c r="BL37" s="14"/>
      <c r="BM37" s="233"/>
      <c r="BN37" s="134" t="s">
        <v>438</v>
      </c>
      <c r="BO37" s="256">
        <v>0</v>
      </c>
      <c r="BP37" s="256">
        <f>MCC_M_RUVY_matrices_mat_level!BM102*MCC_h_RUVY_matrices_mat_level!BM102 / MCC_MW_RUVY_matrices_mat_level!BO37</f>
        <v>-168121.79672309788</v>
      </c>
      <c r="BQ37" s="256"/>
      <c r="BR37" s="253">
        <f t="shared" si="1"/>
        <v>-168121.79672309788</v>
      </c>
    </row>
    <row r="38" spans="5:70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14"/>
      <c r="AT38" s="233" t="s">
        <v>424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f>MCC_M_RUVY_matrices_mat_level!BA103*MCC_h_RUVY_matrices_mat_level!BA103 /MCC_MW_RUVY_matrices_mat_level!BC38</f>
        <v>-2526033.0144413249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3">
        <f t="shared" si="0"/>
        <v>-2526033.0144413249</v>
      </c>
      <c r="BK38" s="14"/>
      <c r="BL38" s="14"/>
      <c r="BM38" s="233"/>
      <c r="BN38" s="134" t="s">
        <v>424</v>
      </c>
      <c r="BO38" s="256">
        <v>0</v>
      </c>
      <c r="BP38" s="256">
        <v>0</v>
      </c>
      <c r="BQ38" s="256"/>
      <c r="BR38" s="253">
        <f t="shared" si="1"/>
        <v>0</v>
      </c>
    </row>
    <row r="39" spans="5:70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4"/>
      <c r="AT39" s="233" t="s">
        <v>456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f>MCC_M_RUVY_matrices_mat_level!BB104*MCC_h_RUVY_matrices_mat_level!BB104 /MCC_MW_RUVY_matrices_mat_level!BD39</f>
        <v>9977311.3783394694</v>
      </c>
      <c r="BF39" s="254">
        <v>0</v>
      </c>
      <c r="BG39" s="254">
        <v>0</v>
      </c>
      <c r="BH39" s="254">
        <v>0</v>
      </c>
      <c r="BI39" s="254">
        <v>0</v>
      </c>
      <c r="BJ39" s="253">
        <f t="shared" si="0"/>
        <v>9977311.3783394694</v>
      </c>
      <c r="BK39" s="14"/>
      <c r="BL39" s="14"/>
      <c r="BM39" s="233"/>
      <c r="BN39" s="134" t="s">
        <v>456</v>
      </c>
      <c r="BO39" s="256">
        <v>0</v>
      </c>
      <c r="BP39" s="256">
        <v>0</v>
      </c>
      <c r="BQ39" s="256"/>
      <c r="BR39" s="253">
        <f t="shared" si="1"/>
        <v>0</v>
      </c>
    </row>
    <row r="40" spans="5:70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14"/>
      <c r="AT40" s="233" t="s">
        <v>425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f>MCC_M_RUVY_matrices_mat_level!BE105*MCC_h_RUVY_matrices_mat_level!BE105 /MCC_MW_RUVY_matrices_mat_level!BG40</f>
        <v>-1256817.6045988721</v>
      </c>
      <c r="BI40" s="254">
        <v>0</v>
      </c>
      <c r="BJ40" s="253">
        <f t="shared" si="0"/>
        <v>-1256817.6045988721</v>
      </c>
      <c r="BK40" s="14"/>
      <c r="BL40" s="14"/>
      <c r="BM40" s="233"/>
      <c r="BN40" s="134" t="s">
        <v>425</v>
      </c>
      <c r="BO40" s="256">
        <v>0</v>
      </c>
      <c r="BP40" s="256">
        <v>0</v>
      </c>
      <c r="BQ40" s="256"/>
      <c r="BR40" s="253">
        <f t="shared" si="1"/>
        <v>0</v>
      </c>
    </row>
    <row r="41" spans="5:70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4"/>
      <c r="AT41" s="233" t="s">
        <v>427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3">
        <f t="shared" si="0"/>
        <v>0</v>
      </c>
      <c r="BK41" s="14"/>
      <c r="BL41" s="14"/>
      <c r="BM41" s="233"/>
      <c r="BN41" s="134" t="s">
        <v>427</v>
      </c>
      <c r="BO41" s="256">
        <v>0</v>
      </c>
      <c r="BP41" s="256">
        <f>MCC_M_RUVY_matrices_mat_level!BM106*MCC_h_RUVY_matrices_mat_level!BM106 / MCC_MW_RUVY_matrices_mat_level!BO41</f>
        <v>-74404.460335125405</v>
      </c>
      <c r="BQ41" s="256"/>
      <c r="BR41" s="253">
        <f t="shared" si="1"/>
        <v>-74404.460335125405</v>
      </c>
    </row>
    <row r="42" spans="5:70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14"/>
      <c r="AT42" s="233" t="s">
        <v>426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3">
        <f t="shared" si="0"/>
        <v>0</v>
      </c>
      <c r="BK42" s="14"/>
      <c r="BL42" s="14"/>
      <c r="BM42" s="233"/>
      <c r="BN42" s="134" t="s">
        <v>426</v>
      </c>
      <c r="BO42" s="256">
        <v>0</v>
      </c>
      <c r="BP42" s="256">
        <f>MCC_M_RUVY_matrices_mat_level!BM107*MCC_h_RUVY_matrices_mat_level!BM107 / MCC_MW_RUVY_matrices_mat_level!BO42</f>
        <v>-2884953.3867341313</v>
      </c>
      <c r="BQ42" s="256"/>
      <c r="BR42" s="253">
        <f t="shared" si="1"/>
        <v>-2884953.3867341313</v>
      </c>
    </row>
    <row r="43" spans="5:70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14"/>
      <c r="AT43" s="233" t="s">
        <v>484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f>MCC_M_RUVY_matrices_mat_level!BE108*MCC_h_RUVY_matrices_mat_level!BE108 /MCC_MW_RUVY_matrices_mat_level!BG43</f>
        <v>6114656.4031687425</v>
      </c>
      <c r="BI43" s="254">
        <v>0</v>
      </c>
      <c r="BJ43" s="253">
        <f t="shared" si="0"/>
        <v>6114656.4031687425</v>
      </c>
      <c r="BK43" s="14"/>
      <c r="BL43" s="14"/>
      <c r="BM43" s="233"/>
      <c r="BN43" s="134" t="s">
        <v>484</v>
      </c>
      <c r="BO43" s="256">
        <v>0</v>
      </c>
      <c r="BP43" s="256">
        <v>0</v>
      </c>
      <c r="BQ43" s="256"/>
      <c r="BR43" s="253">
        <f t="shared" si="1"/>
        <v>0</v>
      </c>
    </row>
    <row r="44" spans="5:70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14"/>
      <c r="AT44" s="247" t="s">
        <v>422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f>MCC_M_RUVY_matrices_mat_level!BC109*MCC_h_RUVY_matrices_mat_level!BC109 /MCC_MW_RUVY_matrices_mat_level!BE44</f>
        <v>-79567.804564237085</v>
      </c>
      <c r="BG44" s="254">
        <v>0</v>
      </c>
      <c r="BH44" s="254">
        <v>0</v>
      </c>
      <c r="BI44" s="254">
        <v>0</v>
      </c>
      <c r="BJ44" s="253">
        <f t="shared" si="0"/>
        <v>-79567.804564237085</v>
      </c>
      <c r="BK44" s="14"/>
      <c r="BL44" s="14"/>
      <c r="BM44" s="247"/>
      <c r="BN44" s="134" t="s">
        <v>422</v>
      </c>
      <c r="BO44" s="256">
        <v>0</v>
      </c>
      <c r="BP44" s="256">
        <v>0</v>
      </c>
      <c r="BQ44" s="256"/>
      <c r="BR44" s="253">
        <f t="shared" si="1"/>
        <v>0</v>
      </c>
    </row>
    <row r="45" spans="5:70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14"/>
      <c r="AT45" s="233" t="s">
        <v>552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3">
        <f t="shared" si="0"/>
        <v>0</v>
      </c>
      <c r="BK45" s="14"/>
      <c r="BL45" s="14"/>
      <c r="BM45" s="233"/>
      <c r="BN45" s="134" t="s">
        <v>552</v>
      </c>
      <c r="BO45" s="256">
        <v>0</v>
      </c>
      <c r="BP45" s="256">
        <f>MCC_M_RUVY_matrices_mat_level!BM110*MCC_h_RUVY_matrices_mat_level!BM110 / MCC_MW_RUVY_matrices_mat_level!BO45</f>
        <v>-25124.733904286619</v>
      </c>
      <c r="BQ45" s="256"/>
      <c r="BR45" s="253">
        <f t="shared" si="1"/>
        <v>-25124.733904286619</v>
      </c>
    </row>
    <row r="46" spans="5:70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4"/>
      <c r="AT46" s="134" t="s">
        <v>421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3">
        <f t="shared" si="0"/>
        <v>0</v>
      </c>
      <c r="BK46" s="14"/>
      <c r="BL46" s="14"/>
      <c r="BM46" s="134"/>
      <c r="BN46" s="134" t="s">
        <v>421</v>
      </c>
      <c r="BO46" s="256">
        <v>0</v>
      </c>
      <c r="BP46" s="256">
        <f>MCC_M_RUVY_matrices_mat_level!BM111*MCC_h_RUVY_matrices_mat_level!BM111 / MCC_MW_RUVY_matrices_mat_level!BO46</f>
        <v>-341352.70961097698</v>
      </c>
      <c r="BQ46" s="256"/>
      <c r="BR46" s="253">
        <f t="shared" si="1"/>
        <v>-341352.70961097698</v>
      </c>
    </row>
    <row r="47" spans="5:70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14"/>
      <c r="AT47" s="233" t="s">
        <v>423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3">
        <f t="shared" si="0"/>
        <v>0</v>
      </c>
      <c r="BK47" s="14"/>
      <c r="BL47" s="14"/>
      <c r="BM47" s="233"/>
      <c r="BN47" s="134" t="s">
        <v>423</v>
      </c>
      <c r="BO47" s="256">
        <v>0</v>
      </c>
      <c r="BP47" s="256">
        <f>MCC_M_RUVY_matrices_mat_level!BM112*MCC_h_RUVY_matrices_mat_level!BM112 / MCC_MW_RUVY_matrices_mat_level!BO47</f>
        <v>-11160173.670095185</v>
      </c>
      <c r="BQ47" s="256"/>
      <c r="BR47" s="253">
        <f t="shared" si="1"/>
        <v>-11160173.670095185</v>
      </c>
    </row>
    <row r="48" spans="5:70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14"/>
      <c r="AT48" s="233" t="s">
        <v>515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f>MCC_M_RUVY_matrices_mat_level!BD113*MCC_h_RUVY_matrices_mat_level!BD113 /MCC_MW_RUVY_matrices_mat_level!BF48</f>
        <v>-67789.788088811649</v>
      </c>
      <c r="BH48" s="254">
        <v>0</v>
      </c>
      <c r="BI48" s="254">
        <v>0</v>
      </c>
      <c r="BJ48" s="253">
        <f t="shared" si="0"/>
        <v>-67789.788088811649</v>
      </c>
      <c r="BK48" s="14"/>
      <c r="BL48" s="14"/>
      <c r="BM48" s="233"/>
      <c r="BN48" s="134" t="s">
        <v>515</v>
      </c>
      <c r="BO48" s="256">
        <v>0</v>
      </c>
      <c r="BP48" s="256">
        <v>0</v>
      </c>
      <c r="BQ48" s="256"/>
      <c r="BR48" s="253">
        <f t="shared" si="1"/>
        <v>0</v>
      </c>
    </row>
    <row r="49" spans="5:70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14"/>
      <c r="AT49" s="233" t="s">
        <v>517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f>MCC_M_RUVY_matrices_mat_level!BF114*MCC_h_RUVY_matrices_mat_level!BF114 /MCC_MW_RUVY_matrices_mat_level!BH49</f>
        <v>-47452.851662168148</v>
      </c>
      <c r="BJ49" s="253">
        <f t="shared" si="0"/>
        <v>-47452.851662168148</v>
      </c>
      <c r="BK49" s="14"/>
      <c r="BL49" s="14"/>
      <c r="BM49" s="233"/>
      <c r="BN49" s="134" t="s">
        <v>517</v>
      </c>
      <c r="BO49" s="256">
        <f>MCC_M_RUVY_matrices_mat_level!BL114*MCC_h_RUVY_matrices_mat_level!BL114 / MCC_MW_RUVY_matrices_mat_level!BN49</f>
        <v>-20336.93642664349</v>
      </c>
      <c r="BP49" s="256">
        <v>0</v>
      </c>
      <c r="BQ49" s="256"/>
      <c r="BR49" s="253">
        <f t="shared" si="1"/>
        <v>-20336.93642664349</v>
      </c>
    </row>
    <row r="50" spans="5:70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14"/>
      <c r="AT50" s="233" t="s">
        <v>445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f>MCC_M_RUVY_matrices_mat_level!BF115*MCC_h_RUVY_matrices_mat_level!BF115 /MCC_MW_RUVY_matrices_mat_level!BH50</f>
        <v>-1492361.3787619506</v>
      </c>
      <c r="BJ50" s="253">
        <f t="shared" si="0"/>
        <v>-1492361.3787619506</v>
      </c>
      <c r="BK50" s="14"/>
      <c r="BL50" s="14"/>
      <c r="BM50" s="233"/>
      <c r="BN50" s="134" t="s">
        <v>445</v>
      </c>
      <c r="BO50" s="256">
        <v>0</v>
      </c>
      <c r="BP50" s="256">
        <v>0</v>
      </c>
      <c r="BQ50" s="256"/>
      <c r="BR50" s="253">
        <f t="shared" si="1"/>
        <v>0</v>
      </c>
    </row>
    <row r="51" spans="5:70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14"/>
      <c r="AT51" s="233" t="s">
        <v>446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3">
        <f t="shared" si="0"/>
        <v>0</v>
      </c>
      <c r="BK51" s="14"/>
      <c r="BL51" s="14"/>
      <c r="BM51" s="233"/>
      <c r="BN51" s="134" t="s">
        <v>446</v>
      </c>
      <c r="BO51" s="256">
        <f>MCC_M_RUVY_matrices_mat_level!BL116*MCC_h_RUVY_matrices_mat_level!BL116 / MCC_MW_RUVY_matrices_mat_level!BN51</f>
        <v>0</v>
      </c>
      <c r="BP51" s="256">
        <v>0</v>
      </c>
      <c r="BQ51" s="256"/>
      <c r="BR51" s="253">
        <f t="shared" si="1"/>
        <v>0</v>
      </c>
    </row>
    <row r="52" spans="5:70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14"/>
      <c r="AT52" s="233" t="s">
        <v>447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3">
        <f t="shared" si="0"/>
        <v>0</v>
      </c>
      <c r="BK52" s="14"/>
      <c r="BL52" s="14"/>
      <c r="BM52" s="14"/>
      <c r="BN52" s="262" t="s">
        <v>447</v>
      </c>
      <c r="BO52" s="256">
        <v>0</v>
      </c>
      <c r="BP52" s="256">
        <f>MCC_M_RUVY_matrices_mat_level!BM117*MCC_h_RUVY_matrices_mat_level!BM117 / MCC_MW_RUVY_matrices_mat_level!BO52</f>
        <v>-12244393.644879689</v>
      </c>
      <c r="BQ52" s="256"/>
      <c r="BR52" s="253">
        <f t="shared" si="1"/>
        <v>-12244393.644879689</v>
      </c>
    </row>
    <row r="53" spans="5:70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14"/>
      <c r="AT53" s="233" t="s">
        <v>457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3">
        <f t="shared" si="0"/>
        <v>0</v>
      </c>
      <c r="BK53" s="14"/>
      <c r="BL53" s="14"/>
      <c r="BM53" s="14"/>
      <c r="BN53" s="262" t="s">
        <v>457</v>
      </c>
      <c r="BO53" s="256">
        <v>0</v>
      </c>
      <c r="BP53" s="256">
        <f>MCC_M_RUVY_matrices_mat_level!BM118*MCC_h_RUVY_matrices_mat_level!BM118 / MCC_MW_RUVY_matrices_mat_level!BO53</f>
        <v>-177387.6603372262</v>
      </c>
      <c r="BQ53" s="256"/>
      <c r="BR53" s="253">
        <f t="shared" si="1"/>
        <v>-177387.6603372262</v>
      </c>
    </row>
    <row r="54" spans="5:70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14"/>
      <c r="AT54" s="233" t="s">
        <v>747</v>
      </c>
      <c r="AU54" s="254" cm="1">
        <f t="array" ref="AU54:BI54">TRANSPOSE(L147:L161)</f>
        <v>180960.85607494134</v>
      </c>
      <c r="AV54" s="254">
        <v>518.86817691568285</v>
      </c>
      <c r="AW54" s="254">
        <v>125419.28808658384</v>
      </c>
      <c r="AX54" s="254">
        <v>609792.25175934844</v>
      </c>
      <c r="AY54" s="254">
        <v>2824.8856477448717</v>
      </c>
      <c r="AZ54" s="254">
        <v>282.12877103127539</v>
      </c>
      <c r="BA54" s="254">
        <v>12626.098826337606</v>
      </c>
      <c r="BB54" s="254">
        <v>34.678095164243132</v>
      </c>
      <c r="BC54" s="254">
        <v>50.35808415338397</v>
      </c>
      <c r="BD54" s="254">
        <v>1515160.1036388339</v>
      </c>
      <c r="BE54" s="254">
        <v>14519667.467864737</v>
      </c>
      <c r="BF54" s="254">
        <v>21413.842918272028</v>
      </c>
      <c r="BG54" s="254">
        <v>0</v>
      </c>
      <c r="BH54" s="254">
        <v>0</v>
      </c>
      <c r="BI54" s="254">
        <v>11186112.196651561</v>
      </c>
      <c r="BJ54" s="253">
        <f t="shared" si="0"/>
        <v>28174863.024595626</v>
      </c>
      <c r="BK54" s="14"/>
      <c r="BL54" s="14"/>
      <c r="BM54" s="14"/>
      <c r="BN54" s="252"/>
      <c r="BO54" s="365" t="s">
        <v>330</v>
      </c>
      <c r="BP54" s="365">
        <v>-89.61</v>
      </c>
      <c r="BQ54" s="252"/>
      <c r="BR54" s="416" t="s">
        <v>750</v>
      </c>
    </row>
    <row r="55" spans="5:70" x14ac:dyDescent="0.2">
      <c r="E55" s="14"/>
      <c r="F55" s="366"/>
      <c r="G55" s="366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33"/>
      <c r="AK55" s="265"/>
      <c r="AL55" s="265"/>
      <c r="AM55" s="265"/>
      <c r="AN55" s="265"/>
      <c r="AO55" s="265"/>
      <c r="AP55" s="265"/>
      <c r="AQ55" s="265"/>
      <c r="AR55" s="265"/>
      <c r="AS55" s="14"/>
      <c r="AT55" s="14"/>
      <c r="AU55" s="363" t="s">
        <v>328</v>
      </c>
      <c r="AV55" s="323"/>
      <c r="AW55" s="323"/>
      <c r="AX55" s="323"/>
      <c r="AY55" s="323"/>
      <c r="AZ55" s="323"/>
      <c r="BA55" s="323"/>
      <c r="BB55" s="323"/>
      <c r="BC55" s="323"/>
      <c r="BD55" s="323"/>
      <c r="BE55" s="323"/>
      <c r="BF55" s="323"/>
      <c r="BG55" s="323"/>
      <c r="BH55" s="323"/>
      <c r="BI55" s="323"/>
      <c r="BJ55" s="52" t="s">
        <v>369</v>
      </c>
      <c r="BK55" s="14"/>
      <c r="BL55" s="14"/>
      <c r="BM55" s="14"/>
      <c r="BN55" s="14"/>
      <c r="BO55" s="252"/>
      <c r="BP55" s="14"/>
      <c r="BQ55" s="14"/>
    </row>
    <row r="56" spans="5:70" x14ac:dyDescent="0.2">
      <c r="AR56" s="14"/>
      <c r="AS56" s="14"/>
      <c r="AT56" s="14"/>
      <c r="AU56" s="266">
        <f>SUM(AU18:AU54)</f>
        <v>-6249200.4610752044</v>
      </c>
      <c r="AV56" s="266">
        <f>SUM(AV18:AV54)</f>
        <v>-2525273.6870438759</v>
      </c>
      <c r="AW56" s="266">
        <f>SUM(AW18:AW54)</f>
        <v>10124557.78834782</v>
      </c>
      <c r="AX56" s="266">
        <f>SUM(AX18:AX54)</f>
        <v>-5908529.7222955711</v>
      </c>
      <c r="AY56" s="266">
        <f>SUM(AY18:AY54)</f>
        <v>-2523208.12879358</v>
      </c>
      <c r="AZ56" s="266">
        <f>SUM(AZ18:AZ54)</f>
        <v>9977593.5071105007</v>
      </c>
      <c r="BA56" s="266">
        <f>SUM(BA18:BA54)</f>
        <v>-6505695.875228582</v>
      </c>
      <c r="BB56" s="266">
        <f>SUM(BB18:BB54)</f>
        <v>-2525998.3363461606</v>
      </c>
      <c r="BC56" s="266">
        <f>SUM(BC18:BC54)</f>
        <v>9977361.7364236228</v>
      </c>
      <c r="BD56" s="266">
        <f>SUM(BD18:BD54)</f>
        <v>-1185855.2443904607</v>
      </c>
      <c r="BE56" s="266">
        <f>SUM(BE18:BE54)</f>
        <v>23547772.420723531</v>
      </c>
      <c r="BF56" s="266">
        <f>SUM(BF18:BF54)</f>
        <v>-58153.961645965057</v>
      </c>
      <c r="BG56" s="266">
        <f>SUM(BG18:BG54)</f>
        <v>-67789.788088811649</v>
      </c>
      <c r="BH56" s="266">
        <f>SUM(BH18:BH54)</f>
        <v>-1492361.3787619509</v>
      </c>
      <c r="BI56" s="266">
        <f>SUM(BI18:BI54)</f>
        <v>9631512.9838544615</v>
      </c>
      <c r="BK56" s="14"/>
      <c r="BL56" s="14"/>
      <c r="BM56" s="14"/>
      <c r="BN56" s="14"/>
      <c r="BO56" s="252"/>
      <c r="BP56" s="14"/>
      <c r="BQ56" s="14"/>
    </row>
    <row r="57" spans="5:70" x14ac:dyDescent="0.2">
      <c r="AR57" s="14"/>
      <c r="AS57" s="14"/>
      <c r="AT57" s="14"/>
      <c r="AU57" s="363" t="s">
        <v>368</v>
      </c>
      <c r="AV57" s="363"/>
      <c r="AW57" s="363"/>
      <c r="AX57" s="363"/>
      <c r="AY57" s="363"/>
      <c r="AZ57" s="363"/>
      <c r="BA57" s="363"/>
      <c r="BB57" s="363"/>
      <c r="BC57" s="363"/>
      <c r="BD57" s="363"/>
      <c r="BE57" s="363"/>
      <c r="BF57" s="363"/>
      <c r="BG57" s="363"/>
      <c r="BH57" s="363"/>
      <c r="BI57" s="363"/>
      <c r="BK57" s="14"/>
      <c r="BL57" s="14"/>
      <c r="BM57" s="14"/>
      <c r="BN57" s="14"/>
      <c r="BO57" s="14"/>
      <c r="BP57" s="14"/>
      <c r="BQ57" s="14"/>
    </row>
    <row r="58" spans="5:70" ht="236" customHeight="1" x14ac:dyDescent="0.2">
      <c r="E58" s="60"/>
      <c r="F58" s="234" t="s">
        <v>333</v>
      </c>
      <c r="G58" s="234" t="s">
        <v>335</v>
      </c>
      <c r="H58" s="234" t="s">
        <v>336</v>
      </c>
      <c r="I58" s="234" t="s">
        <v>355</v>
      </c>
      <c r="J58" s="234" t="s">
        <v>377</v>
      </c>
      <c r="K58" s="234" t="s">
        <v>466</v>
      </c>
      <c r="L58" s="234" t="s">
        <v>467</v>
      </c>
      <c r="M58" s="234" t="s">
        <v>411</v>
      </c>
      <c r="N58" s="234" t="s">
        <v>459</v>
      </c>
      <c r="O58" s="235" t="s">
        <v>442</v>
      </c>
      <c r="P58" s="234" t="s">
        <v>409</v>
      </c>
      <c r="Q58" s="235" t="s">
        <v>412</v>
      </c>
      <c r="R58" s="234" t="s">
        <v>437</v>
      </c>
      <c r="S58" s="236" t="s">
        <v>430</v>
      </c>
      <c r="T58" s="234" t="s">
        <v>416</v>
      </c>
      <c r="U58" s="235" t="s">
        <v>441</v>
      </c>
      <c r="V58" s="235" t="s">
        <v>436</v>
      </c>
      <c r="W58" s="235" t="s">
        <v>433</v>
      </c>
      <c r="X58" s="235" t="s">
        <v>439</v>
      </c>
      <c r="Y58" s="236" t="s">
        <v>438</v>
      </c>
      <c r="Z58" s="236" t="s">
        <v>424</v>
      </c>
      <c r="AA58" s="236" t="s">
        <v>456</v>
      </c>
      <c r="AB58" s="236" t="s">
        <v>425</v>
      </c>
      <c r="AC58" s="236" t="s">
        <v>427</v>
      </c>
      <c r="AD58" s="236" t="s">
        <v>426</v>
      </c>
      <c r="AE58" s="236" t="s">
        <v>484</v>
      </c>
      <c r="AF58" s="238" t="s">
        <v>422</v>
      </c>
      <c r="AG58" s="238" t="s">
        <v>552</v>
      </c>
      <c r="AH58" s="236" t="s">
        <v>421</v>
      </c>
      <c r="AI58" s="234" t="s">
        <v>423</v>
      </c>
      <c r="AJ58" s="236" t="s">
        <v>515</v>
      </c>
      <c r="AK58" s="236" t="s">
        <v>517</v>
      </c>
      <c r="AL58" s="236" t="s">
        <v>445</v>
      </c>
      <c r="AM58" s="236" t="s">
        <v>446</v>
      </c>
      <c r="AN58" s="236" t="s">
        <v>447</v>
      </c>
      <c r="AO58" s="236" t="s">
        <v>457</v>
      </c>
      <c r="AP58" s="236" t="s">
        <v>748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 x14ac:dyDescent="0.2">
      <c r="E59" s="134" t="s">
        <v>325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f>MCC_M_RUVY_matrices_mat_level!L124*MCC_h_RUVY_matrices_mat_level!L123 /MCC_MW_RUVY_matrices_mat_level!O57</f>
        <v>-6518321.9740549196</v>
      </c>
      <c r="P59" s="237">
        <f>MCC_M_RUVY_matrices_mat_level!M124*MCC_h_RUVY_matrices_mat_level!M123 /MCC_MW_RUVY_matrices_mat_level!P57</f>
        <v>-92800.199170167136</v>
      </c>
      <c r="Q59" s="237">
        <v>0</v>
      </c>
      <c r="R59" s="237">
        <v>0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37">
        <f>L147</f>
        <v>180960.85607494134</v>
      </c>
      <c r="AQ59" s="251">
        <f>SUM(F59:AP59)</f>
        <v>-6430161.3171501458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52"/>
      <c r="BO59" s="252"/>
      <c r="BP59" s="14"/>
      <c r="BQ59" s="14"/>
    </row>
    <row r="60" spans="5:70" x14ac:dyDescent="0.2">
      <c r="E60" s="134" t="s">
        <v>326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f>MCC_M_RUVY_matrices_mat_level!N125*MCC_h_RUVY_matrices_mat_level!N124 /MCC_MW_RUVY_matrices_mat_level!Q58</f>
        <v>-2526033.0144413249</v>
      </c>
      <c r="R60" s="237">
        <f>MCC_M_RUVY_matrices_mat_level!O125*MCC_h_RUVY_matrices_mat_level!O124 /MCC_MW_RUVY_matrices_mat_level!R58</f>
        <v>-278.40895638262924</v>
      </c>
      <c r="S60" s="237">
        <v>0</v>
      </c>
      <c r="T60" s="237">
        <v>0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37">
        <f t="shared" ref="AP60:AP73" si="2">L148</f>
        <v>518.86817691568285</v>
      </c>
      <c r="AQ60" s="251">
        <f t="shared" ref="AQ60:AQ73" si="3">SUM(F60:AP60)</f>
        <v>-2525792.5552207916</v>
      </c>
      <c r="AR60" s="14"/>
      <c r="AS60" s="14"/>
      <c r="AT60" s="14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14"/>
      <c r="BJ60" s="14"/>
      <c r="BK60" s="14"/>
      <c r="BL60" s="14"/>
      <c r="BM60" s="14"/>
      <c r="BN60" s="252"/>
      <c r="BO60" s="252"/>
      <c r="BP60" s="14"/>
      <c r="BQ60" s="14"/>
    </row>
    <row r="61" spans="5:70" x14ac:dyDescent="0.2">
      <c r="E61" s="134" t="s">
        <v>327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f>MCC_M_RUVY_matrices_mat_level!P126*MCC_h_RUVY_matrices_mat_level!P125 /MCC_MW_RUVY_matrices_mat_level!S59</f>
        <v>9977311.3783394694</v>
      </c>
      <c r="T61" s="237">
        <f>MCC_M_RUVY_matrices_mat_level!Q126*MCC_h_RUVY_matrices_mat_level!Q125 /MCC_MW_RUVY_matrices_mat_level!T59</f>
        <v>-22975.795924925475</v>
      </c>
      <c r="U61" s="237">
        <v>0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37">
        <f t="shared" si="2"/>
        <v>125419.28808658384</v>
      </c>
      <c r="AQ61" s="251">
        <f t="shared" si="3"/>
        <v>10079754.870501127</v>
      </c>
      <c r="AR61" s="14"/>
      <c r="AS61" s="14"/>
      <c r="AT61" s="14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14"/>
      <c r="BJ61" s="14"/>
      <c r="BK61" s="14"/>
      <c r="BL61" s="14"/>
      <c r="BM61" s="14"/>
      <c r="BN61" s="252"/>
      <c r="BO61" s="252"/>
      <c r="BP61" s="14"/>
      <c r="BQ61" s="14"/>
    </row>
    <row r="62" spans="5:70" x14ac:dyDescent="0.2">
      <c r="E62" s="134" t="s">
        <v>455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f>MCC_M_RUVY_matrices_mat_level!R127*MCC_h_RUVY_matrices_mat_level!R126 /MCC_MW_RUVY_matrices_mat_level!U60</f>
        <v>-6518321.9740549196</v>
      </c>
      <c r="V62" s="237">
        <v>0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37">
        <f t="shared" si="2"/>
        <v>609792.25175934844</v>
      </c>
      <c r="AQ62" s="251">
        <f t="shared" si="3"/>
        <v>-5908529.7222955711</v>
      </c>
      <c r="AR62" s="14"/>
      <c r="AS62" s="14"/>
      <c r="AT62" s="14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14"/>
      <c r="BJ62" s="14"/>
      <c r="BK62" s="14"/>
      <c r="BL62" s="14"/>
      <c r="BM62" s="14"/>
      <c r="BN62" s="252"/>
      <c r="BO62" s="252"/>
      <c r="BP62" s="14"/>
      <c r="BQ62" s="14"/>
    </row>
    <row r="63" spans="5:70" x14ac:dyDescent="0.2">
      <c r="E63" s="134" t="s">
        <v>435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f>MCC_M_RUVY_matrices_mat_level!S128*MCC_h_RUVY_matrices_mat_level!S127 /MCC_MW_RUVY_matrices_mat_level!V61</f>
        <v>-2526033.0144413249</v>
      </c>
      <c r="W63" s="237">
        <v>0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37">
        <f t="shared" si="2"/>
        <v>2824.8856477448717</v>
      </c>
      <c r="AQ63" s="251">
        <f t="shared" si="3"/>
        <v>-2523208.12879358</v>
      </c>
      <c r="AR63" s="14"/>
      <c r="AS63" s="14"/>
      <c r="AT63" s="14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14"/>
      <c r="BJ63" s="14"/>
      <c r="BK63" s="14"/>
      <c r="BL63" s="14"/>
      <c r="BM63" s="14"/>
      <c r="BN63" s="252"/>
      <c r="BO63" s="252"/>
      <c r="BP63" s="14"/>
      <c r="BQ63" s="14"/>
    </row>
    <row r="64" spans="5:70" x14ac:dyDescent="0.2">
      <c r="E64" s="134" t="s">
        <v>434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f>MCC_M_RUVY_matrices_mat_level!T129*MCC_h_RUVY_matrices_mat_level!T128 /MCC_MW_RUVY_matrices_mat_level!W62</f>
        <v>9977311.3783394694</v>
      </c>
      <c r="X64" s="237">
        <v>0</v>
      </c>
      <c r="Y64" s="237">
        <v>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37">
        <f t="shared" si="2"/>
        <v>282.12877103127539</v>
      </c>
      <c r="AQ64" s="251">
        <f t="shared" si="3"/>
        <v>9977593.5071105007</v>
      </c>
      <c r="AR64" s="14"/>
      <c r="AS64" s="14"/>
      <c r="AT64" s="14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14"/>
      <c r="BJ64" s="14"/>
      <c r="BK64" s="14"/>
      <c r="BL64" s="14"/>
      <c r="BM64" s="14"/>
      <c r="BN64" s="252"/>
      <c r="BO64" s="252"/>
      <c r="BP64" s="14"/>
      <c r="BQ64" s="14"/>
    </row>
    <row r="65" spans="5:69" x14ac:dyDescent="0.2">
      <c r="E65" s="134" t="s">
        <v>351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f>MCC_M_RUVY_matrices_mat_level!U130*MCC_h_RUVY_matrices_mat_level!U129 /MCC_MW_RUVY_matrices_mat_level!X63</f>
        <v>-6350200.1773318211</v>
      </c>
      <c r="Y65" s="237">
        <f>MCC_M_RUVY_matrices_mat_level!V130*MCC_h_RUVY_matrices_mat_level!V129 /MCC_MW_RUVY_matrices_mat_level!Y63</f>
        <v>-168121.79672309788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37">
        <f t="shared" si="2"/>
        <v>12626.098826337606</v>
      </c>
      <c r="AQ65" s="251">
        <f t="shared" si="3"/>
        <v>-6505695.875228581</v>
      </c>
      <c r="AR65" s="14"/>
      <c r="AS65" s="14"/>
      <c r="AT65" s="14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14"/>
      <c r="BJ65" s="14"/>
      <c r="BK65" s="14"/>
      <c r="BL65" s="14"/>
      <c r="BM65" s="14"/>
      <c r="BN65" s="252"/>
      <c r="BO65" s="252"/>
      <c r="BP65" s="14"/>
      <c r="BQ65" s="14"/>
    </row>
    <row r="66" spans="5:69" x14ac:dyDescent="0.2">
      <c r="E66" s="134" t="s">
        <v>348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f>MCC_M_RUVY_matrices_mat_level!W131*MCC_h_RUVY_matrices_mat_level!W130 /MCC_MW_RUVY_matrices_mat_level!Z64</f>
        <v>-2526033.0144413249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37">
        <f t="shared" si="2"/>
        <v>34.678095164243132</v>
      </c>
      <c r="AQ66" s="251">
        <f t="shared" si="3"/>
        <v>-2525998.3363461606</v>
      </c>
      <c r="AR66" s="14"/>
      <c r="AS66" s="14"/>
      <c r="AT66" s="14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14"/>
      <c r="BJ66" s="14"/>
      <c r="BK66" s="14"/>
      <c r="BL66" s="14"/>
      <c r="BM66" s="14"/>
      <c r="BN66" s="252"/>
      <c r="BO66" s="252"/>
      <c r="BP66" s="14"/>
      <c r="BQ66" s="14"/>
    </row>
    <row r="67" spans="5:69" x14ac:dyDescent="0.2">
      <c r="E67" s="134" t="s">
        <v>362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f>MCC_M_RUVY_matrices_mat_level!X132*MCC_h_RUVY_matrices_mat_level!X131 /MCC_MW_RUVY_matrices_mat_level!AA65</f>
        <v>9977311.3783394694</v>
      </c>
      <c r="AB67" s="237">
        <v>0</v>
      </c>
      <c r="AC67" s="237">
        <v>0</v>
      </c>
      <c r="AD67" s="237">
        <v>0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37">
        <f t="shared" si="2"/>
        <v>50.35808415338397</v>
      </c>
      <c r="AQ67" s="251">
        <f t="shared" si="3"/>
        <v>9977361.7364236228</v>
      </c>
      <c r="AR67" s="14"/>
      <c r="AS67" s="14"/>
      <c r="AT67" s="14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14"/>
      <c r="BJ67" s="14"/>
      <c r="BK67" s="14"/>
      <c r="BL67" s="14"/>
      <c r="BM67" s="14"/>
      <c r="BN67" s="252"/>
      <c r="BO67" s="252"/>
      <c r="BP67" s="14"/>
      <c r="BQ67" s="14"/>
    </row>
    <row r="68" spans="5:69" x14ac:dyDescent="0.2">
      <c r="E68" s="134" t="s">
        <v>349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f>MCC_M_RUVY_matrices_mat_level!Y133*MCC_h_RUVY_matrices_mat_level!Y132 /MCC_MW_RUVY_matrices_mat_level!AB66</f>
        <v>-1256817.6045988721</v>
      </c>
      <c r="AC68" s="237">
        <f>MCC_M_RUVY_matrices_mat_level!Z133*MCC_h_RUVY_matrices_mat_level!Z132 /MCC_MW_RUVY_matrices_mat_level!AC66</f>
        <v>-74404.460335125405</v>
      </c>
      <c r="AD68" s="237">
        <f>MCC_M_RUVY_matrices_mat_level!AA133*MCC_h_RUVY_matrices_mat_level!AA132 /MCC_MW_RUVY_matrices_mat_level!AD66</f>
        <v>-2884953.3867341313</v>
      </c>
      <c r="AE68" s="237">
        <v>0</v>
      </c>
      <c r="AF68" s="237">
        <v>0</v>
      </c>
      <c r="AG68" s="237">
        <v>0</v>
      </c>
      <c r="AH68" s="237">
        <v>0</v>
      </c>
      <c r="AI68" s="237">
        <v>0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37">
        <f t="shared" si="2"/>
        <v>1515160.1036388339</v>
      </c>
      <c r="AQ68" s="251">
        <f t="shared" si="3"/>
        <v>-2701015.3480292945</v>
      </c>
      <c r="AR68" s="14"/>
      <c r="AS68" s="14"/>
      <c r="AT68" s="14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14"/>
      <c r="BJ68" s="14"/>
      <c r="BK68" s="14"/>
      <c r="BL68" s="14"/>
      <c r="BM68" s="14"/>
      <c r="BN68" s="14"/>
      <c r="BO68" s="14"/>
      <c r="BP68" s="14"/>
      <c r="BQ68" s="14"/>
    </row>
    <row r="69" spans="5:69" x14ac:dyDescent="0.2">
      <c r="E69" s="134" t="s">
        <v>344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f>(MCC_M_RUVY_matrices_mat_level!AB134*MCC_h_RUVY_matrices_mat_level!AB133) /MCC_MW_RUVY_matrices_mat_level!AE67</f>
        <v>6114656.4031687425</v>
      </c>
      <c r="AF69" s="237">
        <f>(MCC_M_RUVY_matrices_mat_level!AC134*MCC_h_RUVY_matrices_mat_level!AC133)/MCC_MW_RUVY_matrices_mat_level!AF67</f>
        <v>-79567.804564237085</v>
      </c>
      <c r="AG69" s="237">
        <f>(MCC_M_RUVY_matrices_mat_level!AD134*MCC_h_RUVY_matrices_mat_level!AD133) /MCC_MW_RUVY_matrices_mat_level!AG67</f>
        <v>-25124.733904286619</v>
      </c>
      <c r="AH69" s="237">
        <f>(MCC_M_RUVY_matrices_mat_level!AE134*MCC_h_RUVY_matrices_mat_level!AE133) /MCC_MW_RUVY_matrices_mat_level!AH67</f>
        <v>-341352.70961097698</v>
      </c>
      <c r="AI69" s="237">
        <f>(MCC_M_RUVY_matrices_mat_level!AF134*MCC_h_RUVY_matrices_mat_level!AF133) /MCC_MW_RUVY_matrices_mat_level!AI67</f>
        <v>-11160173.670095185</v>
      </c>
      <c r="AJ69" s="237">
        <v>0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37">
        <f t="shared" si="2"/>
        <v>14519667.467864737</v>
      </c>
      <c r="AQ69" s="251">
        <f t="shared" si="3"/>
        <v>9028104.9528587945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 x14ac:dyDescent="0.2">
      <c r="E70" s="134" t="s">
        <v>514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f>MCC_M_RUVY_matrices_mat_level!AG135*MCC_h_RUVY_matrices_mat_level!AG134 /MCC_MW_RUVY_matrices_mat_level!AJ68</f>
        <v>-67789.788088811649</v>
      </c>
      <c r="AK70" s="237">
        <v>0</v>
      </c>
      <c r="AL70" s="237">
        <v>0</v>
      </c>
      <c r="AM70" s="237">
        <v>0</v>
      </c>
      <c r="AN70" s="237">
        <v>0</v>
      </c>
      <c r="AO70" s="237">
        <v>0</v>
      </c>
      <c r="AP70" s="237">
        <f t="shared" si="2"/>
        <v>21413.842918272028</v>
      </c>
      <c r="AQ70" s="251">
        <f t="shared" si="3"/>
        <v>-46375.94517053962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 x14ac:dyDescent="0.2">
      <c r="E71" s="134" t="s">
        <v>516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f>MCC_M_RUVY_matrices_mat_level!AH136*MCC_h_RUVY_matrices_mat_level!AH135 /MCC_MW_RUVY_matrices_mat_level!AK69</f>
        <v>-67789.788088811649</v>
      </c>
      <c r="AL71" s="237">
        <v>0</v>
      </c>
      <c r="AM71" s="237">
        <v>0</v>
      </c>
      <c r="AN71" s="237">
        <v>0</v>
      </c>
      <c r="AO71" s="237">
        <v>0</v>
      </c>
      <c r="AP71" s="237">
        <f t="shared" si="2"/>
        <v>0</v>
      </c>
      <c r="AQ71" s="251">
        <f t="shared" si="3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 x14ac:dyDescent="0.2">
      <c r="E72" s="134" t="s">
        <v>76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f>MCC_M_RUVY_matrices_mat_level!AI137*MCC_h_RUVY_matrices_mat_level!AI136 /MCC_MW_RUVY_matrices_mat_level!AL70</f>
        <v>-1492361.3787619506</v>
      </c>
      <c r="AM72" s="237">
        <v>0</v>
      </c>
      <c r="AN72" s="237">
        <v>0</v>
      </c>
      <c r="AO72" s="237">
        <v>0</v>
      </c>
      <c r="AP72" s="237">
        <f t="shared" si="2"/>
        <v>0</v>
      </c>
      <c r="AQ72" s="251">
        <f t="shared" si="3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 x14ac:dyDescent="0.2">
      <c r="E73" s="134" t="s">
        <v>337</v>
      </c>
      <c r="F73" s="237">
        <v>0</v>
      </c>
      <c r="G73" s="237">
        <v>0</v>
      </c>
      <c r="H73" s="237">
        <v>0</v>
      </c>
      <c r="I73" s="237">
        <v>0</v>
      </c>
      <c r="J73" s="237">
        <v>0</v>
      </c>
      <c r="K73" s="237">
        <v>0</v>
      </c>
      <c r="L73" s="237">
        <v>0</v>
      </c>
      <c r="M73" s="237">
        <v>0</v>
      </c>
      <c r="N73" s="237">
        <v>0</v>
      </c>
      <c r="O73" s="237">
        <v>0</v>
      </c>
      <c r="P73" s="237">
        <v>0</v>
      </c>
      <c r="Q73" s="237">
        <v>0</v>
      </c>
      <c r="R73" s="237">
        <v>0</v>
      </c>
      <c r="S73" s="237">
        <v>0</v>
      </c>
      <c r="T73" s="237">
        <v>0</v>
      </c>
      <c r="U73" s="237">
        <v>0</v>
      </c>
      <c r="V73" s="237">
        <v>0</v>
      </c>
      <c r="W73" s="237">
        <v>0</v>
      </c>
      <c r="X73" s="237">
        <v>0</v>
      </c>
      <c r="Y73" s="237">
        <v>0</v>
      </c>
      <c r="Z73" s="237">
        <v>0</v>
      </c>
      <c r="AA73" s="237">
        <v>0</v>
      </c>
      <c r="AB73" s="237">
        <v>0</v>
      </c>
      <c r="AC73" s="237">
        <v>0</v>
      </c>
      <c r="AD73" s="237">
        <v>0</v>
      </c>
      <c r="AE73" s="237">
        <v>0</v>
      </c>
      <c r="AF73" s="237">
        <v>0</v>
      </c>
      <c r="AG73" s="237">
        <v>0</v>
      </c>
      <c r="AH73" s="237">
        <v>0</v>
      </c>
      <c r="AI73" s="237">
        <v>0</v>
      </c>
      <c r="AJ73" s="237">
        <v>0</v>
      </c>
      <c r="AK73" s="237">
        <v>0</v>
      </c>
      <c r="AL73" s="237">
        <v>0</v>
      </c>
      <c r="AM73" s="237">
        <f>MCC_M_RUVY_matrices_mat_level!AJ138*MCC_h_RUVY_matrices_mat_level!AJ137 /MCC_MW_RUVY_matrices_mat_level!AM71</f>
        <v>0</v>
      </c>
      <c r="AN73" s="237">
        <f>MCC_M_RUVY_matrices_mat_level!AK138*MCC_h_RUVY_matrices_mat_level!AK137 /MCC_MW_RUVY_matrices_mat_level!AN71</f>
        <v>-12244393.644879689</v>
      </c>
      <c r="AO73" s="237">
        <f>MCC_M_RUVY_matrices_mat_level!AL138*MCC_h_RUVY_matrices_mat_level!AL137 /MCC_MW_RUVY_matrices_mat_level!AO71</f>
        <v>-177387.6603372262</v>
      </c>
      <c r="AP73" s="237">
        <f t="shared" si="2"/>
        <v>11186112.196651561</v>
      </c>
      <c r="AQ73" s="251">
        <f t="shared" si="3"/>
        <v>-1235669.1085653547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 x14ac:dyDescent="0.2">
      <c r="E74" s="134"/>
      <c r="F74" s="365" t="s">
        <v>329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252"/>
      <c r="AQ74" s="252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 x14ac:dyDescent="0.2">
      <c r="E75" s="134"/>
      <c r="F75" s="251">
        <f>SUM(F59:F73)</f>
        <v>0</v>
      </c>
      <c r="G75" s="251">
        <f t="shared" ref="G75:AO75" si="4">SUM(G59:G73)</f>
        <v>0</v>
      </c>
      <c r="H75" s="251">
        <f t="shared" si="4"/>
        <v>0</v>
      </c>
      <c r="I75" s="251">
        <f t="shared" si="4"/>
        <v>0</v>
      </c>
      <c r="J75" s="251">
        <f t="shared" si="4"/>
        <v>0</v>
      </c>
      <c r="K75" s="251">
        <f t="shared" si="4"/>
        <v>0</v>
      </c>
      <c r="L75" s="251">
        <f t="shared" si="4"/>
        <v>0</v>
      </c>
      <c r="M75" s="251">
        <f t="shared" si="4"/>
        <v>0</v>
      </c>
      <c r="N75" s="251">
        <f t="shared" si="4"/>
        <v>0</v>
      </c>
      <c r="O75" s="251">
        <f t="shared" si="4"/>
        <v>-6518321.9740549196</v>
      </c>
      <c r="P75" s="251">
        <f t="shared" si="4"/>
        <v>-92800.199170167136</v>
      </c>
      <c r="Q75" s="251">
        <f t="shared" si="4"/>
        <v>-2526033.0144413249</v>
      </c>
      <c r="R75" s="251">
        <f t="shared" si="4"/>
        <v>-278.40895638262924</v>
      </c>
      <c r="S75" s="251">
        <f t="shared" si="4"/>
        <v>9977311.3783394694</v>
      </c>
      <c r="T75" s="251">
        <f t="shared" si="4"/>
        <v>-22975.795924925475</v>
      </c>
      <c r="U75" s="251">
        <f t="shared" si="4"/>
        <v>-6518321.9740549196</v>
      </c>
      <c r="V75" s="251">
        <f t="shared" si="4"/>
        <v>-2526033.0144413249</v>
      </c>
      <c r="W75" s="251">
        <f t="shared" si="4"/>
        <v>9977311.3783394694</v>
      </c>
      <c r="X75" s="251">
        <f t="shared" si="4"/>
        <v>-6350200.1773318211</v>
      </c>
      <c r="Y75" s="251">
        <f t="shared" si="4"/>
        <v>-168121.79672309788</v>
      </c>
      <c r="Z75" s="251">
        <f t="shared" si="4"/>
        <v>-2526033.0144413249</v>
      </c>
      <c r="AA75" s="251">
        <f t="shared" si="4"/>
        <v>9977311.3783394694</v>
      </c>
      <c r="AB75" s="251">
        <f t="shared" si="4"/>
        <v>-1256817.6045988721</v>
      </c>
      <c r="AC75" s="251">
        <f t="shared" si="4"/>
        <v>-74404.460335125405</v>
      </c>
      <c r="AD75" s="251">
        <f t="shared" si="4"/>
        <v>-2884953.3867341313</v>
      </c>
      <c r="AE75" s="251">
        <f t="shared" si="4"/>
        <v>6114656.4031687425</v>
      </c>
      <c r="AF75" s="251">
        <f t="shared" si="4"/>
        <v>-79567.804564237085</v>
      </c>
      <c r="AG75" s="251">
        <f t="shared" si="4"/>
        <v>-25124.733904286619</v>
      </c>
      <c r="AH75" s="251">
        <f t="shared" si="4"/>
        <v>-341352.70961097698</v>
      </c>
      <c r="AI75" s="251">
        <f t="shared" si="4"/>
        <v>-11160173.670095185</v>
      </c>
      <c r="AJ75" s="251">
        <f t="shared" si="4"/>
        <v>-67789.788088811649</v>
      </c>
      <c r="AK75" s="251">
        <f t="shared" si="4"/>
        <v>-67789.788088811649</v>
      </c>
      <c r="AL75" s="251">
        <f t="shared" si="4"/>
        <v>-1492361.3787619506</v>
      </c>
      <c r="AM75" s="251">
        <f t="shared" si="4"/>
        <v>0</v>
      </c>
      <c r="AN75" s="251">
        <f t="shared" si="4"/>
        <v>-12244393.644879689</v>
      </c>
      <c r="AO75" s="251">
        <f t="shared" si="4"/>
        <v>-177387.6603372262</v>
      </c>
      <c r="AP75" s="251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 x14ac:dyDescent="0.2">
      <c r="E76" s="134"/>
      <c r="F76" s="365" t="s">
        <v>366</v>
      </c>
      <c r="G76" s="365"/>
      <c r="H76" s="365"/>
      <c r="I76" s="365"/>
      <c r="J76" s="365"/>
      <c r="K76" s="365"/>
      <c r="L76" s="365"/>
      <c r="M76" s="365"/>
      <c r="N76" s="365"/>
      <c r="O76" s="365"/>
      <c r="P76" s="365"/>
      <c r="Q76" s="365"/>
      <c r="R76" s="365"/>
      <c r="S76" s="365"/>
      <c r="T76" s="365"/>
      <c r="U76" s="365"/>
      <c r="V76" s="365"/>
      <c r="W76" s="365"/>
      <c r="X76" s="365"/>
      <c r="Y76" s="365"/>
      <c r="Z76" s="365"/>
      <c r="AA76" s="365"/>
      <c r="AB76" s="365"/>
      <c r="AC76" s="365"/>
      <c r="AD76" s="365"/>
      <c r="AE76" s="365"/>
      <c r="AF76" s="365"/>
      <c r="AG76" s="365"/>
      <c r="AH76" s="365"/>
      <c r="AI76" s="365"/>
      <c r="AJ76" s="365"/>
      <c r="AK76" s="365"/>
      <c r="AL76" s="365"/>
      <c r="AM76" s="365"/>
      <c r="AN76" s="365"/>
      <c r="AO76" s="365"/>
      <c r="AP76" s="252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 x14ac:dyDescent="0.2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 x14ac:dyDescent="0.2">
      <c r="E85" s="134"/>
      <c r="F85" s="234" t="s">
        <v>333</v>
      </c>
      <c r="G85" s="234" t="s">
        <v>335</v>
      </c>
      <c r="H85" s="234" t="s">
        <v>336</v>
      </c>
      <c r="I85" s="234" t="s">
        <v>355</v>
      </c>
      <c r="J85" s="234" t="s">
        <v>377</v>
      </c>
      <c r="K85" s="234" t="s">
        <v>466</v>
      </c>
      <c r="L85" s="234" t="s">
        <v>467</v>
      </c>
      <c r="M85" s="234" t="s">
        <v>411</v>
      </c>
      <c r="N85" s="234" t="s">
        <v>459</v>
      </c>
      <c r="O85" s="235" t="s">
        <v>442</v>
      </c>
      <c r="P85" s="234" t="s">
        <v>409</v>
      </c>
      <c r="Q85" s="235" t="s">
        <v>412</v>
      </c>
      <c r="R85" s="234" t="s">
        <v>437</v>
      </c>
      <c r="S85" s="236" t="s">
        <v>430</v>
      </c>
      <c r="T85" s="234" t="s">
        <v>416</v>
      </c>
      <c r="U85" s="235" t="s">
        <v>441</v>
      </c>
      <c r="V85" s="235" t="s">
        <v>436</v>
      </c>
      <c r="W85" s="235" t="s">
        <v>433</v>
      </c>
      <c r="X85" s="235" t="s">
        <v>439</v>
      </c>
      <c r="Y85" s="236" t="s">
        <v>438</v>
      </c>
      <c r="Z85" s="236" t="s">
        <v>424</v>
      </c>
      <c r="AA85" s="236" t="s">
        <v>456</v>
      </c>
      <c r="AB85" s="236" t="s">
        <v>425</v>
      </c>
      <c r="AC85" s="236" t="s">
        <v>427</v>
      </c>
      <c r="AD85" s="236" t="s">
        <v>426</v>
      </c>
      <c r="AE85" s="236" t="s">
        <v>484</v>
      </c>
      <c r="AF85" s="238" t="s">
        <v>422</v>
      </c>
      <c r="AG85" s="238" t="s">
        <v>552</v>
      </c>
      <c r="AH85" s="236" t="s">
        <v>421</v>
      </c>
      <c r="AI85" s="234" t="s">
        <v>423</v>
      </c>
      <c r="AJ85" s="236" t="s">
        <v>515</v>
      </c>
      <c r="AK85" s="236" t="s">
        <v>517</v>
      </c>
      <c r="AL85" s="236" t="s">
        <v>445</v>
      </c>
      <c r="AM85" s="236" t="s">
        <v>446</v>
      </c>
      <c r="AN85" s="236" t="s">
        <v>447</v>
      </c>
      <c r="AO85" s="236" t="s">
        <v>457</v>
      </c>
      <c r="AP85" s="236"/>
      <c r="AQ85" s="236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 x14ac:dyDescent="0.2">
      <c r="E86" s="134" t="s">
        <v>332</v>
      </c>
      <c r="F86" s="268">
        <f>MCC_M_RUVY_matrices_mat_level!C153*MCC_h_RUVY_matrices_mat_level!C152 / MCC_MW_RUVY_matrices_mat_level!F84</f>
        <v>-6518321.9740549196</v>
      </c>
      <c r="G86" s="268">
        <v>0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 x14ac:dyDescent="0.2">
      <c r="E87" s="232" t="s">
        <v>413</v>
      </c>
      <c r="F87" s="268">
        <v>0</v>
      </c>
      <c r="G87" s="268">
        <f>MCC_M_RUVY_matrices_mat_level!D154*MCC_h_RUVY_matrices_mat_level!D153 / MCC_MW_RUVY_matrices_mat_level!G85</f>
        <v>-2526033.0144413249</v>
      </c>
      <c r="H87" s="268">
        <v>0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 x14ac:dyDescent="0.2">
      <c r="E88" s="233" t="s">
        <v>356</v>
      </c>
      <c r="F88" s="268">
        <v>0</v>
      </c>
      <c r="G88" s="268">
        <v>0</v>
      </c>
      <c r="H88" s="268">
        <f>MCC_M_RUVY_matrices_mat_level!E155*MCC_h_RUVY_matrices_mat_level!E154 / MCC_MW_RUVY_matrices_mat_level!H86</f>
        <v>9977311.3783394694</v>
      </c>
      <c r="I88" s="268"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 x14ac:dyDescent="0.2">
      <c r="E89" s="134" t="s">
        <v>380</v>
      </c>
      <c r="F89" s="268">
        <v>0</v>
      </c>
      <c r="G89" s="268">
        <v>0</v>
      </c>
      <c r="H89" s="268">
        <v>0</v>
      </c>
      <c r="I89" s="268">
        <f>MCC_M_RUVY_matrices_mat_level!F156*MCC_h_RUVY_matrices_mat_level!F155 / MCC_MW_RUVY_matrices_mat_level!I87</f>
        <v>0</v>
      </c>
      <c r="J89" s="268">
        <v>0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 x14ac:dyDescent="0.2">
      <c r="E90" s="134" t="s">
        <v>376</v>
      </c>
      <c r="F90" s="268">
        <v>0</v>
      </c>
      <c r="G90" s="268">
        <v>0</v>
      </c>
      <c r="H90" s="268">
        <v>0</v>
      </c>
      <c r="I90" s="268">
        <v>0</v>
      </c>
      <c r="J90" s="268">
        <f>MCC_M_RUVY_matrices_mat_level!G157*MCC_h_RUVY_matrices_mat_level!G156 / MCC_MW_RUVY_matrices_mat_level!J88</f>
        <v>-1333105.1092348634</v>
      </c>
      <c r="K90" s="268">
        <v>0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 x14ac:dyDescent="0.2">
      <c r="E91" s="134" t="s">
        <v>469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f>MCC_M_RUVY_matrices_mat_level!H158*MCC_h_RUVY_matrices_mat_level!H157 / MCC_MW_RUVY_matrices_mat_level!K89</f>
        <v>110229.37028964539</v>
      </c>
      <c r="L91" s="268">
        <v>0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238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 x14ac:dyDescent="0.2">
      <c r="E92" s="134" t="s">
        <v>468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f>MCC_M_RUVY_matrices_mat_level!I159*MCC_h_RUVY_matrices_mat_level!I158 / MCC_MW_RUVY_matrices_mat_level!L90</f>
        <v>-1.1322425723331082</v>
      </c>
      <c r="M92" s="268">
        <v>0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 x14ac:dyDescent="0.2">
      <c r="E93" s="134" t="s">
        <v>410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f>MCC_M_RUVY_matrices_mat_level!J160*MCC_h_RUVY_matrices_mat_level!J159 / MCC_MW_RUVY_matrices_mat_level!M91</f>
        <v>194131.36779323625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 x14ac:dyDescent="0.2">
      <c r="E94" s="134" t="s">
        <v>458</v>
      </c>
      <c r="F94" s="268">
        <v>0</v>
      </c>
      <c r="G94" s="268">
        <v>0</v>
      </c>
      <c r="H94" s="268">
        <v>0</v>
      </c>
      <c r="I94" s="268">
        <v>0</v>
      </c>
      <c r="J94" s="268">
        <v>0</v>
      </c>
      <c r="K94" s="268">
        <v>0</v>
      </c>
      <c r="L94" s="268">
        <v>0</v>
      </c>
      <c r="M94" s="268">
        <v>0</v>
      </c>
      <c r="N94" s="268">
        <v>0</v>
      </c>
      <c r="O94" s="268">
        <v>0</v>
      </c>
      <c r="P94" s="268">
        <v>0</v>
      </c>
      <c r="Q94" s="268">
        <v>0</v>
      </c>
      <c r="R94" s="268">
        <v>0</v>
      </c>
      <c r="S94" s="268">
        <v>0</v>
      </c>
      <c r="T94" s="268">
        <v>0</v>
      </c>
      <c r="U94" s="268">
        <v>0</v>
      </c>
      <c r="V94" s="268">
        <v>0</v>
      </c>
      <c r="W94" s="268">
        <v>0</v>
      </c>
      <c r="X94" s="268">
        <v>0</v>
      </c>
      <c r="Y94" s="268">
        <v>0</v>
      </c>
      <c r="Z94" s="268">
        <v>0</v>
      </c>
      <c r="AA94" s="268">
        <v>0</v>
      </c>
      <c r="AB94" s="268">
        <v>0</v>
      </c>
      <c r="AC94" s="268">
        <v>0</v>
      </c>
      <c r="AD94" s="268">
        <v>0</v>
      </c>
      <c r="AE94" s="268">
        <v>0</v>
      </c>
      <c r="AF94" s="268">
        <v>0</v>
      </c>
      <c r="AG94" s="268">
        <v>0</v>
      </c>
      <c r="AH94" s="268">
        <v>0</v>
      </c>
      <c r="AI94" s="268">
        <v>0</v>
      </c>
      <c r="AJ94" s="268">
        <v>0</v>
      </c>
      <c r="AK94" s="268">
        <v>0</v>
      </c>
      <c r="AL94" s="268">
        <v>0</v>
      </c>
      <c r="AM94" s="268">
        <v>0</v>
      </c>
      <c r="AN94" s="268">
        <v>0</v>
      </c>
      <c r="AO94" s="26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 x14ac:dyDescent="0.2">
      <c r="E95" s="14"/>
      <c r="F95" s="365" t="s">
        <v>56</v>
      </c>
      <c r="G95" s="365"/>
      <c r="H95" s="365"/>
      <c r="I95" s="365"/>
      <c r="J95" s="365"/>
      <c r="K95" s="365"/>
      <c r="L95" s="365"/>
      <c r="M95" s="365"/>
      <c r="N95" s="365"/>
      <c r="O95" s="365"/>
      <c r="P95" s="365"/>
      <c r="Q95" s="365"/>
      <c r="R95" s="365"/>
      <c r="S95" s="365"/>
      <c r="T95" s="365"/>
      <c r="U95" s="365"/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5"/>
      <c r="AG95" s="365"/>
      <c r="AH95" s="365"/>
      <c r="AI95" s="365"/>
      <c r="AJ95" s="365"/>
      <c r="AK95" s="365"/>
      <c r="AL95" s="365"/>
      <c r="AM95" s="365"/>
      <c r="AN95" s="365"/>
      <c r="AO95" s="365"/>
      <c r="AP95" s="252"/>
      <c r="AQ95" s="25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 x14ac:dyDescent="0.2">
      <c r="E96" s="14"/>
      <c r="F96" s="251">
        <f>SUM(F86:F94)</f>
        <v>-6518321.9740549196</v>
      </c>
      <c r="G96" s="251">
        <f t="shared" ref="G96:N96" si="5">SUM(G86:G94)</f>
        <v>-2526033.0144413249</v>
      </c>
      <c r="H96" s="251">
        <f t="shared" si="5"/>
        <v>9977311.3783394694</v>
      </c>
      <c r="I96" s="251">
        <f t="shared" si="5"/>
        <v>0</v>
      </c>
      <c r="J96" s="251">
        <f t="shared" si="5"/>
        <v>-1333105.1092348634</v>
      </c>
      <c r="K96" s="251">
        <f t="shared" si="5"/>
        <v>110229.37028964539</v>
      </c>
      <c r="L96" s="251">
        <f t="shared" si="5"/>
        <v>-1.1322425723331082</v>
      </c>
      <c r="M96" s="251">
        <f t="shared" si="5"/>
        <v>194131.36779323625</v>
      </c>
      <c r="N96" s="251">
        <f t="shared" si="5"/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</row>
    <row r="97" spans="5:42" x14ac:dyDescent="0.2">
      <c r="F97" s="363" t="s">
        <v>367</v>
      </c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3"/>
      <c r="T97" s="363"/>
      <c r="U97" s="363"/>
      <c r="V97" s="363"/>
      <c r="W97" s="363"/>
      <c r="X97" s="363"/>
      <c r="Y97" s="363"/>
      <c r="Z97" s="363"/>
      <c r="AA97" s="363"/>
      <c r="AB97" s="363"/>
      <c r="AC97" s="363"/>
      <c r="AD97" s="363"/>
      <c r="AE97" s="363"/>
      <c r="AF97" s="363"/>
      <c r="AG97" s="363"/>
      <c r="AH97" s="363"/>
      <c r="AI97" s="363"/>
      <c r="AJ97" s="363"/>
      <c r="AK97" s="363"/>
      <c r="AL97" s="363"/>
      <c r="AM97" s="363"/>
      <c r="AN97" s="363"/>
      <c r="AO97" s="363"/>
      <c r="AP97" s="52"/>
    </row>
    <row r="100" spans="5:42" x14ac:dyDescent="0.2">
      <c r="E100" s="14"/>
      <c r="F100" s="363" t="s">
        <v>746</v>
      </c>
      <c r="G100" s="363"/>
      <c r="H100" s="363"/>
      <c r="I100" s="363"/>
      <c r="J100" s="363"/>
      <c r="K100" s="363"/>
      <c r="L100" s="363"/>
      <c r="M100" s="363"/>
      <c r="N100" s="363"/>
    </row>
    <row r="101" spans="5:42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 x14ac:dyDescent="0.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 x14ac:dyDescent="0.2">
      <c r="E103" s="134" t="s">
        <v>333</v>
      </c>
      <c r="F103" s="246">
        <f t="array" ref="F103:F138">TRANSPOSE(F96:AO96)</f>
        <v>-6518321.9740549196</v>
      </c>
      <c r="G103" s="14"/>
      <c r="H103" s="246">
        <f t="array" ref="H103:H138">TRANSPOSE(F75:AO75)</f>
        <v>0</v>
      </c>
      <c r="I103" s="14"/>
      <c r="J103" s="246">
        <f>BJ18</f>
        <v>-6518321.9740549196</v>
      </c>
      <c r="K103" s="14"/>
      <c r="L103" s="246">
        <f t="array" ref="L103:L138">BR18:BR53</f>
        <v>0</v>
      </c>
      <c r="M103" s="14"/>
      <c r="N103" s="250">
        <f>F103+H103-J103-L103</f>
        <v>0</v>
      </c>
    </row>
    <row r="104" spans="5:42" x14ac:dyDescent="0.2">
      <c r="E104" s="134" t="s">
        <v>335</v>
      </c>
      <c r="F104" s="246">
        <v>-2526033.0144413249</v>
      </c>
      <c r="G104" s="14"/>
      <c r="H104" s="246">
        <v>0</v>
      </c>
      <c r="I104" s="14"/>
      <c r="J104" s="246">
        <f t="shared" ref="J104:J139" si="6">BJ19</f>
        <v>-2526033.0144413249</v>
      </c>
      <c r="K104" s="14"/>
      <c r="L104" s="246">
        <v>0</v>
      </c>
      <c r="M104" s="14"/>
      <c r="N104" s="250">
        <f t="shared" ref="N104:N139" si="7">F104+H104-J104-L104</f>
        <v>0</v>
      </c>
    </row>
    <row r="105" spans="5:42" x14ac:dyDescent="0.2">
      <c r="E105" s="134" t="s">
        <v>336</v>
      </c>
      <c r="F105" s="246">
        <v>9977311.3783394694</v>
      </c>
      <c r="G105" s="14"/>
      <c r="H105" s="246">
        <v>0</v>
      </c>
      <c r="I105" s="14"/>
      <c r="J105" s="246">
        <f t="shared" si="6"/>
        <v>9977311.3783394694</v>
      </c>
      <c r="K105" s="14"/>
      <c r="L105" s="246">
        <v>0</v>
      </c>
      <c r="M105" s="14"/>
      <c r="N105" s="250">
        <f>F105+H105-J105-L105</f>
        <v>0</v>
      </c>
    </row>
    <row r="106" spans="5:42" x14ac:dyDescent="0.2">
      <c r="E106" s="134" t="s">
        <v>355</v>
      </c>
      <c r="F106" s="246">
        <v>0</v>
      </c>
      <c r="G106" s="14"/>
      <c r="H106" s="246">
        <v>0</v>
      </c>
      <c r="I106" s="14"/>
      <c r="J106" s="246">
        <f t="shared" si="6"/>
        <v>0</v>
      </c>
      <c r="K106" s="14"/>
      <c r="L106" s="246">
        <v>0</v>
      </c>
      <c r="M106" s="14"/>
      <c r="N106" s="250">
        <f t="shared" si="7"/>
        <v>0</v>
      </c>
    </row>
    <row r="107" spans="5:42" x14ac:dyDescent="0.2">
      <c r="E107" s="134" t="s">
        <v>377</v>
      </c>
      <c r="F107" s="246">
        <v>-1333105.1092348634</v>
      </c>
      <c r="G107" s="14"/>
      <c r="H107" s="246">
        <v>0</v>
      </c>
      <c r="I107" s="14"/>
      <c r="J107" s="246">
        <f t="shared" si="6"/>
        <v>-1333105.1092348634</v>
      </c>
      <c r="K107" s="14"/>
      <c r="L107" s="246">
        <v>0</v>
      </c>
      <c r="M107" s="14"/>
      <c r="N107" s="250">
        <f t="shared" si="7"/>
        <v>0</v>
      </c>
    </row>
    <row r="108" spans="5:42" x14ac:dyDescent="0.2">
      <c r="E108" s="134" t="s">
        <v>466</v>
      </c>
      <c r="F108" s="246">
        <v>110229.37028964539</v>
      </c>
      <c r="G108" s="14"/>
      <c r="H108" s="246">
        <v>0</v>
      </c>
      <c r="I108" s="14"/>
      <c r="J108" s="246">
        <f t="shared" si="6"/>
        <v>110229.37028964538</v>
      </c>
      <c r="K108" s="14"/>
      <c r="L108" s="246">
        <v>0</v>
      </c>
      <c r="M108" s="14"/>
      <c r="N108" s="250">
        <f>ROUND(F108+H108-J108-L108, 10)</f>
        <v>0</v>
      </c>
    </row>
    <row r="109" spans="5:42" x14ac:dyDescent="0.2">
      <c r="E109" s="134" t="s">
        <v>467</v>
      </c>
      <c r="F109" s="246">
        <v>-1.1322425723331082</v>
      </c>
      <c r="G109" s="14"/>
      <c r="H109" s="246">
        <v>0</v>
      </c>
      <c r="I109" s="14"/>
      <c r="J109" s="246">
        <f t="shared" si="6"/>
        <v>-1.1322425723331082</v>
      </c>
      <c r="K109" s="14"/>
      <c r="L109" s="246">
        <v>0</v>
      </c>
      <c r="M109" s="14"/>
      <c r="N109" s="250">
        <f t="shared" si="7"/>
        <v>0</v>
      </c>
    </row>
    <row r="110" spans="5:42" x14ac:dyDescent="0.2">
      <c r="E110" s="134" t="s">
        <v>411</v>
      </c>
      <c r="F110" s="246">
        <v>194131.36779323625</v>
      </c>
      <c r="G110" s="14"/>
      <c r="H110" s="246">
        <v>0</v>
      </c>
      <c r="I110" s="14"/>
      <c r="J110" s="246">
        <f t="shared" si="6"/>
        <v>194131.36779323625</v>
      </c>
      <c r="K110" s="14"/>
      <c r="L110" s="246">
        <v>0</v>
      </c>
      <c r="M110" s="14"/>
      <c r="N110" s="250">
        <f t="shared" si="7"/>
        <v>0</v>
      </c>
    </row>
    <row r="111" spans="5:42" x14ac:dyDescent="0.2">
      <c r="E111" s="134" t="s">
        <v>459</v>
      </c>
      <c r="F111" s="246">
        <v>0</v>
      </c>
      <c r="G111" s="14"/>
      <c r="H111" s="246">
        <v>0</v>
      </c>
      <c r="I111" s="14"/>
      <c r="J111" s="246">
        <f t="shared" si="6"/>
        <v>0</v>
      </c>
      <c r="K111" s="14"/>
      <c r="L111" s="246">
        <v>0</v>
      </c>
      <c r="M111" s="14"/>
      <c r="N111" s="250">
        <f t="shared" si="7"/>
        <v>0</v>
      </c>
    </row>
    <row r="112" spans="5:42" ht="16" customHeight="1" x14ac:dyDescent="0.2">
      <c r="E112" s="232" t="s">
        <v>442</v>
      </c>
      <c r="F112" s="246">
        <v>0</v>
      </c>
      <c r="G112" s="14"/>
      <c r="H112" s="246">
        <v>-6518321.9740549196</v>
      </c>
      <c r="I112" s="14"/>
      <c r="J112" s="246">
        <f t="shared" si="6"/>
        <v>-6518321.9740549196</v>
      </c>
      <c r="K112" s="14"/>
      <c r="L112" s="246">
        <v>0</v>
      </c>
      <c r="M112" s="14"/>
      <c r="N112" s="250">
        <f t="shared" si="7"/>
        <v>0</v>
      </c>
    </row>
    <row r="113" spans="5:14" x14ac:dyDescent="0.2">
      <c r="E113" s="134" t="s">
        <v>409</v>
      </c>
      <c r="F113" s="246">
        <v>0</v>
      </c>
      <c r="G113" s="14"/>
      <c r="H113" s="246">
        <v>-92800.199170167136</v>
      </c>
      <c r="I113" s="14"/>
      <c r="J113" s="246">
        <f t="shared" si="6"/>
        <v>0</v>
      </c>
      <c r="K113" s="14"/>
      <c r="L113" s="246">
        <v>-92800.199170167136</v>
      </c>
      <c r="M113" s="14"/>
      <c r="N113" s="250">
        <f t="shared" si="7"/>
        <v>0</v>
      </c>
    </row>
    <row r="114" spans="5:14" ht="16" customHeight="1" x14ac:dyDescent="0.2">
      <c r="E114" s="232" t="s">
        <v>412</v>
      </c>
      <c r="F114" s="246">
        <v>0</v>
      </c>
      <c r="G114" s="14"/>
      <c r="H114" s="246">
        <v>-2526033.0144413249</v>
      </c>
      <c r="I114" s="14"/>
      <c r="J114" s="246">
        <f t="shared" si="6"/>
        <v>-2526033.0144413249</v>
      </c>
      <c r="K114" s="14"/>
      <c r="L114" s="246">
        <v>0</v>
      </c>
      <c r="M114" s="14"/>
      <c r="N114" s="250">
        <f t="shared" si="7"/>
        <v>0</v>
      </c>
    </row>
    <row r="115" spans="5:14" x14ac:dyDescent="0.2">
      <c r="E115" s="134" t="s">
        <v>437</v>
      </c>
      <c r="F115" s="246">
        <v>0</v>
      </c>
      <c r="G115" s="14"/>
      <c r="H115" s="246">
        <v>-278.40895638262924</v>
      </c>
      <c r="I115" s="14"/>
      <c r="J115" s="246">
        <f t="shared" si="6"/>
        <v>0</v>
      </c>
      <c r="K115" s="14"/>
      <c r="L115" s="246">
        <v>-278.40895638262924</v>
      </c>
      <c r="M115" s="14"/>
      <c r="N115" s="250">
        <f t="shared" si="7"/>
        <v>0</v>
      </c>
    </row>
    <row r="116" spans="5:14" x14ac:dyDescent="0.2">
      <c r="E116" s="233" t="s">
        <v>430</v>
      </c>
      <c r="F116" s="246">
        <v>0</v>
      </c>
      <c r="G116" s="52" t="s">
        <v>371</v>
      </c>
      <c r="H116" s="246">
        <v>9977311.3783394694</v>
      </c>
      <c r="I116" s="52" t="s">
        <v>373</v>
      </c>
      <c r="J116" s="246">
        <f t="shared" si="6"/>
        <v>9977311.3783394694</v>
      </c>
      <c r="K116" s="52" t="s">
        <v>373</v>
      </c>
      <c r="L116" s="246">
        <v>0</v>
      </c>
      <c r="M116" s="52" t="s">
        <v>374</v>
      </c>
      <c r="N116" s="250">
        <f t="shared" si="7"/>
        <v>0</v>
      </c>
    </row>
    <row r="117" spans="5:14" x14ac:dyDescent="0.2">
      <c r="E117" s="134" t="s">
        <v>416</v>
      </c>
      <c r="F117" s="246">
        <v>0</v>
      </c>
      <c r="G117" s="14"/>
      <c r="H117" s="246">
        <v>-22975.795924925475</v>
      </c>
      <c r="I117" s="14"/>
      <c r="J117" s="246">
        <f t="shared" si="6"/>
        <v>0</v>
      </c>
      <c r="K117" s="14"/>
      <c r="L117" s="246">
        <v>-22975.795924925475</v>
      </c>
      <c r="M117" s="14"/>
      <c r="N117" s="250">
        <f t="shared" si="7"/>
        <v>0</v>
      </c>
    </row>
    <row r="118" spans="5:14" ht="16" customHeight="1" x14ac:dyDescent="0.2">
      <c r="E118" s="232" t="s">
        <v>441</v>
      </c>
      <c r="F118" s="246">
        <v>0</v>
      </c>
      <c r="G118" s="14"/>
      <c r="H118" s="246">
        <v>-6518321.9740549196</v>
      </c>
      <c r="I118" s="14"/>
      <c r="J118" s="246">
        <f t="shared" si="6"/>
        <v>-6518321.9740549196</v>
      </c>
      <c r="K118" s="14"/>
      <c r="L118" s="246">
        <v>0</v>
      </c>
      <c r="M118" s="14"/>
      <c r="N118" s="250">
        <f>F118+H118-J118-L118</f>
        <v>0</v>
      </c>
    </row>
    <row r="119" spans="5:14" ht="16" customHeight="1" x14ac:dyDescent="0.2">
      <c r="E119" s="232" t="s">
        <v>436</v>
      </c>
      <c r="F119" s="246">
        <v>0</v>
      </c>
      <c r="G119" s="14"/>
      <c r="H119" s="246">
        <v>-2526033.0144413249</v>
      </c>
      <c r="I119" s="14"/>
      <c r="J119" s="246">
        <f t="shared" si="6"/>
        <v>-2526033.0144413249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433</v>
      </c>
      <c r="F120" s="246">
        <v>0</v>
      </c>
      <c r="G120" s="14"/>
      <c r="H120" s="246">
        <v>9977311.3783394694</v>
      </c>
      <c r="I120" s="14"/>
      <c r="J120" s="246">
        <f t="shared" si="6"/>
        <v>9977311.3783394694</v>
      </c>
      <c r="K120" s="14"/>
      <c r="L120" s="246">
        <v>0</v>
      </c>
      <c r="M120" s="14"/>
      <c r="N120" s="250">
        <f t="shared" si="7"/>
        <v>0</v>
      </c>
    </row>
    <row r="121" spans="5:14" ht="16" customHeight="1" x14ac:dyDescent="0.2">
      <c r="E121" s="232" t="s">
        <v>439</v>
      </c>
      <c r="F121" s="246">
        <v>0</v>
      </c>
      <c r="G121" s="14"/>
      <c r="H121" s="246">
        <v>-6350200.1773318211</v>
      </c>
      <c r="I121" s="14"/>
      <c r="J121" s="246">
        <f t="shared" si="6"/>
        <v>-6350200.1773318211</v>
      </c>
      <c r="K121" s="14"/>
      <c r="L121" s="246">
        <v>0</v>
      </c>
      <c r="M121" s="14"/>
      <c r="N121" s="250">
        <f t="shared" si="7"/>
        <v>0</v>
      </c>
    </row>
    <row r="122" spans="5:14" x14ac:dyDescent="0.2">
      <c r="E122" s="233" t="s">
        <v>438</v>
      </c>
      <c r="F122" s="246">
        <v>0</v>
      </c>
      <c r="G122" s="14"/>
      <c r="H122" s="246">
        <v>-168121.79672309788</v>
      </c>
      <c r="I122" s="14"/>
      <c r="J122" s="246">
        <f t="shared" si="6"/>
        <v>0</v>
      </c>
      <c r="K122" s="14"/>
      <c r="L122" s="246">
        <v>-168121.79672309788</v>
      </c>
      <c r="M122" s="14"/>
      <c r="N122" s="250">
        <f t="shared" si="7"/>
        <v>0</v>
      </c>
    </row>
    <row r="123" spans="5:14" x14ac:dyDescent="0.2">
      <c r="E123" s="233" t="s">
        <v>424</v>
      </c>
      <c r="F123" s="246">
        <v>0</v>
      </c>
      <c r="G123" s="14"/>
      <c r="H123" s="246">
        <v>-2526033.0144413249</v>
      </c>
      <c r="I123" s="14"/>
      <c r="J123" s="246">
        <f t="shared" si="6"/>
        <v>-2526033.0144413249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456</v>
      </c>
      <c r="F124" s="246">
        <v>0</v>
      </c>
      <c r="G124" s="14"/>
      <c r="H124" s="246">
        <v>9977311.3783394694</v>
      </c>
      <c r="I124" s="14"/>
      <c r="J124" s="246">
        <f t="shared" si="6"/>
        <v>9977311.3783394694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425</v>
      </c>
      <c r="F125" s="246">
        <v>0</v>
      </c>
      <c r="G125" s="14"/>
      <c r="H125" s="246">
        <v>-1256817.6045988721</v>
      </c>
      <c r="I125" s="14"/>
      <c r="J125" s="246">
        <f t="shared" si="6"/>
        <v>-1256817.6045988721</v>
      </c>
      <c r="K125" s="14"/>
      <c r="L125" s="246">
        <v>0</v>
      </c>
      <c r="M125" s="14"/>
      <c r="N125" s="250">
        <f t="shared" si="7"/>
        <v>0</v>
      </c>
    </row>
    <row r="126" spans="5:14" x14ac:dyDescent="0.2">
      <c r="E126" s="233" t="s">
        <v>427</v>
      </c>
      <c r="F126" s="246">
        <v>0</v>
      </c>
      <c r="G126" s="14"/>
      <c r="H126" s="246">
        <v>-74404.460335125405</v>
      </c>
      <c r="I126" s="14"/>
      <c r="J126" s="246">
        <f t="shared" si="6"/>
        <v>0</v>
      </c>
      <c r="K126" s="14"/>
      <c r="L126" s="246">
        <v>-74404.460335125405</v>
      </c>
      <c r="M126" s="14"/>
      <c r="N126" s="250">
        <f t="shared" si="7"/>
        <v>0</v>
      </c>
    </row>
    <row r="127" spans="5:14" x14ac:dyDescent="0.2">
      <c r="E127" s="233" t="s">
        <v>426</v>
      </c>
      <c r="F127" s="246">
        <v>0</v>
      </c>
      <c r="G127" s="14"/>
      <c r="H127" s="246">
        <v>-2884953.3867341313</v>
      </c>
      <c r="I127" s="14"/>
      <c r="J127" s="246">
        <f t="shared" si="6"/>
        <v>0</v>
      </c>
      <c r="K127" s="14"/>
      <c r="L127" s="246">
        <v>-2884953.3867341313</v>
      </c>
      <c r="M127" s="14"/>
      <c r="N127" s="250">
        <f t="shared" si="7"/>
        <v>0</v>
      </c>
    </row>
    <row r="128" spans="5:14" x14ac:dyDescent="0.2">
      <c r="E128" s="233" t="s">
        <v>484</v>
      </c>
      <c r="F128" s="246">
        <v>0</v>
      </c>
      <c r="G128" s="14"/>
      <c r="H128" s="246">
        <v>6114656.4031687425</v>
      </c>
      <c r="I128" s="14"/>
      <c r="J128" s="246">
        <f t="shared" si="6"/>
        <v>6114656.4031687425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422</v>
      </c>
      <c r="F129" s="246">
        <v>0</v>
      </c>
      <c r="G129" s="14"/>
      <c r="H129" s="246">
        <v>-79567.804564237085</v>
      </c>
      <c r="I129" s="14"/>
      <c r="J129" s="246">
        <f t="shared" si="6"/>
        <v>-79567.804564237085</v>
      </c>
      <c r="K129" s="14"/>
      <c r="L129" s="246">
        <v>0</v>
      </c>
      <c r="M129" s="14"/>
      <c r="N129" s="250">
        <f t="shared" si="7"/>
        <v>0</v>
      </c>
    </row>
    <row r="130" spans="5:14" ht="16" customHeight="1" x14ac:dyDescent="0.2">
      <c r="E130" s="233" t="s">
        <v>552</v>
      </c>
      <c r="F130" s="246">
        <v>0</v>
      </c>
      <c r="G130" s="14"/>
      <c r="H130" s="246">
        <v>-25124.733904286619</v>
      </c>
      <c r="I130" s="14"/>
      <c r="J130" s="246">
        <f t="shared" si="6"/>
        <v>0</v>
      </c>
      <c r="K130" s="14"/>
      <c r="L130" s="246">
        <v>-25124.733904286619</v>
      </c>
      <c r="M130" s="14"/>
      <c r="N130" s="250">
        <f t="shared" si="7"/>
        <v>0</v>
      </c>
    </row>
    <row r="131" spans="5:14" x14ac:dyDescent="0.2">
      <c r="E131" s="134" t="s">
        <v>421</v>
      </c>
      <c r="F131" s="246">
        <v>0</v>
      </c>
      <c r="G131" s="14"/>
      <c r="H131" s="246">
        <v>-341352.70961097698</v>
      </c>
      <c r="I131" s="14"/>
      <c r="J131" s="246">
        <f t="shared" si="6"/>
        <v>0</v>
      </c>
      <c r="K131" s="14"/>
      <c r="L131" s="246">
        <v>-341352.70961097698</v>
      </c>
      <c r="M131" s="14"/>
      <c r="N131" s="250">
        <f t="shared" si="7"/>
        <v>0</v>
      </c>
    </row>
    <row r="132" spans="5:14" x14ac:dyDescent="0.2">
      <c r="E132" s="233" t="s">
        <v>423</v>
      </c>
      <c r="F132" s="246">
        <v>0</v>
      </c>
      <c r="G132" s="14"/>
      <c r="H132" s="246">
        <v>-11160173.670095185</v>
      </c>
      <c r="I132" s="14"/>
      <c r="J132" s="246">
        <f t="shared" si="6"/>
        <v>0</v>
      </c>
      <c r="K132" s="14"/>
      <c r="L132" s="246">
        <v>-11160173.670095185</v>
      </c>
      <c r="M132" s="14"/>
      <c r="N132" s="250">
        <f t="shared" si="7"/>
        <v>0</v>
      </c>
    </row>
    <row r="133" spans="5:14" x14ac:dyDescent="0.2">
      <c r="E133" s="233" t="s">
        <v>515</v>
      </c>
      <c r="F133" s="246">
        <v>0</v>
      </c>
      <c r="G133" s="14"/>
      <c r="H133" s="246">
        <v>-67789.788088811649</v>
      </c>
      <c r="I133" s="14"/>
      <c r="J133" s="246">
        <f t="shared" si="6"/>
        <v>-67789.788088811649</v>
      </c>
      <c r="K133" s="14"/>
      <c r="L133" s="246">
        <v>0</v>
      </c>
      <c r="M133" s="14"/>
      <c r="N133" s="250">
        <f t="shared" si="7"/>
        <v>0</v>
      </c>
    </row>
    <row r="134" spans="5:14" x14ac:dyDescent="0.2">
      <c r="E134" s="233" t="s">
        <v>517</v>
      </c>
      <c r="F134" s="246">
        <v>0</v>
      </c>
      <c r="G134" s="14"/>
      <c r="H134" s="246">
        <v>-67789.788088811649</v>
      </c>
      <c r="I134" s="14"/>
      <c r="J134" s="246">
        <f t="shared" si="6"/>
        <v>-47452.851662168148</v>
      </c>
      <c r="K134" s="14"/>
      <c r="L134" s="246">
        <v>-20336.93642664349</v>
      </c>
      <c r="M134" s="14"/>
      <c r="N134" s="250">
        <f t="shared" si="7"/>
        <v>0</v>
      </c>
    </row>
    <row r="135" spans="5:14" x14ac:dyDescent="0.2">
      <c r="E135" s="233" t="s">
        <v>445</v>
      </c>
      <c r="F135" s="246">
        <v>0</v>
      </c>
      <c r="G135" s="14"/>
      <c r="H135" s="246">
        <v>-1492361.3787619506</v>
      </c>
      <c r="I135" s="14"/>
      <c r="J135" s="246">
        <f t="shared" si="6"/>
        <v>-1492361.3787619506</v>
      </c>
      <c r="K135" s="14"/>
      <c r="L135" s="246">
        <v>0</v>
      </c>
      <c r="M135" s="14"/>
      <c r="N135" s="250">
        <f t="shared" si="7"/>
        <v>0</v>
      </c>
    </row>
    <row r="136" spans="5:14" x14ac:dyDescent="0.2">
      <c r="E136" s="233" t="s">
        <v>446</v>
      </c>
      <c r="F136" s="246">
        <v>0</v>
      </c>
      <c r="G136" s="14"/>
      <c r="H136" s="246">
        <v>0</v>
      </c>
      <c r="I136" s="14"/>
      <c r="J136" s="246">
        <f t="shared" si="6"/>
        <v>0</v>
      </c>
      <c r="K136" s="14"/>
      <c r="L136" s="246">
        <v>0</v>
      </c>
      <c r="M136" s="14"/>
      <c r="N136" s="250">
        <f t="shared" si="7"/>
        <v>0</v>
      </c>
    </row>
    <row r="137" spans="5:14" x14ac:dyDescent="0.2">
      <c r="E137" s="233" t="s">
        <v>447</v>
      </c>
      <c r="F137" s="246">
        <v>0</v>
      </c>
      <c r="G137" s="14"/>
      <c r="H137" s="246">
        <v>-12244393.644879689</v>
      </c>
      <c r="I137" s="14"/>
      <c r="J137" s="246">
        <f t="shared" si="6"/>
        <v>0</v>
      </c>
      <c r="K137" s="14"/>
      <c r="L137" s="246">
        <v>-12244393.644879689</v>
      </c>
      <c r="M137" s="14"/>
      <c r="N137" s="250">
        <f t="shared" si="7"/>
        <v>0</v>
      </c>
    </row>
    <row r="138" spans="5:14" x14ac:dyDescent="0.2">
      <c r="E138" s="233" t="s">
        <v>457</v>
      </c>
      <c r="F138" s="246">
        <v>0</v>
      </c>
      <c r="G138" s="14"/>
      <c r="H138" s="246">
        <v>-177387.6603372262</v>
      </c>
      <c r="I138" s="14"/>
      <c r="J138" s="246">
        <f t="shared" si="6"/>
        <v>0</v>
      </c>
      <c r="K138" s="14"/>
      <c r="L138" s="246">
        <v>-177387.6603372262</v>
      </c>
      <c r="M138" s="14"/>
      <c r="N138" s="250">
        <f t="shared" si="7"/>
        <v>0</v>
      </c>
    </row>
    <row r="139" spans="5:14" ht="17" customHeight="1" x14ac:dyDescent="0.2">
      <c r="E139" s="233" t="s">
        <v>747</v>
      </c>
      <c r="F139" s="246">
        <f t="array" ref="F139">TRANSPOSE(F132:AO132)</f>
        <v>0</v>
      </c>
      <c r="G139" s="14"/>
      <c r="H139" s="246">
        <f t="array" ref="H139">TRANSPOSE(F111:AO111)</f>
        <v>0</v>
      </c>
      <c r="I139" s="14"/>
      <c r="J139" s="246">
        <f t="shared" si="6"/>
        <v>28174863.024595626</v>
      </c>
      <c r="K139" s="14"/>
      <c r="L139" s="246"/>
      <c r="M139" s="14"/>
      <c r="N139" s="250">
        <f t="shared" si="7"/>
        <v>-28174863.024595626</v>
      </c>
    </row>
    <row r="140" spans="5:14" ht="17" x14ac:dyDescent="0.2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 x14ac:dyDescent="0.2">
      <c r="E143" s="14"/>
    </row>
    <row r="144" spans="5:14" x14ac:dyDescent="0.2">
      <c r="E144" s="14"/>
      <c r="F144" s="365" t="s">
        <v>751</v>
      </c>
      <c r="G144" s="365"/>
      <c r="H144" s="365"/>
      <c r="I144" s="365"/>
      <c r="J144" s="365"/>
      <c r="K144" s="365"/>
      <c r="L144" s="365"/>
    </row>
    <row r="145" spans="5:12" x14ac:dyDescent="0.2">
      <c r="E145" s="14"/>
      <c r="F145" s="14"/>
      <c r="G145" s="14"/>
      <c r="H145" s="14"/>
      <c r="I145" s="14"/>
      <c r="J145" s="14"/>
      <c r="K145" s="14"/>
      <c r="L145" s="14"/>
    </row>
    <row r="146" spans="5:12" x14ac:dyDescent="0.2">
      <c r="E146" s="14"/>
      <c r="F146" s="14"/>
      <c r="G146" s="14"/>
      <c r="H146" s="14"/>
      <c r="I146" s="14"/>
      <c r="J146" s="14"/>
      <c r="K146" s="14"/>
      <c r="L146" s="14"/>
    </row>
    <row r="147" spans="5:12" x14ac:dyDescent="0.2">
      <c r="E147" s="134" t="s">
        <v>325</v>
      </c>
      <c r="F147" s="251">
        <f>SUM(AU18:AU53)</f>
        <v>-6430161.3171501458</v>
      </c>
      <c r="G147" s="14"/>
      <c r="H147" s="251">
        <v>0</v>
      </c>
      <c r="I147" s="14"/>
      <c r="J147" s="417">
        <f>SUM(F59:AO59)</f>
        <v>-6611122.1732250871</v>
      </c>
      <c r="K147" s="14"/>
      <c r="L147" s="271">
        <f>F147+H147-J147</f>
        <v>180960.85607494134</v>
      </c>
    </row>
    <row r="148" spans="5:12" x14ac:dyDescent="0.2">
      <c r="E148" s="134" t="s">
        <v>326</v>
      </c>
      <c r="F148" s="251">
        <f>SUM(AV18:AV53)</f>
        <v>-2525792.5552207916</v>
      </c>
      <c r="G148" s="14"/>
      <c r="H148" s="251">
        <v>0</v>
      </c>
      <c r="I148" s="14"/>
      <c r="J148" s="417">
        <f t="shared" ref="J148:J161" si="8">SUM(F60:AO60)</f>
        <v>-2526311.4233977073</v>
      </c>
      <c r="K148" s="14"/>
      <c r="L148" s="271">
        <f t="shared" ref="L148:L161" si="9">F148+H148-J148</f>
        <v>518.86817691568285</v>
      </c>
    </row>
    <row r="149" spans="5:12" x14ac:dyDescent="0.2">
      <c r="E149" s="134" t="s">
        <v>327</v>
      </c>
      <c r="F149" s="251">
        <f>SUM(AW18:AW53)</f>
        <v>9999138.500261236</v>
      </c>
      <c r="G149" s="14"/>
      <c r="H149" s="251">
        <f>Ore_to_PI!AC195</f>
        <v>80616.370239891301</v>
      </c>
      <c r="I149" s="14"/>
      <c r="J149" s="417">
        <f t="shared" si="8"/>
        <v>9954335.5824145433</v>
      </c>
      <c r="K149" s="14"/>
      <c r="L149" s="271">
        <f t="shared" si="9"/>
        <v>125419.28808658384</v>
      </c>
    </row>
    <row r="150" spans="5:12" x14ac:dyDescent="0.2">
      <c r="E150" s="134" t="s">
        <v>455</v>
      </c>
      <c r="F150" s="251">
        <f>SUM(AX18:AX53)</f>
        <v>-6518321.9740549196</v>
      </c>
      <c r="G150" s="14"/>
      <c r="H150" s="251">
        <f>Ore_to_PI!AU28</f>
        <v>609792.2517593482</v>
      </c>
      <c r="I150" s="14"/>
      <c r="J150" s="417">
        <f t="shared" si="8"/>
        <v>-6518321.9740549196</v>
      </c>
      <c r="K150" s="14"/>
      <c r="L150" s="271">
        <f t="shared" si="9"/>
        <v>609792.25175934844</v>
      </c>
    </row>
    <row r="151" spans="5:12" x14ac:dyDescent="0.2">
      <c r="E151" s="134" t="s">
        <v>435</v>
      </c>
      <c r="F151" s="251">
        <f>SUM(AY18:AY53)</f>
        <v>-2526033.0144413249</v>
      </c>
      <c r="G151" s="14"/>
      <c r="H151" s="251">
        <f>Ore_to_PI!AU113</f>
        <v>2824.8856477449194</v>
      </c>
      <c r="I151" s="14"/>
      <c r="J151" s="417">
        <f t="shared" si="8"/>
        <v>-2526033.0144413249</v>
      </c>
      <c r="K151" s="14"/>
      <c r="L151" s="271">
        <f t="shared" si="9"/>
        <v>2824.8856477448717</v>
      </c>
    </row>
    <row r="152" spans="5:12" x14ac:dyDescent="0.2">
      <c r="E152" s="134" t="s">
        <v>434</v>
      </c>
      <c r="F152" s="251">
        <f>SUM(AZ18:AZ53)</f>
        <v>9977311.3783394694</v>
      </c>
      <c r="G152" s="14"/>
      <c r="H152" s="251">
        <f>Ore_to_PI!AU190</f>
        <v>282.1287710315147</v>
      </c>
      <c r="I152" s="14"/>
      <c r="J152" s="417">
        <f t="shared" si="8"/>
        <v>9977311.3783394694</v>
      </c>
      <c r="K152" s="14"/>
      <c r="L152" s="271">
        <f t="shared" si="9"/>
        <v>282.12877103127539</v>
      </c>
    </row>
    <row r="153" spans="5:12" x14ac:dyDescent="0.2">
      <c r="E153" s="134" t="s">
        <v>351</v>
      </c>
      <c r="F153" s="251">
        <f>SUM(BA18:BA53)</f>
        <v>-6518321.9740549196</v>
      </c>
      <c r="G153" s="14"/>
      <c r="H153" s="251">
        <f>Ore_to_PI!BN35</f>
        <v>12626.098826338684</v>
      </c>
      <c r="I153" s="14"/>
      <c r="J153" s="417">
        <f t="shared" si="8"/>
        <v>-6518321.9740549186</v>
      </c>
      <c r="K153" s="14"/>
      <c r="L153" s="271">
        <f t="shared" si="9"/>
        <v>12626.098826337606</v>
      </c>
    </row>
    <row r="154" spans="5:12" x14ac:dyDescent="0.2">
      <c r="E154" s="134" t="s">
        <v>348</v>
      </c>
      <c r="F154" s="251">
        <f>SUM(BB18:BB53)</f>
        <v>-2526033.0144413249</v>
      </c>
      <c r="G154" s="14" t="s">
        <v>371</v>
      </c>
      <c r="H154" s="251">
        <f>Ore_to_PI!BM116</f>
        <v>34.678095164114971</v>
      </c>
      <c r="I154" s="252" t="s">
        <v>378</v>
      </c>
      <c r="J154" s="417">
        <f t="shared" si="8"/>
        <v>-2526033.0144413249</v>
      </c>
      <c r="K154" s="252" t="s">
        <v>374</v>
      </c>
      <c r="L154" s="271">
        <f t="shared" si="9"/>
        <v>34.678095164243132</v>
      </c>
    </row>
    <row r="155" spans="5:12" x14ac:dyDescent="0.2">
      <c r="E155" s="134" t="s">
        <v>362</v>
      </c>
      <c r="F155" s="251">
        <f>SUM(BC18:BC53)</f>
        <v>9977311.3783394694</v>
      </c>
      <c r="G155" s="14"/>
      <c r="H155" s="251">
        <f>Ore_to_PI!BM195</f>
        <v>50.358084153937838</v>
      </c>
      <c r="I155" s="14"/>
      <c r="J155" s="417">
        <f t="shared" si="8"/>
        <v>9977311.3783394694</v>
      </c>
      <c r="K155" s="14"/>
      <c r="L155" s="271">
        <f t="shared" si="9"/>
        <v>50.35808415338397</v>
      </c>
    </row>
    <row r="156" spans="5:12" x14ac:dyDescent="0.2">
      <c r="E156" s="134" t="s">
        <v>349</v>
      </c>
      <c r="F156" s="251">
        <f>SUM(BD18:BD53)</f>
        <v>-2701015.3480292945</v>
      </c>
      <c r="G156" s="14"/>
      <c r="H156" s="251">
        <v>0</v>
      </c>
      <c r="I156" s="14"/>
      <c r="J156" s="417">
        <f t="shared" si="8"/>
        <v>-4216175.4516681284</v>
      </c>
      <c r="K156" s="14"/>
      <c r="L156" s="271">
        <f t="shared" si="9"/>
        <v>1515160.1036388339</v>
      </c>
    </row>
    <row r="157" spans="5:12" x14ac:dyDescent="0.2">
      <c r="E157" s="134" t="s">
        <v>344</v>
      </c>
      <c r="F157" s="251">
        <f>SUM(BE18:BE53)</f>
        <v>9028104.9528587945</v>
      </c>
      <c r="G157" s="14"/>
      <c r="H157" s="251">
        <v>0</v>
      </c>
      <c r="I157" s="14"/>
      <c r="J157" s="417">
        <f t="shared" si="8"/>
        <v>-5491562.5150059424</v>
      </c>
      <c r="K157" s="14"/>
      <c r="L157" s="271">
        <f t="shared" si="9"/>
        <v>14519667.467864737</v>
      </c>
    </row>
    <row r="158" spans="5:12" x14ac:dyDescent="0.2">
      <c r="E158" s="134" t="s">
        <v>514</v>
      </c>
      <c r="F158" s="251">
        <f>SUM(BF18:BF53)</f>
        <v>-79567.804564237085</v>
      </c>
      <c r="G158" s="14"/>
      <c r="H158" s="251">
        <f>Ore_to_PI!DD229</f>
        <v>33191.859393697465</v>
      </c>
      <c r="I158" s="14"/>
      <c r="J158" s="417">
        <f t="shared" si="8"/>
        <v>-67789.788088811649</v>
      </c>
      <c r="K158" s="14"/>
      <c r="L158" s="271">
        <f t="shared" si="9"/>
        <v>21413.842918272028</v>
      </c>
    </row>
    <row r="159" spans="5:12" x14ac:dyDescent="0.2">
      <c r="E159" s="134" t="s">
        <v>516</v>
      </c>
      <c r="F159" s="251">
        <f>SUM(BG18:BG53)</f>
        <v>-67789.788088811649</v>
      </c>
      <c r="G159" s="14"/>
      <c r="H159" s="251">
        <v>0</v>
      </c>
      <c r="I159" s="14"/>
      <c r="J159" s="417">
        <f t="shared" si="8"/>
        <v>-67789.788088811649</v>
      </c>
      <c r="K159" s="14"/>
      <c r="L159" s="271">
        <f t="shared" si="9"/>
        <v>0</v>
      </c>
    </row>
    <row r="160" spans="5:12" x14ac:dyDescent="0.2">
      <c r="E160" s="134" t="s">
        <v>76</v>
      </c>
      <c r="F160" s="251">
        <f>SUM(BH18:BH53)</f>
        <v>-1492361.3787619509</v>
      </c>
      <c r="G160" s="14"/>
      <c r="H160" s="251">
        <v>0</v>
      </c>
      <c r="I160" s="14"/>
      <c r="J160" s="417">
        <f t="shared" si="8"/>
        <v>-1492361.3787619506</v>
      </c>
      <c r="K160" s="14"/>
      <c r="L160" s="271">
        <f t="shared" si="9"/>
        <v>0</v>
      </c>
    </row>
    <row r="161" spans="5:14" ht="17" customHeight="1" x14ac:dyDescent="0.2">
      <c r="E161" s="134" t="s">
        <v>337</v>
      </c>
      <c r="F161" s="251">
        <f>SUM(BI18:BI53)</f>
        <v>-1554599.2127971007</v>
      </c>
      <c r="G161" s="14"/>
      <c r="H161" s="253">
        <f>Ore_to_PI!EU117</f>
        <v>318930.1042317453</v>
      </c>
      <c r="I161" s="252"/>
      <c r="J161" s="417">
        <f t="shared" si="8"/>
        <v>-12421781.305216916</v>
      </c>
      <c r="K161" s="14"/>
      <c r="L161" s="271">
        <f t="shared" si="9"/>
        <v>11186112.196651561</v>
      </c>
    </row>
    <row r="162" spans="5:14" ht="17" x14ac:dyDescent="0.2">
      <c r="F162" s="14" t="s">
        <v>577</v>
      </c>
      <c r="G162" s="252"/>
      <c r="H162" s="252" t="s">
        <v>196</v>
      </c>
      <c r="I162" s="252"/>
      <c r="J162" s="52" t="s">
        <v>365</v>
      </c>
      <c r="K162" s="14"/>
      <c r="L162" s="252" t="s">
        <v>578</v>
      </c>
    </row>
    <row r="167" spans="5:14" x14ac:dyDescent="0.2">
      <c r="F167" s="365" t="s">
        <v>752</v>
      </c>
      <c r="G167" s="365"/>
      <c r="H167" s="365"/>
      <c r="I167" s="365"/>
      <c r="J167" s="365"/>
      <c r="K167" s="365"/>
      <c r="L167" s="365"/>
    </row>
    <row r="169" spans="5:14" x14ac:dyDescent="0.2">
      <c r="E169" s="134" t="s">
        <v>325</v>
      </c>
      <c r="F169" s="418" cm="1">
        <f t="array" ref="F169:F183">TRANSPOSE(AU56:BI56)</f>
        <v>-6249200.4610752044</v>
      </c>
      <c r="H169" s="419" cm="1">
        <f t="array" ref="H169:H183">H147:H161</f>
        <v>0</v>
      </c>
      <c r="J169" s="418" cm="1">
        <f t="array" ref="J169:J183">AQ59:AQ73</f>
        <v>-6430161.3171501458</v>
      </c>
      <c r="L169" s="420">
        <f>F169+H169-J169</f>
        <v>180960.85607494134</v>
      </c>
      <c r="N169" s="317">
        <f>F169+H169-J169-L169</f>
        <v>0</v>
      </c>
    </row>
    <row r="170" spans="5:14" x14ac:dyDescent="0.2">
      <c r="E170" s="134" t="s">
        <v>326</v>
      </c>
      <c r="F170" s="418">
        <v>-2525273.6870438759</v>
      </c>
      <c r="H170" s="419">
        <v>0</v>
      </c>
      <c r="J170" s="418">
        <v>-2525792.5552207916</v>
      </c>
      <c r="L170" s="420">
        <f t="shared" ref="L170:L183" si="10">F170+H170-J170</f>
        <v>518.86817691568285</v>
      </c>
      <c r="N170" s="317">
        <f t="shared" ref="N170:N183" si="11">F170+H170-J170-L170</f>
        <v>0</v>
      </c>
    </row>
    <row r="171" spans="5:14" x14ac:dyDescent="0.2">
      <c r="E171" s="134" t="s">
        <v>327</v>
      </c>
      <c r="F171" s="418">
        <v>10124557.78834782</v>
      </c>
      <c r="H171" s="419">
        <v>80616.370239891301</v>
      </c>
      <c r="J171" s="418">
        <v>10079754.870501127</v>
      </c>
      <c r="L171" s="420">
        <f t="shared" si="10"/>
        <v>125419.28808658384</v>
      </c>
      <c r="N171" s="317">
        <f t="shared" si="11"/>
        <v>0</v>
      </c>
    </row>
    <row r="172" spans="5:14" x14ac:dyDescent="0.2">
      <c r="E172" s="134" t="s">
        <v>455</v>
      </c>
      <c r="F172" s="418">
        <v>-5908529.7222955711</v>
      </c>
      <c r="H172" s="419">
        <v>609792.2517593482</v>
      </c>
      <c r="J172" s="418">
        <v>-5908529.7222955711</v>
      </c>
      <c r="L172" s="420">
        <f t="shared" si="10"/>
        <v>609792.25175934844</v>
      </c>
      <c r="N172" s="317">
        <f t="shared" si="11"/>
        <v>0</v>
      </c>
    </row>
    <row r="173" spans="5:14" x14ac:dyDescent="0.2">
      <c r="E173" s="134" t="s">
        <v>435</v>
      </c>
      <c r="F173" s="418">
        <v>-2523208.12879358</v>
      </c>
      <c r="H173" s="419">
        <v>2824.8856477449194</v>
      </c>
      <c r="J173" s="418">
        <v>-2523208.12879358</v>
      </c>
      <c r="L173" s="420">
        <f t="shared" si="10"/>
        <v>2824.8856477448717</v>
      </c>
      <c r="N173" s="317">
        <f t="shared" si="11"/>
        <v>0</v>
      </c>
    </row>
    <row r="174" spans="5:14" x14ac:dyDescent="0.2">
      <c r="E174" s="134" t="s">
        <v>434</v>
      </c>
      <c r="F174" s="418">
        <v>9977593.5071105007</v>
      </c>
      <c r="H174" s="419">
        <v>282.1287710315147</v>
      </c>
      <c r="J174" s="418">
        <v>9977593.5071105007</v>
      </c>
      <c r="L174" s="420">
        <f t="shared" si="10"/>
        <v>282.12877103127539</v>
      </c>
      <c r="N174" s="317">
        <f t="shared" si="11"/>
        <v>0</v>
      </c>
    </row>
    <row r="175" spans="5:14" x14ac:dyDescent="0.2">
      <c r="E175" s="134" t="s">
        <v>351</v>
      </c>
      <c r="F175" s="418">
        <v>-6505695.875228582</v>
      </c>
      <c r="G175" s="307" t="s">
        <v>371</v>
      </c>
      <c r="H175" s="419">
        <v>12626.098826338684</v>
      </c>
      <c r="I175" s="307" t="s">
        <v>378</v>
      </c>
      <c r="J175" s="418">
        <v>-6505695.875228581</v>
      </c>
      <c r="K175" s="307" t="s">
        <v>378</v>
      </c>
      <c r="L175" s="420">
        <f t="shared" si="10"/>
        <v>12626.098826337606</v>
      </c>
      <c r="M175" s="307" t="s">
        <v>374</v>
      </c>
      <c r="N175" s="317">
        <f t="shared" si="11"/>
        <v>0</v>
      </c>
    </row>
    <row r="176" spans="5:14" x14ac:dyDescent="0.2">
      <c r="E176" s="134" t="s">
        <v>348</v>
      </c>
      <c r="F176" s="418">
        <v>-2525998.3363461606</v>
      </c>
      <c r="H176" s="419">
        <v>34.678095164114971</v>
      </c>
      <c r="J176" s="418">
        <v>-2525998.3363461606</v>
      </c>
      <c r="L176" s="420">
        <f t="shared" si="10"/>
        <v>34.678095164243132</v>
      </c>
      <c r="N176" s="317">
        <f t="shared" si="11"/>
        <v>0</v>
      </c>
    </row>
    <row r="177" spans="5:14" x14ac:dyDescent="0.2">
      <c r="E177" s="134" t="s">
        <v>362</v>
      </c>
      <c r="F177" s="418">
        <v>9977361.7364236228</v>
      </c>
      <c r="H177" s="419">
        <v>50.358084153937838</v>
      </c>
      <c r="J177" s="418">
        <v>9977361.7364236228</v>
      </c>
      <c r="L177" s="420">
        <f t="shared" si="10"/>
        <v>50.35808415338397</v>
      </c>
      <c r="N177" s="317">
        <f t="shared" si="11"/>
        <v>0</v>
      </c>
    </row>
    <row r="178" spans="5:14" x14ac:dyDescent="0.2">
      <c r="E178" s="134" t="s">
        <v>349</v>
      </c>
      <c r="F178" s="418">
        <v>-1185855.2443904607</v>
      </c>
      <c r="H178" s="419">
        <v>0</v>
      </c>
      <c r="J178" s="418">
        <v>-2701015.3480292945</v>
      </c>
      <c r="L178" s="420">
        <f t="shared" si="10"/>
        <v>1515160.1036388339</v>
      </c>
      <c r="N178" s="317">
        <f t="shared" si="11"/>
        <v>0</v>
      </c>
    </row>
    <row r="179" spans="5:14" x14ac:dyDescent="0.2">
      <c r="E179" s="134" t="s">
        <v>344</v>
      </c>
      <c r="F179" s="418">
        <v>23547772.420723531</v>
      </c>
      <c r="H179" s="419">
        <v>0</v>
      </c>
      <c r="J179" s="418">
        <v>9028104.9528587945</v>
      </c>
      <c r="L179" s="420">
        <f t="shared" si="10"/>
        <v>14519667.467864737</v>
      </c>
      <c r="N179" s="317">
        <f t="shared" si="11"/>
        <v>0</v>
      </c>
    </row>
    <row r="180" spans="5:14" x14ac:dyDescent="0.2">
      <c r="E180" s="134" t="s">
        <v>514</v>
      </c>
      <c r="F180" s="418">
        <v>-58153.961645965057</v>
      </c>
      <c r="H180" s="419">
        <v>33191.859393697465</v>
      </c>
      <c r="J180" s="418">
        <v>-46375.94517053962</v>
      </c>
      <c r="L180" s="420">
        <f t="shared" si="10"/>
        <v>21413.842918272028</v>
      </c>
      <c r="N180" s="317">
        <f t="shared" si="11"/>
        <v>0</v>
      </c>
    </row>
    <row r="181" spans="5:14" x14ac:dyDescent="0.2">
      <c r="E181" s="134" t="s">
        <v>516</v>
      </c>
      <c r="F181" s="418">
        <v>-67789.788088811649</v>
      </c>
      <c r="H181" s="419">
        <v>0</v>
      </c>
      <c r="J181" s="418">
        <v>-67789.788088811649</v>
      </c>
      <c r="L181" s="420">
        <f t="shared" si="10"/>
        <v>0</v>
      </c>
      <c r="N181" s="317">
        <f t="shared" si="11"/>
        <v>0</v>
      </c>
    </row>
    <row r="182" spans="5:14" x14ac:dyDescent="0.2">
      <c r="E182" s="134" t="s">
        <v>76</v>
      </c>
      <c r="F182" s="418">
        <v>-1492361.3787619509</v>
      </c>
      <c r="H182" s="419">
        <v>0</v>
      </c>
      <c r="J182" s="418">
        <v>-1492361.3787619506</v>
      </c>
      <c r="L182" s="420">
        <f t="shared" si="10"/>
        <v>0</v>
      </c>
      <c r="N182" s="317">
        <f>ROUND(F182+H182-J182-L182,9)</f>
        <v>0</v>
      </c>
    </row>
    <row r="183" spans="5:14" x14ac:dyDescent="0.2">
      <c r="E183" s="134" t="s">
        <v>337</v>
      </c>
      <c r="F183" s="418">
        <v>9631512.9838544615</v>
      </c>
      <c r="H183" s="419">
        <v>318930.1042317453</v>
      </c>
      <c r="J183" s="418">
        <v>-1235669.1085653547</v>
      </c>
      <c r="L183" s="420">
        <f t="shared" si="10"/>
        <v>11186112.196651561</v>
      </c>
      <c r="N183" s="317">
        <f t="shared" si="11"/>
        <v>0</v>
      </c>
    </row>
    <row r="184" spans="5:14" ht="17" x14ac:dyDescent="0.2">
      <c r="F184" s="14" t="s">
        <v>577</v>
      </c>
      <c r="G184" s="252"/>
      <c r="H184" s="252" t="s">
        <v>196</v>
      </c>
      <c r="I184" s="252"/>
      <c r="J184" s="52" t="s">
        <v>365</v>
      </c>
      <c r="K184" s="14"/>
      <c r="L184" s="252" t="s">
        <v>578</v>
      </c>
      <c r="N184" s="416">
        <v>0</v>
      </c>
    </row>
  </sheetData>
  <mergeCells count="11">
    <mergeCell ref="F167:L167"/>
    <mergeCell ref="AU57:BI57"/>
    <mergeCell ref="F55:G55"/>
    <mergeCell ref="AU55:BI55"/>
    <mergeCell ref="BO54:BP54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DX92" zoomScale="141" zoomScaleNormal="25" workbookViewId="0">
      <selection activeCell="AZ56" sqref="AZ56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383" t="s">
        <v>285</v>
      </c>
      <c r="Q23" s="383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384"/>
      <c r="Q24" s="384"/>
    </row>
    <row r="25" spans="14:66" ht="16" customHeight="1" x14ac:dyDescent="0.2">
      <c r="P25" s="376" t="s">
        <v>269</v>
      </c>
      <c r="Q25" s="98" t="s">
        <v>245</v>
      </c>
      <c r="AO25" s="386" t="s">
        <v>346</v>
      </c>
      <c r="AP25" s="386"/>
      <c r="AQ25" s="386"/>
      <c r="AR25" s="386"/>
      <c r="AS25" s="386"/>
      <c r="AT25" s="386"/>
      <c r="AU25" s="386"/>
      <c r="BH25" s="386" t="s">
        <v>350</v>
      </c>
      <c r="BI25" s="386"/>
      <c r="BJ25" s="386"/>
      <c r="BK25" s="386"/>
      <c r="BL25" s="386"/>
      <c r="BM25" s="386"/>
      <c r="BN25" s="386"/>
    </row>
    <row r="26" spans="14:66" x14ac:dyDescent="0.2">
      <c r="P26" s="379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92" t="s">
        <v>332</v>
      </c>
      <c r="F42" s="392"/>
      <c r="G42" s="392"/>
      <c r="H42" s="392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0" t="s">
        <v>325</v>
      </c>
      <c r="X42" s="380"/>
      <c r="Y42" s="380"/>
      <c r="Z42" s="380"/>
      <c r="AA42" s="380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0" t="s">
        <v>455</v>
      </c>
      <c r="AQ42" s="380"/>
      <c r="AR42" s="380"/>
      <c r="AS42" s="380"/>
      <c r="AT42" s="38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0" t="s">
        <v>351</v>
      </c>
      <c r="BJ42" s="380"/>
      <c r="BK42" s="380"/>
      <c r="BL42" s="380"/>
      <c r="BM42" s="380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92"/>
      <c r="F43" s="392"/>
      <c r="G43" s="392"/>
      <c r="H43" s="392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1"/>
      <c r="X43" s="381"/>
      <c r="Y43" s="381"/>
      <c r="Z43" s="381"/>
      <c r="AA43" s="38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0"/>
      <c r="AQ43" s="380"/>
      <c r="AR43" s="380"/>
      <c r="AS43" s="380"/>
      <c r="AT43" s="38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0"/>
      <c r="BJ43" s="380"/>
      <c r="BK43" s="380"/>
      <c r="BL43" s="380"/>
      <c r="BM43" s="380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9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9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78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8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8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8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78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8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8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78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8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8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78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8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8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78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8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8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78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8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8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8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8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71" t="s">
        <v>386</v>
      </c>
      <c r="C61" s="371"/>
      <c r="D61" s="371"/>
      <c r="E61" s="371"/>
      <c r="F61" s="371"/>
      <c r="G61" s="371"/>
      <c r="H61" s="371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8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75"/>
      <c r="C62" s="375"/>
      <c r="D62" s="375"/>
      <c r="E62" s="375"/>
      <c r="F62" s="375"/>
      <c r="G62" s="375"/>
      <c r="H62" s="37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8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8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8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8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8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71" t="s">
        <v>414</v>
      </c>
      <c r="F74" s="371"/>
      <c r="G74" s="371"/>
      <c r="H74" s="371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'MCC_Q_RUVY_matrices_mat_level '!L153</f>
        <v>12626.098826337606</v>
      </c>
      <c r="BQ74" s="304">
        <v>1448.15</v>
      </c>
      <c r="BR74" s="304">
        <f>1-(T_0/BQ74)</f>
        <v>0.79422021199461379</v>
      </c>
      <c r="BS74" s="304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71"/>
      <c r="F75" s="371"/>
      <c r="G75" s="371"/>
      <c r="H75" s="371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78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78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'MCC_Q_RUVY_matrices_mat_level '!L147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1" t="s">
        <v>410</v>
      </c>
      <c r="DU103" s="371"/>
      <c r="DV103" s="371"/>
      <c r="DW103" s="371"/>
      <c r="DX103" s="371"/>
      <c r="DY103" s="371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75"/>
      <c r="DU104" s="375"/>
      <c r="DV104" s="375"/>
      <c r="DW104" s="375"/>
      <c r="DX104" s="375"/>
      <c r="DY104" s="37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87" t="s">
        <v>346</v>
      </c>
      <c r="AP110" s="374"/>
      <c r="AQ110" s="374"/>
      <c r="AR110" s="374"/>
      <c r="AS110" s="374"/>
      <c r="AT110" s="374"/>
      <c r="AU110" s="37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4" t="s">
        <v>350</v>
      </c>
      <c r="BH110" s="374"/>
      <c r="BI110" s="374"/>
      <c r="BJ110" s="374"/>
      <c r="BK110" s="374"/>
      <c r="BL110" s="374"/>
      <c r="BM110" s="37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388" t="s">
        <v>285</v>
      </c>
      <c r="Q111" s="38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89"/>
      <c r="Q112" s="38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7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79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74" t="s">
        <v>352</v>
      </c>
      <c r="EQ114" s="374"/>
      <c r="ER114" s="374"/>
      <c r="ES114" s="374"/>
      <c r="ET114" s="374"/>
      <c r="EU114" s="374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1" t="s">
        <v>376</v>
      </c>
      <c r="DU116" s="371"/>
      <c r="DV116" s="371"/>
      <c r="DW116" s="371"/>
      <c r="DX116" s="371"/>
      <c r="DY116" s="371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75"/>
      <c r="DU117" s="375"/>
      <c r="DV117" s="375"/>
      <c r="DW117" s="375"/>
      <c r="DX117" s="375"/>
      <c r="DY117" s="37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92" t="s">
        <v>413</v>
      </c>
      <c r="F126" s="392"/>
      <c r="G126" s="392"/>
      <c r="H126" s="392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82" t="s">
        <v>326</v>
      </c>
      <c r="X126" s="382"/>
      <c r="Y126" s="382"/>
      <c r="Z126" s="382"/>
      <c r="AA126" s="38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82" t="s">
        <v>435</v>
      </c>
      <c r="AR126" s="382"/>
      <c r="AS126" s="382"/>
      <c r="AT126" s="382"/>
      <c r="AU126" s="38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82" t="s">
        <v>348</v>
      </c>
      <c r="BK126" s="382"/>
      <c r="BL126" s="382"/>
      <c r="BM126" s="382"/>
      <c r="BN126" s="38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82" t="s">
        <v>349</v>
      </c>
      <c r="CD126" s="382"/>
      <c r="CE126" s="382"/>
      <c r="CF126" s="382"/>
      <c r="CG126" s="38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2" t="s">
        <v>76</v>
      </c>
      <c r="DT126" s="402"/>
      <c r="DU126" s="402"/>
      <c r="DV126" s="402"/>
      <c r="DW126" s="402"/>
      <c r="DX126" s="402"/>
      <c r="DY126" s="402"/>
      <c r="EG126" s="14" t="s">
        <v>445</v>
      </c>
      <c r="EL126" s="109">
        <f>EB134</f>
        <v>1314.2879334772852</v>
      </c>
      <c r="EM126" s="110">
        <f>EM134</f>
        <v>6684057.4589463631</v>
      </c>
      <c r="EN126" s="367" t="s">
        <v>337</v>
      </c>
      <c r="EO126" s="367"/>
      <c r="EP126" s="367"/>
      <c r="EQ126" s="367"/>
      <c r="ER126" s="367"/>
      <c r="ES126" s="367"/>
      <c r="ET126" s="367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7" t="s">
        <v>331</v>
      </c>
      <c r="FO126" s="367"/>
      <c r="FP126" s="367"/>
      <c r="FQ126" s="367"/>
      <c r="FR126" s="367"/>
      <c r="FS126" s="367"/>
      <c r="FT126" s="367"/>
    </row>
    <row r="127" spans="5:176" ht="16.25" customHeight="1" x14ac:dyDescent="0.2">
      <c r="E127" s="392"/>
      <c r="F127" s="392"/>
      <c r="G127" s="392"/>
      <c r="H127" s="39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85"/>
      <c r="X127" s="385"/>
      <c r="Y127" s="385"/>
      <c r="Z127" s="385"/>
      <c r="AA127" s="38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82"/>
      <c r="AR127" s="382"/>
      <c r="AS127" s="382"/>
      <c r="AT127" s="382"/>
      <c r="AU127" s="38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82"/>
      <c r="BK127" s="382"/>
      <c r="BL127" s="382"/>
      <c r="BM127" s="382"/>
      <c r="BN127" s="38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82"/>
      <c r="CD127" s="382"/>
      <c r="CE127" s="382"/>
      <c r="CF127" s="382"/>
      <c r="CG127" s="38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2"/>
      <c r="DT127" s="402"/>
      <c r="DU127" s="402"/>
      <c r="DV127" s="402"/>
      <c r="DW127" s="402"/>
      <c r="DX127" s="402"/>
      <c r="DY127" s="402"/>
      <c r="EN127" s="367"/>
      <c r="EO127" s="367"/>
      <c r="EP127" s="367"/>
      <c r="EQ127" s="367"/>
      <c r="ER127" s="367"/>
      <c r="ES127" s="367"/>
      <c r="ET127" s="367"/>
      <c r="EY127" s="1"/>
      <c r="EZ127" s="1"/>
      <c r="FA127" s="1"/>
      <c r="FB127" s="1"/>
      <c r="FC127" s="1"/>
      <c r="FD127" s="1"/>
      <c r="FE127" s="1"/>
      <c r="FF127" s="1"/>
      <c r="FG127" s="1"/>
      <c r="FN127" s="367"/>
      <c r="FO127" s="367"/>
      <c r="FP127" s="367"/>
      <c r="FQ127" s="367"/>
      <c r="FR127" s="367"/>
      <c r="FS127" s="367"/>
      <c r="FT127" s="367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6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2"/>
      <c r="DT128" s="402"/>
      <c r="DU128" s="402"/>
      <c r="DV128" s="402"/>
      <c r="DW128" s="402"/>
      <c r="DX128" s="402"/>
      <c r="DY128" s="402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7"/>
      <c r="EO128" s="367"/>
      <c r="EP128" s="367"/>
      <c r="EQ128" s="367"/>
      <c r="ER128" s="367"/>
      <c r="ES128" s="367"/>
      <c r="ET128" s="36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7"/>
      <c r="FO128" s="367"/>
      <c r="FP128" s="367"/>
      <c r="FQ128" s="367"/>
      <c r="FR128" s="367"/>
      <c r="FS128" s="367"/>
      <c r="FT128" s="367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9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9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9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9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9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7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73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3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3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3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0"/>
      <c r="DX130" s="96" t="s">
        <v>77</v>
      </c>
      <c r="DY130" s="21"/>
      <c r="DZ130" s="373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8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73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3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3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3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3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3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3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71" t="s">
        <v>386</v>
      </c>
      <c r="C137" s="371"/>
      <c r="D137" s="371"/>
      <c r="E137" s="371"/>
      <c r="F137" s="371"/>
      <c r="G137" s="371"/>
      <c r="H137" s="371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75"/>
      <c r="C138" s="375"/>
      <c r="D138" s="375"/>
      <c r="E138" s="375"/>
      <c r="F138" s="375"/>
      <c r="G138" s="375"/>
      <c r="H138" s="37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1" t="s">
        <v>414</v>
      </c>
      <c r="BL142" s="371"/>
      <c r="BM142" s="371"/>
      <c r="BN142" s="371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8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1" t="s">
        <v>414</v>
      </c>
      <c r="DW142" s="371"/>
      <c r="DX142" s="371"/>
      <c r="DY142" s="371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1"/>
      <c r="BL143" s="371"/>
      <c r="BM143" s="371"/>
      <c r="BN143" s="371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8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1"/>
      <c r="DW143" s="371"/>
      <c r="DX143" s="371"/>
      <c r="DY143" s="371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8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8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8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8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8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8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8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8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8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8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8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8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8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71" t="s">
        <v>387</v>
      </c>
      <c r="C153" s="371"/>
      <c r="D153" s="371"/>
      <c r="E153" s="371"/>
      <c r="F153" s="371"/>
      <c r="G153" s="371"/>
      <c r="H153" s="371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375"/>
      <c r="C154" s="375"/>
      <c r="D154" s="375"/>
      <c r="E154" s="375"/>
      <c r="F154" s="375"/>
      <c r="G154" s="375"/>
      <c r="H154" s="37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1" t="s">
        <v>376</v>
      </c>
      <c r="BL154" s="371"/>
      <c r="BM154" s="371"/>
      <c r="BN154" s="371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1"/>
      <c r="BL155" s="371"/>
      <c r="BM155" s="371"/>
      <c r="BN155" s="371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'MCC_Q_RUVY_matrices_mat_level '!L156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9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9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9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'MCC_Q_RUVY_matrices_mat_level '!L148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9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'MCC_Q_RUVY_matrices_mat_level '!L161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71" t="s">
        <v>414</v>
      </c>
      <c r="F165" s="371"/>
      <c r="G165" s="371"/>
      <c r="H165" s="371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71"/>
      <c r="F166" s="371"/>
      <c r="G166" s="371"/>
      <c r="H166" s="371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78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78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86" t="s">
        <v>345</v>
      </c>
      <c r="X182" s="386"/>
      <c r="Y182" s="386"/>
      <c r="Z182" s="386"/>
      <c r="AA182" s="386"/>
      <c r="AB182" s="386"/>
      <c r="AC182" s="38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6" t="s">
        <v>346</v>
      </c>
      <c r="AP187" s="386"/>
      <c r="AQ187" s="386"/>
      <c r="AR187" s="386"/>
      <c r="AS187" s="386"/>
      <c r="AT187" s="386"/>
      <c r="AU187" s="38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6" t="s">
        <v>347</v>
      </c>
      <c r="BH187" s="386"/>
      <c r="BI187" s="386"/>
      <c r="BJ187" s="386"/>
      <c r="BK187" s="386"/>
      <c r="BL187" s="386"/>
      <c r="BM187" s="38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95" t="s">
        <v>285</v>
      </c>
      <c r="Q189" s="395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396"/>
      <c r="Q190" s="396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76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79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3" t="s">
        <v>398</v>
      </c>
      <c r="X195" s="394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48" t="s">
        <v>336</v>
      </c>
      <c r="Q206" s="348"/>
      <c r="R206" s="348"/>
      <c r="S206" s="21"/>
      <c r="T206" s="21"/>
      <c r="U206" s="177">
        <f>K218</f>
        <v>298.6148747230165</v>
      </c>
      <c r="V206" s="175">
        <f>V218</f>
        <v>8850991.3601140417</v>
      </c>
      <c r="W206" s="368" t="s">
        <v>327</v>
      </c>
      <c r="X206" s="368"/>
      <c r="Y206" s="368"/>
      <c r="Z206" s="368"/>
      <c r="AA206" s="368"/>
      <c r="AB206" s="36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8" t="s">
        <v>434</v>
      </c>
      <c r="AR206" s="368"/>
      <c r="AS206" s="368"/>
      <c r="AT206" s="368"/>
      <c r="AU206" s="36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8" t="s">
        <v>362</v>
      </c>
      <c r="BK206" s="368"/>
      <c r="BL206" s="368"/>
      <c r="BM206" s="368"/>
      <c r="BN206" s="36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8" t="s">
        <v>344</v>
      </c>
      <c r="CE206" s="368"/>
      <c r="CF206" s="368"/>
      <c r="CG206" s="368"/>
      <c r="CH206" s="36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8"/>
      <c r="X207" s="368"/>
      <c r="Y207" s="368"/>
      <c r="Z207" s="368"/>
      <c r="AA207" s="368"/>
      <c r="AB207" s="36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8"/>
      <c r="AR207" s="368"/>
      <c r="AS207" s="368"/>
      <c r="AT207" s="368"/>
      <c r="AU207" s="36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8"/>
      <c r="BK207" s="368"/>
      <c r="BL207" s="368"/>
      <c r="BM207" s="368"/>
      <c r="BN207" s="36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3"/>
      <c r="CE207" s="403"/>
      <c r="CF207" s="403"/>
      <c r="CG207" s="403"/>
      <c r="CH207" s="403"/>
      <c r="CI207" s="162"/>
      <c r="CU207" s="21"/>
      <c r="CV207" s="21"/>
    </row>
    <row r="208" spans="5:101" ht="19.25" customHeight="1" x14ac:dyDescent="0.25">
      <c r="E208" s="371" t="s">
        <v>356</v>
      </c>
      <c r="F208" s="371"/>
      <c r="G208" s="371"/>
      <c r="H208" s="371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6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71"/>
      <c r="F209" s="371"/>
      <c r="G209" s="371"/>
      <c r="H209" s="371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9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9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9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7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72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2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2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2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72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2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2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2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72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2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2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2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72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2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2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2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72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2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2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2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72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2" t="s">
        <v>297</v>
      </c>
      <c r="X216" s="21"/>
      <c r="Y216" s="1" t="s">
        <v>477</v>
      </c>
      <c r="Z216" s="1" t="s">
        <v>477</v>
      </c>
      <c r="AA216" s="1" t="s">
        <v>477</v>
      </c>
      <c r="AC216" s="372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2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2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2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2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2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2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2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71" t="s">
        <v>386</v>
      </c>
      <c r="C222" s="371"/>
      <c r="D222" s="371"/>
      <c r="E222" s="371"/>
      <c r="F222" s="371"/>
      <c r="G222" s="371"/>
      <c r="H222" s="371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2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75"/>
      <c r="C223" s="375"/>
      <c r="D223" s="375"/>
      <c r="E223" s="375"/>
      <c r="F223" s="375"/>
      <c r="G223" s="375"/>
      <c r="H223" s="37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2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2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2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2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6" t="s">
        <v>347</v>
      </c>
      <c r="CZ226" s="386"/>
      <c r="DA226" s="386"/>
      <c r="DB226" s="386"/>
      <c r="DC226" s="386"/>
      <c r="DD226" s="386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2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2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78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78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78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8" t="s">
        <v>514</v>
      </c>
      <c r="CZ233" s="368"/>
      <c r="DA233" s="368"/>
      <c r="DB233" s="368"/>
      <c r="DC233" s="368"/>
      <c r="DL233" s="14" t="s">
        <v>515</v>
      </c>
      <c r="DP233" s="177">
        <f>DF241</f>
        <v>46.099804713468714</v>
      </c>
      <c r="DQ233" s="175">
        <f>DQ241</f>
        <v>4043367.3234254471</v>
      </c>
      <c r="DS233" s="368" t="s">
        <v>516</v>
      </c>
      <c r="DT233" s="368"/>
      <c r="DU233" s="368"/>
      <c r="DV233" s="368"/>
      <c r="DW233" s="36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0" t="s">
        <v>331</v>
      </c>
      <c r="FJ233" s="401"/>
      <c r="FK233" s="401"/>
      <c r="FL233" s="401"/>
      <c r="FM233" s="401"/>
    </row>
    <row r="234" spans="2:169" ht="18" customHeight="1" x14ac:dyDescent="0.25">
      <c r="U234" s="179" t="s">
        <v>1</v>
      </c>
      <c r="V234" s="178" t="s">
        <v>0</v>
      </c>
      <c r="AC234" s="378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1" t="s">
        <v>414</v>
      </c>
      <c r="BL234" s="371"/>
      <c r="BM234" s="371"/>
      <c r="BN234" s="371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8"/>
      <c r="CZ234" s="368"/>
      <c r="DA234" s="368"/>
      <c r="DB234" s="368"/>
      <c r="DC234" s="368"/>
      <c r="DS234" s="368"/>
      <c r="DT234" s="368"/>
      <c r="DU234" s="368"/>
      <c r="DV234" s="368"/>
      <c r="DW234" s="368"/>
      <c r="FI234" s="401"/>
      <c r="FJ234" s="401"/>
      <c r="FK234" s="401"/>
      <c r="FL234" s="401"/>
      <c r="FM234" s="401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1"/>
      <c r="BL235" s="371"/>
      <c r="BM235" s="371"/>
      <c r="BN235" s="371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1"/>
      <c r="FJ235" s="401"/>
      <c r="FK235" s="401"/>
      <c r="FL235" s="401"/>
      <c r="FM235" s="401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72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0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0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72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3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3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9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71" t="s">
        <v>414</v>
      </c>
      <c r="F238" s="371"/>
      <c r="G238" s="371"/>
      <c r="H238" s="371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8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3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3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9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71"/>
      <c r="F239" s="371"/>
      <c r="G239" s="371"/>
      <c r="H239" s="371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8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3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3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9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78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8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3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3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9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78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8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'MCC_Q_RUVY_matrices_mat_level '!L149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8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71" t="s">
        <v>376</v>
      </c>
      <c r="BL246" s="371"/>
      <c r="BM246" s="371"/>
      <c r="BN246" s="371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1"/>
      <c r="BL247" s="371"/>
      <c r="BM247" s="371"/>
      <c r="BN247" s="371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78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78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78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72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72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72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72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72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72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72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72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72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72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72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'MCC_Q_RUVY_matrices_mat_level '!L157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63" t="s">
        <v>279</v>
      </c>
      <c r="F3" s="363"/>
      <c r="G3" s="363"/>
      <c r="L3" s="363" t="s">
        <v>354</v>
      </c>
      <c r="M3" s="363"/>
      <c r="N3" s="363"/>
      <c r="T3" s="52" t="s">
        <v>353</v>
      </c>
    </row>
    <row r="4" spans="3:20" ht="16" customHeight="1" x14ac:dyDescent="0.2">
      <c r="E4" s="404" t="s">
        <v>10</v>
      </c>
      <c r="F4" s="404"/>
      <c r="G4" s="404"/>
      <c r="L4" s="404" t="s">
        <v>47</v>
      </c>
      <c r="M4" s="404"/>
      <c r="N4" s="404"/>
      <c r="T4" s="14" t="s">
        <v>47</v>
      </c>
    </row>
    <row r="5" spans="3:20" ht="14.5" customHeight="1" x14ac:dyDescent="0.2">
      <c r="C5" s="40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0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0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63" t="s">
        <v>354</v>
      </c>
      <c r="M9" s="363"/>
      <c r="N9" s="363"/>
      <c r="O9" s="363"/>
    </row>
    <row r="10" spans="3:20" x14ac:dyDescent="0.2">
      <c r="E10" s="363" t="s">
        <v>279</v>
      </c>
      <c r="F10" s="363"/>
      <c r="L10" s="404" t="s">
        <v>47</v>
      </c>
      <c r="M10" s="404"/>
      <c r="N10" s="404"/>
      <c r="O10" s="404"/>
    </row>
    <row r="11" spans="3:20" x14ac:dyDescent="0.2">
      <c r="E11" s="404" t="s">
        <v>10</v>
      </c>
      <c r="F11" s="40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0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07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07"/>
      <c r="D14" s="50" t="s">
        <v>22</v>
      </c>
      <c r="E14" s="14" t="s">
        <v>91</v>
      </c>
      <c r="F14" s="14">
        <f>Kiln_H2OWaste</f>
        <v>84.513558569455128</v>
      </c>
      <c r="L14" s="363" t="s">
        <v>354</v>
      </c>
      <c r="M14" s="363"/>
      <c r="N14" s="363"/>
    </row>
    <row r="15" spans="3:20" x14ac:dyDescent="0.2">
      <c r="C15" s="407"/>
      <c r="D15" s="14" t="s">
        <v>18</v>
      </c>
      <c r="E15" s="18">
        <f>SUM(E13:E14)</f>
        <v>0</v>
      </c>
      <c r="F15" s="18">
        <f>SUM(F13:F14)</f>
        <v>89.498311114553246</v>
      </c>
      <c r="L15" s="404" t="s">
        <v>47</v>
      </c>
      <c r="M15" s="404"/>
      <c r="N15" s="404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63" t="s">
        <v>354</v>
      </c>
      <c r="M19" s="363"/>
    </row>
    <row r="20" spans="3:14" x14ac:dyDescent="0.2">
      <c r="C20" s="405" t="s">
        <v>278</v>
      </c>
      <c r="E20" s="277" t="s">
        <v>275</v>
      </c>
      <c r="L20" s="404" t="s">
        <v>47</v>
      </c>
      <c r="M20" s="404"/>
    </row>
    <row r="21" spans="3:14" ht="14.5" customHeight="1" x14ac:dyDescent="0.2">
      <c r="C21" s="40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40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0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63" t="s">
        <v>612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82" t="s">
        <v>349</v>
      </c>
      <c r="S4" s="382"/>
      <c r="T4" s="382"/>
      <c r="U4" s="382"/>
      <c r="V4" s="382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82"/>
      <c r="S5" s="382"/>
      <c r="T5" s="382"/>
      <c r="U5" s="382"/>
      <c r="V5" s="382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08" t="s">
        <v>611</v>
      </c>
      <c r="D15" s="408"/>
      <c r="E15" s="408"/>
      <c r="F15" s="408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08" t="s">
        <v>614</v>
      </c>
      <c r="D40" s="408"/>
      <c r="E40" s="408"/>
      <c r="F40" s="408"/>
      <c r="G40" s="408"/>
      <c r="H40" s="408"/>
      <c r="I40" s="408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23"/>
      <c r="D55" s="323"/>
      <c r="E55" s="323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23" t="s">
        <v>245</v>
      </c>
      <c r="E4" s="323"/>
      <c r="F4" s="323"/>
      <c r="G4" s="323"/>
      <c r="H4" s="289"/>
      <c r="I4" s="289"/>
      <c r="K4" s="293"/>
      <c r="S4" s="363" t="s">
        <v>601</v>
      </c>
      <c r="T4" s="363"/>
      <c r="U4" s="363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404" t="s">
        <v>77</v>
      </c>
      <c r="E5" s="404"/>
      <c r="F5" s="404"/>
      <c r="G5" s="40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0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0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0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0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10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10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23" t="s">
        <v>245</v>
      </c>
      <c r="E13" s="323"/>
      <c r="F13" s="323"/>
      <c r="G13" s="323"/>
      <c r="H13" s="323"/>
      <c r="I13" s="289"/>
      <c r="K13" s="293"/>
      <c r="M13" s="289"/>
      <c r="N13" s="289"/>
      <c r="O13" s="289"/>
      <c r="P13" s="289"/>
      <c r="Q13" s="289"/>
      <c r="R13" s="289"/>
      <c r="S13" s="289"/>
      <c r="T13" s="410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404" t="s">
        <v>77</v>
      </c>
      <c r="E14" s="404"/>
      <c r="F14" s="404"/>
      <c r="G14" s="404"/>
      <c r="H14" s="404"/>
      <c r="I14" s="289"/>
      <c r="K14" s="293"/>
      <c r="M14" s="289"/>
      <c r="N14" s="289"/>
      <c r="O14" s="289"/>
      <c r="P14" s="289"/>
      <c r="Q14" s="289"/>
      <c r="R14" s="289"/>
      <c r="S14" s="289"/>
      <c r="T14" s="410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0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0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0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0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23" t="s">
        <v>245</v>
      </c>
      <c r="E21" s="323"/>
      <c r="F21" s="323"/>
      <c r="G21" s="323"/>
      <c r="H21" s="289"/>
      <c r="I21" s="289"/>
      <c r="K21" s="293"/>
      <c r="M21" s="289"/>
      <c r="N21" s="289"/>
      <c r="O21" s="289"/>
      <c r="P21" s="410" t="s">
        <v>56</v>
      </c>
      <c r="Q21" s="294"/>
      <c r="R21" s="289"/>
      <c r="S21" s="411" t="s">
        <v>600</v>
      </c>
      <c r="T21" s="411"/>
      <c r="U21" s="411"/>
      <c r="V21" s="289"/>
      <c r="W21" s="289"/>
      <c r="X21" s="410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404" t="s">
        <v>77</v>
      </c>
      <c r="E22" s="404"/>
      <c r="F22" s="404"/>
      <c r="G22" s="404"/>
      <c r="H22" s="289"/>
      <c r="I22" s="289"/>
      <c r="K22" s="293"/>
      <c r="M22" s="289"/>
      <c r="N22" s="289"/>
      <c r="O22" s="289"/>
      <c r="P22" s="410"/>
      <c r="Q22" s="294"/>
      <c r="R22" s="289"/>
      <c r="S22" s="411"/>
      <c r="T22" s="411"/>
      <c r="U22" s="411"/>
      <c r="V22" s="289"/>
      <c r="X22" s="410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40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1"/>
      <c r="T23" s="411"/>
      <c r="U23" s="411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40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40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40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10"/>
      <c r="Q30" s="289"/>
      <c r="R30" s="289"/>
      <c r="S30" s="289"/>
      <c r="T30" s="410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10"/>
      <c r="Q31" s="289"/>
      <c r="R31" s="289"/>
      <c r="S31" s="289"/>
      <c r="T31" s="410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09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09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09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09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4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4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 x14ac:dyDescent="0.2">
      <c r="B5" s="14"/>
      <c r="C5" s="412" t="s">
        <v>576</v>
      </c>
      <c r="D5" s="412"/>
      <c r="E5" s="412"/>
      <c r="F5" s="412"/>
      <c r="G5" s="412"/>
      <c r="H5" s="412"/>
      <c r="I5" s="412"/>
      <c r="J5" s="412"/>
      <c r="K5" s="412"/>
      <c r="L5" s="306"/>
      <c r="P5" s="134"/>
      <c r="Q5" s="412" t="s">
        <v>743</v>
      </c>
      <c r="R5" s="412"/>
      <c r="S5" s="412"/>
      <c r="T5" s="412"/>
      <c r="U5" s="412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 x14ac:dyDescent="0.2">
      <c r="B8" s="134" t="s">
        <v>325</v>
      </c>
      <c r="C8" s="316">
        <f>'MCC_Q_RUVY_matrices_mat_level '!F147</f>
        <v>-6430161.3171501458</v>
      </c>
      <c r="D8" s="14"/>
      <c r="E8" s="316">
        <f>MCC_h_RUVY_matrices_mat_level!C213</f>
        <v>0</v>
      </c>
      <c r="F8" s="14"/>
      <c r="G8" s="316">
        <f>'MCC_Q_RUVY_matrices_mat_level '!J147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 x14ac:dyDescent="0.2">
      <c r="B9" s="134" t="s">
        <v>326</v>
      </c>
      <c r="C9" s="316">
        <f>'MCC_Q_RUVY_matrices_mat_level '!F148</f>
        <v>-2525792.5552207916</v>
      </c>
      <c r="D9" s="14"/>
      <c r="E9" s="316">
        <f>MCC_h_RUVY_matrices_mat_level!C214</f>
        <v>0</v>
      </c>
      <c r="F9" s="14"/>
      <c r="G9" s="316">
        <f>'MCC_Q_RUVY_matrices_mat_level '!J148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 x14ac:dyDescent="0.2">
      <c r="B10" s="134" t="s">
        <v>327</v>
      </c>
      <c r="C10" s="316">
        <f>'MCC_Q_RUVY_matrices_mat_level '!F149</f>
        <v>9999138.500261236</v>
      </c>
      <c r="D10" s="14"/>
      <c r="E10" s="316">
        <f>MCC_h_RUVY_matrices_mat_level!C215</f>
        <v>80616.370239891301</v>
      </c>
      <c r="F10" s="14"/>
      <c r="G10" s="316">
        <f>'MCC_Q_RUVY_matrices_mat_level '!J149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 x14ac:dyDescent="0.2">
      <c r="B11" s="134" t="s">
        <v>455</v>
      </c>
      <c r="C11" s="316">
        <f>'MCC_Q_RUVY_matrices_mat_level '!F150</f>
        <v>-6518321.9740549196</v>
      </c>
      <c r="D11" s="14"/>
      <c r="E11" s="316">
        <f>MCC_h_RUVY_matrices_mat_level!C216</f>
        <v>609792.2517593482</v>
      </c>
      <c r="F11" s="14"/>
      <c r="G11" s="316">
        <f>'MCC_Q_RUVY_matrices_mat_level '!J150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 x14ac:dyDescent="0.2">
      <c r="B12" s="134" t="s">
        <v>435</v>
      </c>
      <c r="C12" s="316">
        <f>'MCC_Q_RUVY_matrices_mat_level '!F151</f>
        <v>-2526033.0144413249</v>
      </c>
      <c r="D12" s="14"/>
      <c r="E12" s="316">
        <f>MCC_h_RUVY_matrices_mat_level!C217</f>
        <v>2824.8856477449194</v>
      </c>
      <c r="F12" s="14"/>
      <c r="G12" s="316">
        <f>'MCC_Q_RUVY_matrices_mat_level '!J151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 x14ac:dyDescent="0.2">
      <c r="B13" s="134" t="s">
        <v>434</v>
      </c>
      <c r="C13" s="316">
        <f>'MCC_Q_RUVY_matrices_mat_level '!F152</f>
        <v>9977311.3783394694</v>
      </c>
      <c r="D13" s="14"/>
      <c r="E13" s="316">
        <f>MCC_h_RUVY_matrices_mat_level!C218</f>
        <v>282.1287710315147</v>
      </c>
      <c r="F13" s="14"/>
      <c r="G13" s="316">
        <f>'MCC_Q_RUVY_matrices_mat_level '!J152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 x14ac:dyDescent="0.2">
      <c r="B14" s="134" t="s">
        <v>351</v>
      </c>
      <c r="C14" s="316">
        <f>'MCC_Q_RUVY_matrices_mat_level '!F153</f>
        <v>-6518321.9740549196</v>
      </c>
      <c r="D14" s="14"/>
      <c r="E14" s="316">
        <f>MCC_h_RUVY_matrices_mat_level!C219</f>
        <v>12479.249680000003</v>
      </c>
      <c r="F14" s="14"/>
      <c r="G14" s="316">
        <f>'MCC_Q_RUVY_matrices_mat_level '!J153</f>
        <v>-6518321.9740549186</v>
      </c>
      <c r="H14" s="14"/>
      <c r="I14" s="271">
        <f t="shared" si="0"/>
        <v>12479.249679999426</v>
      </c>
      <c r="J14" s="314">
        <f>Ore_to_PI!BR74</f>
        <v>0.79422021199461379</v>
      </c>
      <c r="K14" s="308">
        <f t="shared" si="1"/>
        <v>9911.2723263828611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 x14ac:dyDescent="0.2">
      <c r="B15" s="134" t="s">
        <v>348</v>
      </c>
      <c r="C15" s="316">
        <f>'MCC_Q_RUVY_matrices_mat_level '!F154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'MCC_Q_RUVY_matrices_mat_level '!J154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 x14ac:dyDescent="0.2">
      <c r="B16" s="134" t="s">
        <v>362</v>
      </c>
      <c r="C16" s="316">
        <f>'MCC_Q_RUVY_matrices_mat_level '!F155</f>
        <v>9977311.3783394694</v>
      </c>
      <c r="D16" s="14"/>
      <c r="E16" s="316">
        <f>MCC_h_RUVY_matrices_mat_level!C221</f>
        <v>50.358084153937838</v>
      </c>
      <c r="F16" s="14"/>
      <c r="G16" s="316">
        <f>'MCC_Q_RUVY_matrices_mat_level '!J155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 x14ac:dyDescent="0.2">
      <c r="B17" s="134" t="s">
        <v>349</v>
      </c>
      <c r="C17" s="316">
        <f>'MCC_Q_RUVY_matrices_mat_level '!F156</f>
        <v>-2701015.3480292945</v>
      </c>
      <c r="D17" s="14"/>
      <c r="E17" s="316">
        <f>MCC_h_RUVY_matrices_mat_level!C222</f>
        <v>0</v>
      </c>
      <c r="F17" s="14"/>
      <c r="G17" s="316">
        <f>'MCC_Q_RUVY_matrices_mat_level '!J156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 x14ac:dyDescent="0.2">
      <c r="B18" s="134" t="s">
        <v>344</v>
      </c>
      <c r="C18" s="316">
        <f>'MCC_Q_RUVY_matrices_mat_level '!F157</f>
        <v>9028104.9528587945</v>
      </c>
      <c r="D18" s="14"/>
      <c r="E18" s="316">
        <f>MCC_h_RUVY_matrices_mat_level!C223</f>
        <v>0</v>
      </c>
      <c r="F18" s="14"/>
      <c r="G18" s="316">
        <f>'MCC_Q_RUVY_matrices_mat_level '!J157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 x14ac:dyDescent="0.2">
      <c r="B19" s="134" t="s">
        <v>514</v>
      </c>
      <c r="C19" s="316">
        <f>'MCC_Q_RUVY_matrices_mat_level '!F158</f>
        <v>-79567.804564237085</v>
      </c>
      <c r="D19" s="14"/>
      <c r="E19" s="316">
        <f>MCC_h_RUVY_matrices_mat_level!C224</f>
        <v>33191.859393697465</v>
      </c>
      <c r="F19" s="14"/>
      <c r="G19" s="316">
        <f>'MCC_Q_RUVY_matrices_mat_level '!J158</f>
        <v>-67789.788088811649</v>
      </c>
      <c r="H19" s="14"/>
      <c r="I19" s="271">
        <f t="shared" si="0"/>
        <v>21413.842918272028</v>
      </c>
      <c r="J19" s="314">
        <f>Ore_to_PI!DG250</f>
        <v>0.87442850220171509</v>
      </c>
      <c r="K19" s="308">
        <f t="shared" si="1"/>
        <v>18724.874589407413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 x14ac:dyDescent="0.2">
      <c r="B20" s="134" t="s">
        <v>516</v>
      </c>
      <c r="C20" s="316">
        <f>'MCC_Q_RUVY_matrices_mat_level '!F159</f>
        <v>-67789.788088811649</v>
      </c>
      <c r="D20" s="14"/>
      <c r="E20" s="316">
        <f>MCC_h_RUVY_matrices_mat_level!C225</f>
        <v>0</v>
      </c>
      <c r="F20" s="14"/>
      <c r="G20" s="316">
        <f>'MCC_Q_RUVY_matrices_mat_level '!J159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 x14ac:dyDescent="0.2">
      <c r="B21" s="134" t="s">
        <v>76</v>
      </c>
      <c r="C21" s="316">
        <f>'MCC_Q_RUVY_matrices_mat_level '!F160</f>
        <v>-1492361.3787619509</v>
      </c>
      <c r="D21" s="14"/>
      <c r="E21" s="316">
        <f>MCC_h_RUVY_matrices_mat_level!C226</f>
        <v>0</v>
      </c>
      <c r="F21" s="14"/>
      <c r="G21" s="316">
        <f>'MCC_Q_RUVY_matrices_mat_level '!J160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 x14ac:dyDescent="0.2">
      <c r="B22" s="134" t="s">
        <v>337</v>
      </c>
      <c r="C22" s="316">
        <f>'MCC_Q_RUVY_matrices_mat_level '!F161</f>
        <v>-1554599.2127971007</v>
      </c>
      <c r="D22" s="14"/>
      <c r="E22" s="316">
        <f>MCC_h_RUVY_matrices_mat_level!C227</f>
        <v>318930.1042317453</v>
      </c>
      <c r="F22" s="252"/>
      <c r="G22" s="316">
        <f>'MCC_Q_RUVY_matrices_mat_level '!J161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 x14ac:dyDescent="0.2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 x14ac:dyDescent="0.2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 x14ac:dyDescent="0.2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 x14ac:dyDescent="0.2">
      <c r="Q26" s="14" t="s">
        <v>577</v>
      </c>
      <c r="R26" s="252"/>
      <c r="S26" s="52" t="s">
        <v>365</v>
      </c>
      <c r="T26" s="14"/>
      <c r="U26" s="306" t="s">
        <v>742</v>
      </c>
    </row>
    <row r="32" spans="2:21" x14ac:dyDescent="0.2">
      <c r="B32" s="134"/>
    </row>
    <row r="33" spans="2:9" x14ac:dyDescent="0.2">
      <c r="B33" s="134"/>
    </row>
    <row r="34" spans="2:9" x14ac:dyDescent="0.2">
      <c r="B34" s="134"/>
    </row>
    <row r="35" spans="2:9" x14ac:dyDescent="0.2">
      <c r="B35" s="134"/>
    </row>
    <row r="36" spans="2:9" x14ac:dyDescent="0.2">
      <c r="B36" s="134"/>
    </row>
    <row r="37" spans="2:9" x14ac:dyDescent="0.2">
      <c r="B37" s="134"/>
    </row>
    <row r="38" spans="2:9" x14ac:dyDescent="0.2">
      <c r="B38" s="134"/>
    </row>
    <row r="39" spans="2:9" x14ac:dyDescent="0.2">
      <c r="B39" s="134"/>
    </row>
    <row r="40" spans="2:9" x14ac:dyDescent="0.2">
      <c r="B40" s="134"/>
    </row>
    <row r="41" spans="2:9" x14ac:dyDescent="0.2">
      <c r="B41" s="134"/>
    </row>
    <row r="42" spans="2:9" x14ac:dyDescent="0.2">
      <c r="B42" s="134"/>
    </row>
    <row r="43" spans="2:9" x14ac:dyDescent="0.2">
      <c r="B43" s="134"/>
    </row>
    <row r="44" spans="2:9" x14ac:dyDescent="0.2">
      <c r="B44" s="134"/>
    </row>
    <row r="45" spans="2:9" x14ac:dyDescent="0.2">
      <c r="B45" s="134"/>
    </row>
    <row r="46" spans="2:9" x14ac:dyDescent="0.2">
      <c r="B46" s="134"/>
      <c r="I46" s="306"/>
    </row>
    <row r="48" spans="2:9" x14ac:dyDescent="0.2">
      <c r="B48" s="310"/>
    </row>
    <row r="49" spans="2:2" x14ac:dyDescent="0.2">
      <c r="B49" s="310"/>
    </row>
    <row r="50" spans="2:2" x14ac:dyDescent="0.2">
      <c r="B50" s="310"/>
    </row>
    <row r="51" spans="2:2" x14ac:dyDescent="0.2">
      <c r="B51" s="310"/>
    </row>
    <row r="52" spans="2:2" x14ac:dyDescent="0.2">
      <c r="B52" s="310"/>
    </row>
    <row r="53" spans="2:2" x14ac:dyDescent="0.2">
      <c r="B53" s="310"/>
    </row>
    <row r="54" spans="2:2" x14ac:dyDescent="0.2">
      <c r="B54" s="310"/>
    </row>
    <row r="55" spans="2:2" x14ac:dyDescent="0.2">
      <c r="B55" s="310"/>
    </row>
    <row r="56" spans="2:2" x14ac:dyDescent="0.2">
      <c r="B56" s="310"/>
    </row>
    <row r="57" spans="2:2" x14ac:dyDescent="0.2">
      <c r="B57" s="310"/>
    </row>
    <row r="58" spans="2:2" x14ac:dyDescent="0.2">
      <c r="B58" s="310"/>
    </row>
    <row r="59" spans="2:2" x14ac:dyDescent="0.2">
      <c r="B59" s="310"/>
    </row>
    <row r="60" spans="2:2" x14ac:dyDescent="0.2">
      <c r="B60" s="310"/>
    </row>
    <row r="61" spans="2:2" x14ac:dyDescent="0.2">
      <c r="B61" s="310"/>
    </row>
    <row r="62" spans="2:2" x14ac:dyDescent="0.2">
      <c r="B62" s="310"/>
    </row>
    <row r="63" spans="2:2" x14ac:dyDescent="0.2">
      <c r="B63" s="310"/>
    </row>
    <row r="64" spans="2:2" x14ac:dyDescent="0.2">
      <c r="B64" s="310"/>
    </row>
    <row r="65" spans="2:5" x14ac:dyDescent="0.2">
      <c r="B65" s="310"/>
    </row>
    <row r="66" spans="2:5" x14ac:dyDescent="0.2">
      <c r="B66" s="310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 x14ac:dyDescent="0.2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 x14ac:dyDescent="0.2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 x14ac:dyDescent="0.2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 x14ac:dyDescent="0.2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 x14ac:dyDescent="0.2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 x14ac:dyDescent="0.2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 x14ac:dyDescent="0.2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 x14ac:dyDescent="0.2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 x14ac:dyDescent="0.2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 x14ac:dyDescent="0.2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 x14ac:dyDescent="0.2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 x14ac:dyDescent="0.2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 x14ac:dyDescent="0.2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 x14ac:dyDescent="0.2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 x14ac:dyDescent="0.2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 x14ac:dyDescent="0.2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 x14ac:dyDescent="0.2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 x14ac:dyDescent="0.2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 x14ac:dyDescent="0.2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 x14ac:dyDescent="0.2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 x14ac:dyDescent="0.2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 x14ac:dyDescent="0.2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 x14ac:dyDescent="0.2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 x14ac:dyDescent="0.2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 x14ac:dyDescent="0.2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 x14ac:dyDescent="0.2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 x14ac:dyDescent="0.2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 x14ac:dyDescent="0.2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 x14ac:dyDescent="0.2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 x14ac:dyDescent="0.2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 x14ac:dyDescent="0.2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 x14ac:dyDescent="0.2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 x14ac:dyDescent="0.2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 x14ac:dyDescent="0.2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 x14ac:dyDescent="0.2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 x14ac:dyDescent="0.2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 x14ac:dyDescent="0.2">
      <c r="B38" s="413" t="s">
        <v>473</v>
      </c>
      <c r="AO38" s="413" t="s">
        <v>676</v>
      </c>
      <c r="AP38" s="414"/>
      <c r="AQ38" s="414"/>
      <c r="AR38" s="414"/>
      <c r="AS38" s="414"/>
      <c r="AT38" s="414"/>
      <c r="AU38" s="414"/>
      <c r="AV38" s="414"/>
      <c r="AW38" s="414"/>
      <c r="AX38" s="414"/>
      <c r="AY38" s="414"/>
      <c r="AZ38" s="414"/>
      <c r="BA38" s="414"/>
      <c r="BB38" s="414"/>
      <c r="BC38" s="414"/>
      <c r="BG38" s="413" t="s">
        <v>677</v>
      </c>
      <c r="BH38" s="414"/>
      <c r="BI38" s="414"/>
      <c r="BJ38" s="414"/>
      <c r="BK38" s="414"/>
      <c r="BL38" s="414"/>
      <c r="BM38" s="414"/>
      <c r="BN38" s="414"/>
      <c r="BO38" s="414"/>
      <c r="BP38" s="414"/>
      <c r="BQ38" s="414"/>
      <c r="BR38" s="414"/>
      <c r="BS38" s="414"/>
      <c r="BT38" s="414"/>
      <c r="BU38" s="414"/>
    </row>
    <row r="41" spans="1:73" ht="112" x14ac:dyDescent="0.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 x14ac:dyDescent="0.2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 x14ac:dyDescent="0.2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 x14ac:dyDescent="0.2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 x14ac:dyDescent="0.2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 x14ac:dyDescent="0.2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 x14ac:dyDescent="0.2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 x14ac:dyDescent="0.2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 x14ac:dyDescent="0.2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 x14ac:dyDescent="0.2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 x14ac:dyDescent="0.2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 x14ac:dyDescent="0.2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 x14ac:dyDescent="0.2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 x14ac:dyDescent="0.2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 x14ac:dyDescent="0.2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 x14ac:dyDescent="0.2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 x14ac:dyDescent="0.2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 x14ac:dyDescent="0.2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 x14ac:dyDescent="0.2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 x14ac:dyDescent="0.2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 x14ac:dyDescent="0.2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 x14ac:dyDescent="0.2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 x14ac:dyDescent="0.2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 x14ac:dyDescent="0.2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 x14ac:dyDescent="0.2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 x14ac:dyDescent="0.2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 x14ac:dyDescent="0.2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 x14ac:dyDescent="0.2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 x14ac:dyDescent="0.2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 x14ac:dyDescent="0.2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 x14ac:dyDescent="0.2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 x14ac:dyDescent="0.2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 x14ac:dyDescent="0.2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 x14ac:dyDescent="0.2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 x14ac:dyDescent="0.2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 x14ac:dyDescent="0.2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 x14ac:dyDescent="0.2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 x14ac:dyDescent="0.2">
      <c r="AO78" s="413" t="s">
        <v>472</v>
      </c>
      <c r="AP78" s="414"/>
      <c r="AQ78" s="414"/>
      <c r="AR78" s="414"/>
      <c r="AS78" s="414"/>
      <c r="AT78" s="414"/>
      <c r="AU78" s="414"/>
      <c r="AV78" s="414"/>
      <c r="AW78" s="414"/>
      <c r="AX78" s="414"/>
      <c r="AY78" s="414"/>
      <c r="AZ78" s="414"/>
      <c r="BA78" s="414"/>
      <c r="BB78" s="414"/>
      <c r="BC78" s="414"/>
    </row>
    <row r="81" spans="40:60" ht="112" x14ac:dyDescent="0.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 x14ac:dyDescent="0.2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 x14ac:dyDescent="0.2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 x14ac:dyDescent="0.2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 x14ac:dyDescent="0.2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 x14ac:dyDescent="0.2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 x14ac:dyDescent="0.2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 x14ac:dyDescent="0.2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 x14ac:dyDescent="0.2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 x14ac:dyDescent="0.2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 x14ac:dyDescent="0.2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 x14ac:dyDescent="0.2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 x14ac:dyDescent="0.2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 x14ac:dyDescent="0.2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 x14ac:dyDescent="0.2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 x14ac:dyDescent="0.2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 x14ac:dyDescent="0.2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 x14ac:dyDescent="0.2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 x14ac:dyDescent="0.2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 x14ac:dyDescent="0.2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 x14ac:dyDescent="0.2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 x14ac:dyDescent="0.2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 x14ac:dyDescent="0.2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 x14ac:dyDescent="0.2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 x14ac:dyDescent="0.2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 x14ac:dyDescent="0.2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 x14ac:dyDescent="0.2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 x14ac:dyDescent="0.2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 x14ac:dyDescent="0.2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 x14ac:dyDescent="0.2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 x14ac:dyDescent="0.2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 x14ac:dyDescent="0.2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 x14ac:dyDescent="0.2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 x14ac:dyDescent="0.2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 x14ac:dyDescent="0.2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 x14ac:dyDescent="0.2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 x14ac:dyDescent="0.2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 x14ac:dyDescent="0.2">
      <c r="AO118" s="413" t="s">
        <v>328</v>
      </c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G118" s="413" t="s">
        <v>330</v>
      </c>
      <c r="BH118" s="414"/>
    </row>
    <row r="121" spans="1:60" ht="236" x14ac:dyDescent="0.2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 x14ac:dyDescent="0.2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 x14ac:dyDescent="0.2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 x14ac:dyDescent="0.2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 x14ac:dyDescent="0.2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 x14ac:dyDescent="0.2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 x14ac:dyDescent="0.2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 x14ac:dyDescent="0.2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 x14ac:dyDescent="0.2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 x14ac:dyDescent="0.2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 x14ac:dyDescent="0.2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 x14ac:dyDescent="0.2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 x14ac:dyDescent="0.2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 x14ac:dyDescent="0.2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 x14ac:dyDescent="0.2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 x14ac:dyDescent="0.2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 x14ac:dyDescent="0.2">
      <c r="B137" s="413" t="s">
        <v>329</v>
      </c>
      <c r="C137" s="414"/>
      <c r="D137" s="414"/>
      <c r="E137" s="414"/>
      <c r="F137" s="414"/>
      <c r="G137" s="414"/>
      <c r="H137" s="414"/>
      <c r="I137" s="414"/>
      <c r="J137" s="414"/>
      <c r="K137" s="414"/>
      <c r="L137" s="414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</row>
    <row r="140" spans="1:37" ht="236" x14ac:dyDescent="0.2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 x14ac:dyDescent="0.2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 x14ac:dyDescent="0.2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 x14ac:dyDescent="0.2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 x14ac:dyDescent="0.2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 x14ac:dyDescent="0.2">
      <c r="B145" s="413" t="s">
        <v>56</v>
      </c>
      <c r="C145" s="414"/>
      <c r="D145" s="414"/>
      <c r="E145" s="414"/>
      <c r="F145" s="414"/>
      <c r="G145" s="414"/>
      <c r="H145" s="414"/>
      <c r="I145" s="414"/>
      <c r="J145" s="414"/>
      <c r="K145" s="414"/>
      <c r="L145" s="414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 x14ac:dyDescent="0.2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 x14ac:dyDescent="0.2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 x14ac:dyDescent="0.2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 x14ac:dyDescent="0.2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 x14ac:dyDescent="0.2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 x14ac:dyDescent="0.2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 x14ac:dyDescent="0.2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 x14ac:dyDescent="0.2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 x14ac:dyDescent="0.2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 x14ac:dyDescent="0.2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 x14ac:dyDescent="0.2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 x14ac:dyDescent="0.2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 x14ac:dyDescent="0.2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 x14ac:dyDescent="0.2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 x14ac:dyDescent="0.2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 x14ac:dyDescent="0.2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 x14ac:dyDescent="0.2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 x14ac:dyDescent="0.2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 x14ac:dyDescent="0.2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 x14ac:dyDescent="0.2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 x14ac:dyDescent="0.2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 x14ac:dyDescent="0.2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 x14ac:dyDescent="0.2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 x14ac:dyDescent="0.2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 x14ac:dyDescent="0.2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 x14ac:dyDescent="0.2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 x14ac:dyDescent="0.2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 x14ac:dyDescent="0.2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 x14ac:dyDescent="0.2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 x14ac:dyDescent="0.2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 x14ac:dyDescent="0.2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 x14ac:dyDescent="0.2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 x14ac:dyDescent="0.2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 x14ac:dyDescent="0.2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 x14ac:dyDescent="0.2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 x14ac:dyDescent="0.2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 x14ac:dyDescent="0.2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 x14ac:dyDescent="0.2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 x14ac:dyDescent="0.2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 x14ac:dyDescent="0.2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 x14ac:dyDescent="0.2">
      <c r="A42" s="310" t="s">
        <v>653</v>
      </c>
      <c r="B42" s="313">
        <v>0</v>
      </c>
      <c r="AE42" s="413" t="s">
        <v>676</v>
      </c>
      <c r="AF42" s="414"/>
      <c r="AG42" s="414"/>
      <c r="AH42" s="414"/>
      <c r="AI42" s="414"/>
      <c r="AJ42" s="414"/>
      <c r="AK42" s="414"/>
      <c r="AL42" s="414"/>
      <c r="AM42" s="414"/>
      <c r="AN42" s="414"/>
      <c r="AO42" s="414"/>
      <c r="AP42" s="414"/>
      <c r="AQ42" s="414"/>
      <c r="AR42" s="414"/>
      <c r="AS42" s="414"/>
      <c r="AT42" s="414"/>
      <c r="AU42" s="414"/>
      <c r="AV42" s="414"/>
      <c r="AW42" s="414"/>
      <c r="AX42" s="414"/>
      <c r="AY42" s="414"/>
      <c r="AZ42" s="414"/>
      <c r="BA42" s="414"/>
      <c r="BB42" s="414"/>
      <c r="BC42" s="414"/>
      <c r="BD42" s="414"/>
      <c r="BE42" s="414"/>
      <c r="BF42" s="414"/>
      <c r="BG42" s="414"/>
      <c r="BH42" s="414"/>
      <c r="BI42" s="414"/>
      <c r="BJ42" s="414"/>
      <c r="BK42" s="414"/>
      <c r="BL42" s="414"/>
      <c r="BM42" s="414"/>
      <c r="BN42" s="414"/>
      <c r="BO42" s="414"/>
      <c r="BP42" s="414"/>
      <c r="BQ42" s="414"/>
      <c r="BR42" s="414"/>
      <c r="BV42" s="413" t="s">
        <v>677</v>
      </c>
      <c r="BW42" s="414"/>
      <c r="BX42" s="414"/>
      <c r="BY42" s="414"/>
      <c r="BZ42" s="414"/>
      <c r="CA42" s="414"/>
      <c r="CB42" s="414"/>
      <c r="CC42" s="414"/>
      <c r="CD42" s="414"/>
      <c r="CE42" s="414"/>
      <c r="CF42" s="414"/>
      <c r="CG42" s="414"/>
      <c r="CH42" s="414"/>
      <c r="CI42" s="414"/>
      <c r="CJ42" s="414"/>
      <c r="CK42" s="414"/>
      <c r="CL42" s="414"/>
      <c r="CM42" s="414"/>
      <c r="CN42" s="414"/>
      <c r="CO42" s="414"/>
      <c r="CP42" s="414"/>
      <c r="CQ42" s="414"/>
      <c r="CR42" s="414"/>
      <c r="CS42" s="414"/>
      <c r="CT42" s="414"/>
      <c r="CU42" s="414"/>
      <c r="CV42" s="414"/>
      <c r="CW42" s="414"/>
      <c r="CX42" s="414"/>
      <c r="CY42" s="414"/>
      <c r="CZ42" s="414"/>
      <c r="DA42" s="414"/>
      <c r="DB42" s="414"/>
      <c r="DC42" s="414"/>
      <c r="DD42" s="414"/>
      <c r="DE42" s="414"/>
      <c r="DF42" s="414"/>
      <c r="DG42" s="414"/>
      <c r="DH42" s="414"/>
      <c r="DI42" s="414"/>
    </row>
    <row r="43" spans="1:113" x14ac:dyDescent="0.2">
      <c r="A43" s="310" t="s">
        <v>689</v>
      </c>
      <c r="B43" s="313">
        <v>1</v>
      </c>
    </row>
    <row r="44" spans="1:113" x14ac:dyDescent="0.2">
      <c r="A44" s="310" t="s">
        <v>690</v>
      </c>
      <c r="B44" s="313">
        <v>1</v>
      </c>
    </row>
    <row r="45" spans="1:113" ht="185" x14ac:dyDescent="0.2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 x14ac:dyDescent="0.2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 x14ac:dyDescent="0.2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 x14ac:dyDescent="0.2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 x14ac:dyDescent="0.2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 x14ac:dyDescent="0.2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 x14ac:dyDescent="0.2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 x14ac:dyDescent="0.2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 x14ac:dyDescent="0.2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 x14ac:dyDescent="0.2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 x14ac:dyDescent="0.2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 x14ac:dyDescent="0.2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 x14ac:dyDescent="0.2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 x14ac:dyDescent="0.2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 x14ac:dyDescent="0.2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 x14ac:dyDescent="0.2">
      <c r="B60" s="41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 x14ac:dyDescent="0.2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 x14ac:dyDescent="0.2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 x14ac:dyDescent="0.2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 x14ac:dyDescent="0.2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 x14ac:dyDescent="0.2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 x14ac:dyDescent="0.2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 x14ac:dyDescent="0.2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 x14ac:dyDescent="0.2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 x14ac:dyDescent="0.2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 x14ac:dyDescent="0.2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 x14ac:dyDescent="0.2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 x14ac:dyDescent="0.2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 x14ac:dyDescent="0.2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 x14ac:dyDescent="0.2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 x14ac:dyDescent="0.2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 x14ac:dyDescent="0.2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 x14ac:dyDescent="0.2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 x14ac:dyDescent="0.2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 x14ac:dyDescent="0.2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 x14ac:dyDescent="0.2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 x14ac:dyDescent="0.2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 x14ac:dyDescent="0.2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 x14ac:dyDescent="0.2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 x14ac:dyDescent="0.2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 x14ac:dyDescent="0.2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 x14ac:dyDescent="0.2">
      <c r="AE86" s="413" t="s">
        <v>472</v>
      </c>
      <c r="AF86" s="414"/>
      <c r="AG86" s="414"/>
      <c r="AH86" s="414"/>
      <c r="AI86" s="414"/>
      <c r="AJ86" s="414"/>
      <c r="AK86" s="414"/>
      <c r="AL86" s="414"/>
      <c r="AM86" s="414"/>
      <c r="AN86" s="414"/>
      <c r="AO86" s="414"/>
      <c r="AP86" s="414"/>
      <c r="AQ86" s="414"/>
      <c r="AR86" s="414"/>
      <c r="AS86" s="414"/>
      <c r="AT86" s="414"/>
      <c r="AU86" s="414"/>
      <c r="AV86" s="414"/>
      <c r="AW86" s="414"/>
      <c r="AX86" s="414"/>
      <c r="AY86" s="414"/>
      <c r="AZ86" s="414"/>
      <c r="BA86" s="414"/>
      <c r="BB86" s="414"/>
      <c r="BC86" s="414"/>
      <c r="BD86" s="414"/>
      <c r="BE86" s="414"/>
      <c r="BF86" s="414"/>
      <c r="BG86" s="414"/>
      <c r="BH86" s="414"/>
      <c r="BI86" s="414"/>
      <c r="BJ86" s="414"/>
      <c r="BK86" s="414"/>
      <c r="BL86" s="414"/>
      <c r="BM86" s="414"/>
      <c r="BN86" s="414"/>
      <c r="BO86" s="414"/>
      <c r="BP86" s="414"/>
      <c r="BQ86" s="414"/>
      <c r="BR86" s="414"/>
    </row>
    <row r="89" spans="30:113" ht="185" x14ac:dyDescent="0.2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 x14ac:dyDescent="0.2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 x14ac:dyDescent="0.2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 x14ac:dyDescent="0.2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 x14ac:dyDescent="0.2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 x14ac:dyDescent="0.2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 x14ac:dyDescent="0.2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 x14ac:dyDescent="0.2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 x14ac:dyDescent="0.2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 x14ac:dyDescent="0.2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 x14ac:dyDescent="0.2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 x14ac:dyDescent="0.2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 x14ac:dyDescent="0.2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 x14ac:dyDescent="0.2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 x14ac:dyDescent="0.2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 x14ac:dyDescent="0.2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 x14ac:dyDescent="0.2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 x14ac:dyDescent="0.2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 x14ac:dyDescent="0.2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 x14ac:dyDescent="0.2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 x14ac:dyDescent="0.2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 x14ac:dyDescent="0.2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 x14ac:dyDescent="0.2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 x14ac:dyDescent="0.2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 x14ac:dyDescent="0.2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 x14ac:dyDescent="0.2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 x14ac:dyDescent="0.2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 x14ac:dyDescent="0.2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 x14ac:dyDescent="0.2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 x14ac:dyDescent="0.2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 x14ac:dyDescent="0.2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 x14ac:dyDescent="0.2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 x14ac:dyDescent="0.2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 x14ac:dyDescent="0.2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 x14ac:dyDescent="0.2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 x14ac:dyDescent="0.2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 x14ac:dyDescent="0.2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 x14ac:dyDescent="0.2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 x14ac:dyDescent="0.2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 x14ac:dyDescent="0.2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 x14ac:dyDescent="0.2">
      <c r="AE130" s="413" t="s">
        <v>328</v>
      </c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V130" s="413" t="s">
        <v>330</v>
      </c>
      <c r="BW130" s="414"/>
      <c r="BX130" s="414"/>
      <c r="BY130" s="414"/>
      <c r="BZ130" s="414"/>
      <c r="CA130" s="414"/>
      <c r="CB130" s="414"/>
      <c r="CC130" s="414"/>
      <c r="CD130" s="414"/>
      <c r="CE130" s="414"/>
      <c r="CF130" s="414"/>
      <c r="CG130" s="414"/>
      <c r="CH130" s="414"/>
      <c r="CI130" s="414"/>
      <c r="CJ130" s="414"/>
      <c r="CK130" s="414"/>
      <c r="CL130" s="414"/>
      <c r="CM130" s="414"/>
      <c r="CN130" s="414"/>
      <c r="CO130" s="414"/>
      <c r="CP130" s="414"/>
      <c r="CQ130" s="414"/>
      <c r="CR130" s="414"/>
      <c r="CS130" s="414"/>
      <c r="CT130" s="414"/>
      <c r="CU130" s="414"/>
      <c r="CV130" s="414"/>
      <c r="CW130" s="414"/>
      <c r="CX130" s="414"/>
      <c r="CY130" s="414"/>
      <c r="CZ130" s="414"/>
      <c r="DA130" s="414"/>
      <c r="DB130" s="414"/>
      <c r="DC130" s="414"/>
      <c r="DD130" s="414"/>
      <c r="DE130" s="414"/>
      <c r="DF130" s="414"/>
      <c r="DG130" s="414"/>
      <c r="DH130" s="414"/>
      <c r="DI130" s="414"/>
    </row>
    <row r="133" spans="1:113" ht="185" x14ac:dyDescent="0.2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 x14ac:dyDescent="0.2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 x14ac:dyDescent="0.2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 x14ac:dyDescent="0.2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 x14ac:dyDescent="0.2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 x14ac:dyDescent="0.2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 x14ac:dyDescent="0.2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 x14ac:dyDescent="0.2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 x14ac:dyDescent="0.2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 x14ac:dyDescent="0.2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 x14ac:dyDescent="0.2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 x14ac:dyDescent="0.2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 x14ac:dyDescent="0.2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 x14ac:dyDescent="0.2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 x14ac:dyDescent="0.2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 x14ac:dyDescent="0.2">
      <c r="B148" s="413" t="s">
        <v>329</v>
      </c>
      <c r="C148" s="414"/>
      <c r="D148" s="414"/>
      <c r="E148" s="414"/>
      <c r="F148" s="414"/>
      <c r="G148" s="414"/>
      <c r="H148" s="414"/>
      <c r="I148" s="414"/>
      <c r="J148" s="414"/>
      <c r="K148" s="414"/>
      <c r="L148" s="414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</row>
    <row r="151" spans="1:27" ht="185" x14ac:dyDescent="0.2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 x14ac:dyDescent="0.2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 x14ac:dyDescent="0.2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 x14ac:dyDescent="0.2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 x14ac:dyDescent="0.2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 x14ac:dyDescent="0.2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 x14ac:dyDescent="0.2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 x14ac:dyDescent="0.2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 x14ac:dyDescent="0.2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 x14ac:dyDescent="0.2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 x14ac:dyDescent="0.2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 x14ac:dyDescent="0.2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 x14ac:dyDescent="0.2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 x14ac:dyDescent="0.2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 x14ac:dyDescent="0.2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 x14ac:dyDescent="0.2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 x14ac:dyDescent="0.2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 x14ac:dyDescent="0.2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 x14ac:dyDescent="0.2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 x14ac:dyDescent="0.2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 x14ac:dyDescent="0.2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 x14ac:dyDescent="0.2">
      <c r="B172" s="413" t="s">
        <v>56</v>
      </c>
      <c r="C172" s="414"/>
      <c r="D172" s="414"/>
      <c r="E172" s="414"/>
      <c r="F172" s="414"/>
      <c r="G172" s="414"/>
      <c r="H172" s="414"/>
      <c r="I172" s="414"/>
      <c r="J172" s="414"/>
      <c r="K172" s="414"/>
      <c r="L172" s="414"/>
      <c r="M172" s="414"/>
      <c r="N172" s="414"/>
      <c r="O172" s="414"/>
      <c r="P172" s="414"/>
      <c r="Q172" s="414"/>
      <c r="R172" s="414"/>
      <c r="S172" s="414"/>
      <c r="T172" s="414"/>
      <c r="U172" s="414"/>
      <c r="V172" s="414"/>
      <c r="W172" s="414"/>
      <c r="X172" s="414"/>
      <c r="Y172" s="414"/>
      <c r="Z172" s="414"/>
      <c r="AA172" s="41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 x14ac:dyDescent="0.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 x14ac:dyDescent="0.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 x14ac:dyDescent="0.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 x14ac:dyDescent="0.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 x14ac:dyDescent="0.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 x14ac:dyDescent="0.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 x14ac:dyDescent="0.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 x14ac:dyDescent="0.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 x14ac:dyDescent="0.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 x14ac:dyDescent="0.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 x14ac:dyDescent="0.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 x14ac:dyDescent="0.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 x14ac:dyDescent="0.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 x14ac:dyDescent="0.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 x14ac:dyDescent="0.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 x14ac:dyDescent="0.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 x14ac:dyDescent="0.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 x14ac:dyDescent="0.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 x14ac:dyDescent="0.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 x14ac:dyDescent="0.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 x14ac:dyDescent="0.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 x14ac:dyDescent="0.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 x14ac:dyDescent="0.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 x14ac:dyDescent="0.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 x14ac:dyDescent="0.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 x14ac:dyDescent="0.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 x14ac:dyDescent="0.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 x14ac:dyDescent="0.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 x14ac:dyDescent="0.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 x14ac:dyDescent="0.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 x14ac:dyDescent="0.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 x14ac:dyDescent="0.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 x14ac:dyDescent="0.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 x14ac:dyDescent="0.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 x14ac:dyDescent="0.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 x14ac:dyDescent="0.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 x14ac:dyDescent="0.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 x14ac:dyDescent="0.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 x14ac:dyDescent="0.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 x14ac:dyDescent="0.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 x14ac:dyDescent="0.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 x14ac:dyDescent="0.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 x14ac:dyDescent="0.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 x14ac:dyDescent="0.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 x14ac:dyDescent="0.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 x14ac:dyDescent="0.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 x14ac:dyDescent="0.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 x14ac:dyDescent="0.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 x14ac:dyDescent="0.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 x14ac:dyDescent="0.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 x14ac:dyDescent="0.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 x14ac:dyDescent="0.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 x14ac:dyDescent="0.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 x14ac:dyDescent="0.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 x14ac:dyDescent="0.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 x14ac:dyDescent="0.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 x14ac:dyDescent="0.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 x14ac:dyDescent="0.2">
      <c r="A59" s="310" t="s">
        <v>712</v>
      </c>
      <c r="B59" s="313">
        <v>1</v>
      </c>
      <c r="BJ59" s="413" t="s">
        <v>676</v>
      </c>
      <c r="BK59" s="414"/>
      <c r="BL59" s="414"/>
      <c r="BM59" s="414"/>
      <c r="BN59" s="414"/>
      <c r="BO59" s="414"/>
      <c r="BP59" s="414"/>
      <c r="BQ59" s="414"/>
      <c r="BR59" s="414"/>
      <c r="BS59" s="414"/>
      <c r="BT59" s="414"/>
      <c r="BU59" s="414"/>
      <c r="BV59" s="414"/>
      <c r="BW59" s="414"/>
      <c r="BX59" s="414"/>
      <c r="BY59" s="414"/>
      <c r="BZ59" s="414"/>
      <c r="CA59" s="414"/>
      <c r="CB59" s="414"/>
      <c r="CC59" s="414"/>
      <c r="CD59" s="414"/>
      <c r="CE59" s="414"/>
      <c r="CF59" s="414"/>
      <c r="CG59" s="414"/>
      <c r="CH59" s="414"/>
      <c r="CI59" s="414"/>
      <c r="CJ59" s="414"/>
      <c r="CK59" s="414"/>
      <c r="CL59" s="414"/>
      <c r="CP59" s="413" t="s">
        <v>677</v>
      </c>
      <c r="CQ59" s="414"/>
      <c r="CR59" s="414"/>
      <c r="CS59" s="414"/>
      <c r="CT59" s="414"/>
      <c r="CU59" s="414"/>
      <c r="CV59" s="414"/>
      <c r="CW59" s="414"/>
      <c r="CX59" s="414"/>
      <c r="CY59" s="414"/>
      <c r="CZ59" s="414"/>
      <c r="DA59" s="414"/>
      <c r="DB59" s="414"/>
      <c r="DC59" s="414"/>
      <c r="DD59" s="414"/>
      <c r="DE59" s="414"/>
      <c r="DF59" s="414"/>
      <c r="DG59" s="414"/>
      <c r="DH59" s="414"/>
      <c r="DI59" s="414"/>
      <c r="DJ59" s="414"/>
      <c r="DK59" s="414"/>
      <c r="DL59" s="414"/>
      <c r="DM59" s="414"/>
      <c r="DN59" s="414"/>
      <c r="DO59" s="414"/>
      <c r="DP59" s="414"/>
      <c r="DQ59" s="414"/>
      <c r="DR59" s="414"/>
    </row>
    <row r="60" spans="1:122" x14ac:dyDescent="0.2">
      <c r="A60" s="310" t="s">
        <v>713</v>
      </c>
      <c r="B60" s="313">
        <v>1</v>
      </c>
    </row>
    <row r="61" spans="1:122" x14ac:dyDescent="0.2">
      <c r="A61" s="310" t="s">
        <v>446</v>
      </c>
      <c r="B61" s="313">
        <v>1</v>
      </c>
    </row>
    <row r="62" spans="1:122" ht="179" x14ac:dyDescent="0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 x14ac:dyDescent="0.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 x14ac:dyDescent="0.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 x14ac:dyDescent="0.2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 x14ac:dyDescent="0.2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 x14ac:dyDescent="0.2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 x14ac:dyDescent="0.2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 x14ac:dyDescent="0.2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 x14ac:dyDescent="0.2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 x14ac:dyDescent="0.2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 x14ac:dyDescent="0.2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 x14ac:dyDescent="0.2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 x14ac:dyDescent="0.2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 x14ac:dyDescent="0.2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 x14ac:dyDescent="0.2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 x14ac:dyDescent="0.2">
      <c r="B77" s="41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 x14ac:dyDescent="0.2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 x14ac:dyDescent="0.2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 x14ac:dyDescent="0.2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 x14ac:dyDescent="0.2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 x14ac:dyDescent="0.2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 x14ac:dyDescent="0.2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 x14ac:dyDescent="0.2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 x14ac:dyDescent="0.2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 x14ac:dyDescent="0.2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 x14ac:dyDescent="0.2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 x14ac:dyDescent="0.2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 x14ac:dyDescent="0.2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 x14ac:dyDescent="0.2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 x14ac:dyDescent="0.2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 x14ac:dyDescent="0.2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 x14ac:dyDescent="0.2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 x14ac:dyDescent="0.2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 x14ac:dyDescent="0.2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 x14ac:dyDescent="0.2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 x14ac:dyDescent="0.2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 x14ac:dyDescent="0.2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 x14ac:dyDescent="0.2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 x14ac:dyDescent="0.2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 x14ac:dyDescent="0.2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 x14ac:dyDescent="0.2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 x14ac:dyDescent="0.2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 x14ac:dyDescent="0.2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 x14ac:dyDescent="0.2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 x14ac:dyDescent="0.2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 x14ac:dyDescent="0.2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 x14ac:dyDescent="0.2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 x14ac:dyDescent="0.2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 x14ac:dyDescent="0.2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 x14ac:dyDescent="0.2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 x14ac:dyDescent="0.2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 x14ac:dyDescent="0.2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 x14ac:dyDescent="0.2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 x14ac:dyDescent="0.2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 x14ac:dyDescent="0.2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 x14ac:dyDescent="0.2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 x14ac:dyDescent="0.2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 x14ac:dyDescent="0.2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 x14ac:dyDescent="0.2">
      <c r="BJ120" s="413" t="s">
        <v>472</v>
      </c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  <c r="CA120" s="414"/>
      <c r="CB120" s="414"/>
      <c r="CC120" s="414"/>
      <c r="CD120" s="414"/>
      <c r="CE120" s="414"/>
      <c r="CF120" s="414"/>
      <c r="CG120" s="414"/>
      <c r="CH120" s="414"/>
      <c r="CI120" s="414"/>
      <c r="CJ120" s="414"/>
      <c r="CK120" s="414"/>
      <c r="CL120" s="414"/>
    </row>
    <row r="123" spans="61:95" ht="179" x14ac:dyDescent="0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 x14ac:dyDescent="0.2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 x14ac:dyDescent="0.2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 x14ac:dyDescent="0.2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 x14ac:dyDescent="0.2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 x14ac:dyDescent="0.2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 x14ac:dyDescent="0.2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 x14ac:dyDescent="0.2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 x14ac:dyDescent="0.2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 x14ac:dyDescent="0.2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 x14ac:dyDescent="0.2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 x14ac:dyDescent="0.2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 x14ac:dyDescent="0.2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 x14ac:dyDescent="0.2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 x14ac:dyDescent="0.2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 x14ac:dyDescent="0.2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 x14ac:dyDescent="0.2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 x14ac:dyDescent="0.2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 x14ac:dyDescent="0.2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 x14ac:dyDescent="0.2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 x14ac:dyDescent="0.2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 x14ac:dyDescent="0.2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 x14ac:dyDescent="0.2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 x14ac:dyDescent="0.2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 x14ac:dyDescent="0.2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 x14ac:dyDescent="0.2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 x14ac:dyDescent="0.2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 x14ac:dyDescent="0.2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 x14ac:dyDescent="0.2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 x14ac:dyDescent="0.2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 x14ac:dyDescent="0.2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 x14ac:dyDescent="0.2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 x14ac:dyDescent="0.2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 x14ac:dyDescent="0.2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 x14ac:dyDescent="0.2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 x14ac:dyDescent="0.2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 x14ac:dyDescent="0.2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 x14ac:dyDescent="0.2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 x14ac:dyDescent="0.2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 x14ac:dyDescent="0.2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 x14ac:dyDescent="0.2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 x14ac:dyDescent="0.2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 x14ac:dyDescent="0.2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 x14ac:dyDescent="0.2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 x14ac:dyDescent="0.2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 x14ac:dyDescent="0.2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 x14ac:dyDescent="0.2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 x14ac:dyDescent="0.2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 x14ac:dyDescent="0.2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 x14ac:dyDescent="0.2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 x14ac:dyDescent="0.2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 x14ac:dyDescent="0.2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 x14ac:dyDescent="0.2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 x14ac:dyDescent="0.2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 x14ac:dyDescent="0.2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 x14ac:dyDescent="0.2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 x14ac:dyDescent="0.2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 x14ac:dyDescent="0.2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 x14ac:dyDescent="0.2">
      <c r="BJ181" s="413" t="s">
        <v>328</v>
      </c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  <c r="CA181" s="414"/>
      <c r="CB181" s="414"/>
      <c r="CC181" s="414"/>
      <c r="CD181" s="414"/>
      <c r="CE181" s="414"/>
      <c r="CF181" s="414"/>
      <c r="CG181" s="414"/>
      <c r="CH181" s="414"/>
      <c r="CI181" s="414"/>
      <c r="CJ181" s="414"/>
      <c r="CK181" s="414"/>
      <c r="CL181" s="414"/>
      <c r="CP181" s="413" t="s">
        <v>330</v>
      </c>
      <c r="CQ181" s="414"/>
    </row>
    <row r="184" spans="1:95" ht="236" x14ac:dyDescent="0.2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 x14ac:dyDescent="0.2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 x14ac:dyDescent="0.2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 x14ac:dyDescent="0.2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 x14ac:dyDescent="0.2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 x14ac:dyDescent="0.2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 x14ac:dyDescent="0.2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 x14ac:dyDescent="0.2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 x14ac:dyDescent="0.2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 x14ac:dyDescent="0.2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 x14ac:dyDescent="0.2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 x14ac:dyDescent="0.2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 x14ac:dyDescent="0.2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 x14ac:dyDescent="0.2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 x14ac:dyDescent="0.2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 x14ac:dyDescent="0.2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 x14ac:dyDescent="0.2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 x14ac:dyDescent="0.2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 x14ac:dyDescent="0.2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 x14ac:dyDescent="0.2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 x14ac:dyDescent="0.2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 x14ac:dyDescent="0.2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 x14ac:dyDescent="0.2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 x14ac:dyDescent="0.2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 x14ac:dyDescent="0.2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 x14ac:dyDescent="0.2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 x14ac:dyDescent="0.2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 x14ac:dyDescent="0.2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 x14ac:dyDescent="0.2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 x14ac:dyDescent="0.2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 x14ac:dyDescent="0.2">
      <c r="B214" s="413" t="s">
        <v>329</v>
      </c>
      <c r="C214" s="414"/>
      <c r="D214" s="414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  <c r="AN214" s="414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4"/>
      <c r="AY214" s="414"/>
      <c r="AZ214" s="414"/>
      <c r="BA214" s="414"/>
      <c r="BB214" s="414"/>
      <c r="BC214" s="414"/>
      <c r="BD214" s="414"/>
      <c r="BE214" s="414"/>
      <c r="BF214" s="414"/>
    </row>
    <row r="217" spans="1:58" ht="236" x14ac:dyDescent="0.2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 x14ac:dyDescent="0.2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 x14ac:dyDescent="0.2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 x14ac:dyDescent="0.2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 x14ac:dyDescent="0.2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 x14ac:dyDescent="0.2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 x14ac:dyDescent="0.2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 x14ac:dyDescent="0.2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 x14ac:dyDescent="0.2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 x14ac:dyDescent="0.2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 x14ac:dyDescent="0.2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 x14ac:dyDescent="0.2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 x14ac:dyDescent="0.2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 x14ac:dyDescent="0.2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 x14ac:dyDescent="0.2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 x14ac:dyDescent="0.2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 x14ac:dyDescent="0.2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 x14ac:dyDescent="0.2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 x14ac:dyDescent="0.2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 x14ac:dyDescent="0.2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 x14ac:dyDescent="0.2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 x14ac:dyDescent="0.2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 x14ac:dyDescent="0.2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 x14ac:dyDescent="0.2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 x14ac:dyDescent="0.2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 x14ac:dyDescent="0.2">
      <c r="B242" s="413" t="s">
        <v>56</v>
      </c>
      <c r="C242" s="414"/>
      <c r="D242" s="414"/>
      <c r="E242" s="414"/>
      <c r="F242" s="414"/>
      <c r="G242" s="414"/>
      <c r="H242" s="414"/>
      <c r="I242" s="414"/>
      <c r="J242" s="414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4"/>
      <c r="W242" s="414"/>
      <c r="X242" s="414"/>
      <c r="Y242" s="414"/>
      <c r="Z242" s="414"/>
      <c r="AA242" s="414"/>
      <c r="AB242" s="414"/>
      <c r="AC242" s="414"/>
      <c r="AD242" s="414"/>
      <c r="AE242" s="414"/>
      <c r="AF242" s="414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4"/>
      <c r="AY242" s="414"/>
      <c r="AZ242" s="414"/>
      <c r="BA242" s="414"/>
      <c r="BB242" s="414"/>
      <c r="BC242" s="414"/>
      <c r="BD242" s="414"/>
      <c r="BE242" s="414"/>
      <c r="BF242" s="41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428</vt:i4>
      </vt:variant>
    </vt:vector>
  </HeadingPairs>
  <TitlesOfParts>
    <vt:vector size="445" baseType="lpstr">
      <vt:lpstr>Table of Contents</vt:lpstr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MCC_Q_RUVY_matrices_mat_level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2025-10-27T15:42:33Z</dcterms:modified>
  <cp:category/>
  <cp:contentStatus/>
</cp:coreProperties>
</file>