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578ACA04-D7C2-FC45-90AF-46D8F9BE2134}" xr6:coauthVersionLast="47" xr6:coauthVersionMax="47" xr10:uidLastSave="{00000000-0000-0000-0000-000000000000}"/>
  <bookViews>
    <workbookView xWindow="3420" yWindow="860" windowWidth="42820" windowHeight="26840" activeTab="5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MCC_h_RUVY_matrices_mat_level!$B$144:$AJ$153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MCC_h_RUVY_matrices_mat_level!$BH$1:$BV$35</definedName>
    <definedName name="r_EIOU__MCC_M_RUVY_matrices_mat_level">MCC_M_RUVY_matrices_mat_level!$BJ$1:$BX$36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MCC_h_RUVY_matrices_mat_level!$B$1:$C$35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MCC_B_RUVY_matrices_mat_level!$AS$84:$BH$119</definedName>
    <definedName name="U__MCC_h_RUVY_matrices_mat_level">MCC_h_RUVY_matrices_mat_level!$AO$78:$BC$112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MCC_h_RUVY_matrices_mat_level!$AO$1:$BC$35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MCC_h_RUVY_matrices_mat_level!$AO$39:$BC$73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MCC_h_RUVY_matrices_mat_level!$B$116:$AJ$130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MCC_h_RUVY_matrices_mat_level!$BH$78:$BJ$112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3" i="20" l="1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F212" i="20" a="1"/>
  <c r="F212" i="20" s="1"/>
  <c r="J201" i="20"/>
  <c r="J202" i="20"/>
  <c r="J203" i="20"/>
  <c r="J204" i="20"/>
  <c r="J205" i="20"/>
  <c r="N201" i="20"/>
  <c r="H171" i="20" a="1"/>
  <c r="H171" i="20" s="1"/>
  <c r="F171" i="20" a="1"/>
  <c r="F171" i="20" s="1"/>
  <c r="AJ163" i="20"/>
  <c r="AO136" i="20"/>
  <c r="AJ140" i="20"/>
  <c r="AJ136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E71" i="20"/>
  <c r="BE72" i="20"/>
  <c r="BI115" i="20"/>
  <c r="BF121" i="20"/>
  <c r="BF114" i="20"/>
  <c r="BP115" i="20"/>
  <c r="BN115" i="20"/>
  <c r="BH115" i="20"/>
  <c r="BD115" i="20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P84" i="22" s="1"/>
  <c r="O144" i="9"/>
  <c r="O145" i="9" s="1"/>
  <c r="AQ84" i="22" s="1"/>
  <c r="G195" i="22"/>
  <c r="C195" i="22"/>
  <c r="C193" i="22"/>
  <c r="C192" i="22"/>
  <c r="G191" i="22"/>
  <c r="G186" i="22"/>
  <c r="C185" i="22"/>
  <c r="C182" i="22"/>
  <c r="C181" i="22"/>
  <c r="C180" i="22"/>
  <c r="C179" i="22"/>
  <c r="C178" i="22"/>
  <c r="G175" i="22"/>
  <c r="C175" i="22"/>
  <c r="G173" i="22"/>
  <c r="C173" i="22"/>
  <c r="C172" i="22"/>
  <c r="G171" i="22"/>
  <c r="AJ155" i="22"/>
  <c r="C196" i="22" s="1"/>
  <c r="AI155" i="22"/>
  <c r="AH155" i="22"/>
  <c r="C194" i="22" s="1"/>
  <c r="AG155" i="22"/>
  <c r="AF155" i="22"/>
  <c r="AE155" i="22"/>
  <c r="C191" i="22" s="1"/>
  <c r="AD155" i="22"/>
  <c r="C190" i="22" s="1"/>
  <c r="AC155" i="22"/>
  <c r="C189" i="22" s="1"/>
  <c r="AB155" i="22"/>
  <c r="C188" i="22" s="1"/>
  <c r="AA155" i="22"/>
  <c r="C187" i="22" s="1"/>
  <c r="Z155" i="22"/>
  <c r="C186" i="22" s="1"/>
  <c r="Y155" i="22"/>
  <c r="X155" i="22"/>
  <c r="C184" i="22" s="1"/>
  <c r="W155" i="22"/>
  <c r="C183" i="22" s="1"/>
  <c r="V155" i="22"/>
  <c r="U155" i="22"/>
  <c r="T155" i="22"/>
  <c r="S155" i="22"/>
  <c r="R155" i="22"/>
  <c r="Q155" i="22"/>
  <c r="C177" i="22" s="1"/>
  <c r="P155" i="22"/>
  <c r="C176" i="22" s="1"/>
  <c r="O155" i="22"/>
  <c r="N155" i="22"/>
  <c r="C174" i="22" s="1"/>
  <c r="M155" i="22"/>
  <c r="L155" i="22"/>
  <c r="K155" i="22"/>
  <c r="C171" i="22" s="1"/>
  <c r="K132" i="22"/>
  <c r="J132" i="22"/>
  <c r="I132" i="22"/>
  <c r="H132" i="22"/>
  <c r="G132" i="22"/>
  <c r="F132" i="22"/>
  <c r="E132" i="22"/>
  <c r="D132" i="22"/>
  <c r="C132" i="22"/>
  <c r="BD112" i="22"/>
  <c r="G196" i="22" s="1"/>
  <c r="BD111" i="22"/>
  <c r="BD110" i="22"/>
  <c r="G194" i="22" s="1"/>
  <c r="BK109" i="22"/>
  <c r="BD107" i="22"/>
  <c r="BD106" i="22"/>
  <c r="G190" i="22" s="1"/>
  <c r="BK105" i="22"/>
  <c r="BK104" i="22"/>
  <c r="BD103" i="22"/>
  <c r="G187" i="22" s="1"/>
  <c r="BD102" i="22"/>
  <c r="BK101" i="22"/>
  <c r="BK100" i="22"/>
  <c r="BK99" i="22"/>
  <c r="BD98" i="22"/>
  <c r="G182" i="22" s="1"/>
  <c r="BK97" i="22"/>
  <c r="BK96" i="22"/>
  <c r="BK95" i="22"/>
  <c r="BK94" i="22"/>
  <c r="BD93" i="22"/>
  <c r="G177" i="22" s="1"/>
  <c r="BK92" i="22"/>
  <c r="BD91" i="22"/>
  <c r="BK90" i="22"/>
  <c r="BD89" i="22"/>
  <c r="BK88" i="22"/>
  <c r="BK87" i="22"/>
  <c r="BD87" i="22"/>
  <c r="BK86" i="22"/>
  <c r="BK85" i="22"/>
  <c r="BK84" i="22"/>
  <c r="BK83" i="22"/>
  <c r="BK82" i="22"/>
  <c r="BK81" i="22"/>
  <c r="BK80" i="22"/>
  <c r="BK79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AQ73" i="22"/>
  <c r="AP73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AQ72" i="22"/>
  <c r="AP72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AQ71" i="22"/>
  <c r="AP71" i="22"/>
  <c r="BB70" i="22"/>
  <c r="BA70" i="22"/>
  <c r="AZ70" i="22"/>
  <c r="AY70" i="22"/>
  <c r="AX70" i="22"/>
  <c r="AW70" i="22"/>
  <c r="AV70" i="22"/>
  <c r="AU70" i="22"/>
  <c r="AT70" i="22"/>
  <c r="AS70" i="22"/>
  <c r="AR70" i="22"/>
  <c r="AQ70" i="22"/>
  <c r="AP70" i="22"/>
  <c r="BB69" i="22"/>
  <c r="BA69" i="22"/>
  <c r="AY69" i="22"/>
  <c r="AX69" i="22"/>
  <c r="AW69" i="22"/>
  <c r="AV69" i="22"/>
  <c r="AU69" i="22"/>
  <c r="AT69" i="22"/>
  <c r="AS69" i="22"/>
  <c r="AR69" i="22"/>
  <c r="AQ69" i="22"/>
  <c r="AP69" i="22"/>
  <c r="BC68" i="22"/>
  <c r="BB68" i="22"/>
  <c r="BA68" i="22"/>
  <c r="AZ68" i="22"/>
  <c r="AY68" i="22"/>
  <c r="AX68" i="22"/>
  <c r="AW68" i="22"/>
  <c r="AV68" i="22"/>
  <c r="AU68" i="22"/>
  <c r="AT68" i="22"/>
  <c r="AS68" i="22"/>
  <c r="AR68" i="22"/>
  <c r="AQ68" i="22"/>
  <c r="AP68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AQ67" i="22"/>
  <c r="AP67" i="22"/>
  <c r="BC66" i="22"/>
  <c r="BB66" i="22"/>
  <c r="AZ66" i="22"/>
  <c r="AY66" i="22"/>
  <c r="AX66" i="22"/>
  <c r="AW66" i="22"/>
  <c r="AV66" i="22"/>
  <c r="AU66" i="22"/>
  <c r="AT66" i="22"/>
  <c r="AS66" i="22"/>
  <c r="AR66" i="22"/>
  <c r="AQ66" i="22"/>
  <c r="AP66" i="22"/>
  <c r="BC65" i="22"/>
  <c r="BA65" i="22"/>
  <c r="AZ65" i="22"/>
  <c r="AY65" i="22"/>
  <c r="AX65" i="22"/>
  <c r="AW65" i="22"/>
  <c r="AV65" i="22"/>
  <c r="AU65" i="22"/>
  <c r="AT65" i="22"/>
  <c r="AS65" i="22"/>
  <c r="AR65" i="22"/>
  <c r="AQ65" i="22"/>
  <c r="AP65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AQ64" i="22"/>
  <c r="AP64" i="22"/>
  <c r="BC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BC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BC61" i="22"/>
  <c r="BB61" i="22"/>
  <c r="BA61" i="22"/>
  <c r="AY61" i="22"/>
  <c r="AX61" i="22"/>
  <c r="AW61" i="22"/>
  <c r="AV61" i="22"/>
  <c r="AU61" i="22"/>
  <c r="AT61" i="22"/>
  <c r="AS61" i="22"/>
  <c r="AR61" i="22"/>
  <c r="AQ61" i="22"/>
  <c r="AP61" i="22"/>
  <c r="BC60" i="22"/>
  <c r="BB60" i="22"/>
  <c r="BA60" i="22"/>
  <c r="AZ60" i="22"/>
  <c r="AX60" i="22"/>
  <c r="AW60" i="22"/>
  <c r="AV60" i="22"/>
  <c r="AU60" i="22"/>
  <c r="AT60" i="22"/>
  <c r="AS60" i="22"/>
  <c r="AR60" i="22"/>
  <c r="AQ60" i="22"/>
  <c r="AP60" i="22"/>
  <c r="BC59" i="22"/>
  <c r="BB59" i="22"/>
  <c r="BA59" i="22"/>
  <c r="AZ59" i="22"/>
  <c r="AY59" i="22"/>
  <c r="AX59" i="22"/>
  <c r="AW59" i="22"/>
  <c r="AV59" i="22"/>
  <c r="AU59" i="22"/>
  <c r="AT59" i="22"/>
  <c r="AS59" i="22"/>
  <c r="AR59" i="22"/>
  <c r="AQ59" i="22"/>
  <c r="AP59" i="22"/>
  <c r="BC58" i="22"/>
  <c r="BA58" i="22"/>
  <c r="AZ58" i="22"/>
  <c r="AY58" i="22"/>
  <c r="AX58" i="22"/>
  <c r="AW58" i="22"/>
  <c r="AV58" i="22"/>
  <c r="AU58" i="22"/>
  <c r="AT58" i="22"/>
  <c r="AS58" i="22"/>
  <c r="AR58" i="22"/>
  <c r="AQ58" i="22"/>
  <c r="AP58" i="22"/>
  <c r="BC57" i="22"/>
  <c r="BB57" i="22"/>
  <c r="BA57" i="22"/>
  <c r="AZ57" i="22"/>
  <c r="AY57" i="22"/>
  <c r="AW57" i="22"/>
  <c r="AV57" i="22"/>
  <c r="AU57" i="22"/>
  <c r="AT57" i="22"/>
  <c r="AS57" i="22"/>
  <c r="AR57" i="22"/>
  <c r="AQ57" i="22"/>
  <c r="AP57" i="22"/>
  <c r="BC56" i="22"/>
  <c r="BB56" i="22"/>
  <c r="BA56" i="22"/>
  <c r="AZ56" i="22"/>
  <c r="AY56" i="22"/>
  <c r="AX56" i="22"/>
  <c r="AV56" i="22"/>
  <c r="AU56" i="22"/>
  <c r="AT56" i="22"/>
  <c r="AS56" i="22"/>
  <c r="AR56" i="22"/>
  <c r="AQ56" i="22"/>
  <c r="AP56" i="22"/>
  <c r="BC55" i="22"/>
  <c r="BB55" i="22"/>
  <c r="BA55" i="22"/>
  <c r="AZ55" i="22"/>
  <c r="AY55" i="22"/>
  <c r="AX55" i="22"/>
  <c r="AW55" i="22"/>
  <c r="AU55" i="22"/>
  <c r="AT55" i="22"/>
  <c r="AS55" i="22"/>
  <c r="AR55" i="22"/>
  <c r="AQ55" i="22"/>
  <c r="AP55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AQ54" i="22"/>
  <c r="AP54" i="22"/>
  <c r="BC53" i="22"/>
  <c r="BB53" i="22"/>
  <c r="BA53" i="22"/>
  <c r="AZ53" i="22"/>
  <c r="AY53" i="22"/>
  <c r="AX53" i="22"/>
  <c r="AW53" i="22"/>
  <c r="AV53" i="22"/>
  <c r="AT53" i="22"/>
  <c r="AS53" i="22"/>
  <c r="AR53" i="22"/>
  <c r="AQ53" i="22"/>
  <c r="AP53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AQ52" i="22"/>
  <c r="AP52" i="22"/>
  <c r="BC51" i="22"/>
  <c r="BB51" i="22"/>
  <c r="BA51" i="22"/>
  <c r="AZ51" i="22"/>
  <c r="AY51" i="22"/>
  <c r="AX51" i="22"/>
  <c r="AW51" i="22"/>
  <c r="AV51" i="22"/>
  <c r="AU51" i="22"/>
  <c r="AS51" i="22"/>
  <c r="AR51" i="22"/>
  <c r="AQ51" i="22"/>
  <c r="AP51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BC49" i="22"/>
  <c r="BB49" i="22"/>
  <c r="BA49" i="22"/>
  <c r="AZ49" i="22"/>
  <c r="AY49" i="22"/>
  <c r="AX49" i="22"/>
  <c r="AW49" i="22"/>
  <c r="AV49" i="22"/>
  <c r="AU49" i="22"/>
  <c r="AT49" i="22"/>
  <c r="AR49" i="22"/>
  <c r="AQ49" i="22"/>
  <c r="AP49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AQ48" i="22"/>
  <c r="AP48" i="22"/>
  <c r="BB47" i="22"/>
  <c r="BA47" i="22"/>
  <c r="AZ47" i="22"/>
  <c r="AY47" i="22"/>
  <c r="AX47" i="22"/>
  <c r="AW47" i="22"/>
  <c r="AV47" i="22"/>
  <c r="AU47" i="22"/>
  <c r="AT47" i="22"/>
  <c r="AS47" i="22"/>
  <c r="AR47" i="22"/>
  <c r="AQ47" i="22"/>
  <c r="AP47" i="22"/>
  <c r="BC46" i="22"/>
  <c r="BB46" i="22"/>
  <c r="BA46" i="22"/>
  <c r="AZ46" i="22"/>
  <c r="AY46" i="22"/>
  <c r="AX46" i="22"/>
  <c r="AW46" i="22"/>
  <c r="AV46" i="22"/>
  <c r="AU46" i="22"/>
  <c r="AT46" i="22"/>
  <c r="AS46" i="22"/>
  <c r="AR46" i="22"/>
  <c r="AP46" i="22"/>
  <c r="BC45" i="22"/>
  <c r="BB45" i="22"/>
  <c r="BA45" i="22"/>
  <c r="AZ45" i="22"/>
  <c r="AY45" i="22"/>
  <c r="AX45" i="22"/>
  <c r="AW45" i="22"/>
  <c r="AV45" i="22"/>
  <c r="AU45" i="22"/>
  <c r="AT45" i="22"/>
  <c r="AS45" i="22"/>
  <c r="BB44" i="22"/>
  <c r="BA44" i="22"/>
  <c r="AX44" i="22"/>
  <c r="AW44" i="22"/>
  <c r="AV44" i="22"/>
  <c r="AU44" i="22"/>
  <c r="AT44" i="22"/>
  <c r="AS44" i="22"/>
  <c r="AR44" i="22"/>
  <c r="AQ44" i="22"/>
  <c r="AP44" i="22"/>
  <c r="BB43" i="22"/>
  <c r="BA43" i="22"/>
  <c r="AX43" i="22"/>
  <c r="AW43" i="22"/>
  <c r="AV43" i="22"/>
  <c r="AU43" i="22"/>
  <c r="AT43" i="22"/>
  <c r="AS43" i="22"/>
  <c r="BC42" i="22"/>
  <c r="BB42" i="22"/>
  <c r="BA42" i="22"/>
  <c r="AZ42" i="22"/>
  <c r="AY42" i="22"/>
  <c r="AX42" i="22"/>
  <c r="AW42" i="22"/>
  <c r="AV42" i="22"/>
  <c r="AU42" i="22"/>
  <c r="AT42" i="22"/>
  <c r="AS42" i="22"/>
  <c r="AQ42" i="22"/>
  <c r="AP42" i="22"/>
  <c r="BC41" i="22"/>
  <c r="BB41" i="22"/>
  <c r="BA41" i="22"/>
  <c r="AZ41" i="22"/>
  <c r="AY41" i="22"/>
  <c r="AX41" i="22"/>
  <c r="AW41" i="22"/>
  <c r="AV41" i="22"/>
  <c r="AU41" i="22"/>
  <c r="AT41" i="22"/>
  <c r="AS41" i="22"/>
  <c r="AR41" i="22"/>
  <c r="AP41" i="22"/>
  <c r="BC40" i="22"/>
  <c r="BB40" i="22"/>
  <c r="BA40" i="22"/>
  <c r="AZ40" i="22"/>
  <c r="AY40" i="22"/>
  <c r="AX40" i="22"/>
  <c r="AW40" i="22"/>
  <c r="AV40" i="22"/>
  <c r="AU40" i="22"/>
  <c r="AT40" i="22"/>
  <c r="AS40" i="22"/>
  <c r="AR40" i="22"/>
  <c r="AQ40" i="22"/>
  <c r="BU210" i="9"/>
  <c r="BU232" i="9"/>
  <c r="AI210" i="9"/>
  <c r="BB210" i="9"/>
  <c r="O210" i="9"/>
  <c r="O227" i="9"/>
  <c r="AR84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BC71" i="15" l="1"/>
  <c r="BF111" i="15"/>
  <c r="AG137" i="15"/>
  <c r="EE241" i="9"/>
  <c r="EF241" i="9"/>
  <c r="ED238" i="9"/>
  <c r="EA241" i="9"/>
  <c r="EK233" i="9" s="1"/>
  <c r="ED240" i="9"/>
  <c r="ED239" i="9"/>
  <c r="AJ130" i="22"/>
  <c r="BJ112" i="22"/>
  <c r="BC86" i="22"/>
  <c r="J152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H150" i="22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6" i="22"/>
  <c r="BJ102" i="22"/>
  <c r="BU211" i="9"/>
  <c r="AH49" i="9"/>
  <c r="BA50" i="9"/>
  <c r="AH51" i="9"/>
  <c r="BA49" i="9"/>
  <c r="O49" i="9"/>
  <c r="AI213" i="9"/>
  <c r="O130" i="9"/>
  <c r="O132" i="9" s="1"/>
  <c r="AI130" i="9"/>
  <c r="AI132" i="9" s="1"/>
  <c r="BU130" i="9"/>
  <c r="BU132" i="9" s="1"/>
  <c r="BB130" i="9"/>
  <c r="BB132" i="9" s="1"/>
  <c r="AW95" i="22" s="1"/>
  <c r="AI215" i="9"/>
  <c r="EF130" i="9"/>
  <c r="CP225" i="9"/>
  <c r="BU215" i="9"/>
  <c r="O46" i="9"/>
  <c r="BT46" i="9"/>
  <c r="BT48" i="9" s="1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CP227" i="9" s="1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C82" i="22" s="1"/>
  <c r="EF158" i="9"/>
  <c r="BU231" i="9"/>
  <c r="EZ239" i="9"/>
  <c r="O240" i="9"/>
  <c r="O242" i="9" s="1"/>
  <c r="BU246" i="9"/>
  <c r="BU248" i="9" s="1"/>
  <c r="AZ82" i="22" s="1"/>
  <c r="O167" i="9"/>
  <c r="O169" i="9" s="1"/>
  <c r="AQ82" i="22" s="1"/>
  <c r="DJ239" i="9"/>
  <c r="BU144" i="9"/>
  <c r="BU146" i="9" s="1"/>
  <c r="AY82" i="22" s="1"/>
  <c r="O76" i="9"/>
  <c r="O78" i="9" s="1"/>
  <c r="AP82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O52" i="9" l="1"/>
  <c r="BT63" i="9"/>
  <c r="BJ98" i="22" s="1"/>
  <c r="BK98" i="22" s="1"/>
  <c r="BA52" i="9"/>
  <c r="O217" i="9"/>
  <c r="AR81" i="22" s="1"/>
  <c r="EF134" i="9"/>
  <c r="AI217" i="9"/>
  <c r="AU92" i="22" s="1"/>
  <c r="BU217" i="9"/>
  <c r="X125" i="22" s="1"/>
  <c r="BB217" i="9"/>
  <c r="S121" i="22"/>
  <c r="D146" i="22"/>
  <c r="AQ80" i="22"/>
  <c r="V123" i="22"/>
  <c r="V132" i="22" s="1"/>
  <c r="R120" i="22"/>
  <c r="AV94" i="22"/>
  <c r="AY99" i="22"/>
  <c r="W124" i="22"/>
  <c r="AT90" i="22"/>
  <c r="N118" i="22"/>
  <c r="C145" i="22"/>
  <c r="AP79" i="22"/>
  <c r="BC109" i="22"/>
  <c r="AG129" i="22"/>
  <c r="Y126" i="22"/>
  <c r="BB101" i="22"/>
  <c r="BB104" i="22"/>
  <c r="AB127" i="22"/>
  <c r="T122" i="22"/>
  <c r="AX96" i="22"/>
  <c r="AD127" i="22"/>
  <c r="BJ106" i="22"/>
  <c r="E147" i="22"/>
  <c r="F148" i="22"/>
  <c r="AR82" i="22"/>
  <c r="AH52" i="9"/>
  <c r="U123" i="22"/>
  <c r="BB97" i="22"/>
  <c r="AQ85" i="22"/>
  <c r="I151" i="22"/>
  <c r="CP240" i="9"/>
  <c r="AI146" i="9"/>
  <c r="AI149" i="9" s="1"/>
  <c r="FF145" i="9"/>
  <c r="FF148" i="9" s="1"/>
  <c r="CP143" i="9"/>
  <c r="CP147" i="9" s="1"/>
  <c r="CP255" i="9"/>
  <c r="CP257" i="9" s="1"/>
  <c r="AH67" i="9"/>
  <c r="AH70" i="9" s="1"/>
  <c r="AI231" i="9"/>
  <c r="AI234" i="9" s="1"/>
  <c r="G254" i="11"/>
  <c r="H254" i="11" s="1"/>
  <c r="P155" i="9" s="1"/>
  <c r="BN20" i="8"/>
  <c r="EF157" i="9"/>
  <c r="EF160" i="9" s="1"/>
  <c r="BC108" i="22" s="1"/>
  <c r="BU230" i="9"/>
  <c r="BU233" i="9" s="1"/>
  <c r="AZ108" i="22" s="1"/>
  <c r="EZ238" i="9"/>
  <c r="EZ241" i="9" s="1"/>
  <c r="BI108" i="22" s="1"/>
  <c r="BU258" i="9"/>
  <c r="BU259" i="9" s="1"/>
  <c r="BU156" i="9"/>
  <c r="BU157" i="9" s="1"/>
  <c r="AY83" i="22" s="1"/>
  <c r="DJ238" i="9"/>
  <c r="DJ241" i="9" s="1"/>
  <c r="AF128" i="22" s="1"/>
  <c r="EF118" i="9"/>
  <c r="EF119" i="9" s="1"/>
  <c r="BC83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19" i="22" l="1"/>
  <c r="AZ100" i="22"/>
  <c r="BJ103" i="22"/>
  <c r="AA126" i="22"/>
  <c r="BJ111" i="22"/>
  <c r="AI130" i="22"/>
  <c r="BJ91" i="22"/>
  <c r="O118" i="22"/>
  <c r="BI110" i="22"/>
  <c r="AH130" i="22"/>
  <c r="G149" i="22"/>
  <c r="AZ83" i="22"/>
  <c r="AS88" i="22"/>
  <c r="L117" i="22"/>
  <c r="AE127" i="22"/>
  <c r="BJ107" i="22"/>
  <c r="Q119" i="22"/>
  <c r="BJ93" i="22"/>
  <c r="BJ89" i="22"/>
  <c r="M117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2" i="22" l="1"/>
  <c r="BK112" i="22"/>
  <c r="BK110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H132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5" i="22" l="1"/>
  <c r="C163" i="22" s="1"/>
  <c r="U132" i="22"/>
  <c r="AK123" i="22"/>
  <c r="BB58" i="22"/>
  <c r="BD97" i="22"/>
  <c r="G181" i="22" s="1"/>
  <c r="AV55" i="22"/>
  <c r="AV114" i="22"/>
  <c r="BD94" i="22"/>
  <c r="G178" i="22" s="1"/>
  <c r="R132" i="22"/>
  <c r="AK120" i="22"/>
  <c r="BB62" i="22"/>
  <c r="BD101" i="22"/>
  <c r="G185" i="22" s="1"/>
  <c r="Y132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W93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5" i="22"/>
  <c r="C164" i="22" s="1"/>
  <c r="L132" i="22"/>
  <c r="BD88" i="22"/>
  <c r="G172" i="22" s="1"/>
  <c r="AS114" i="22"/>
  <c r="AS49" i="22"/>
  <c r="AP40" i="22"/>
  <c r="BD79" i="22"/>
  <c r="G163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D80" i="22" l="1"/>
  <c r="G164" i="22" s="1"/>
  <c r="AQ41" i="22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X130" i="20"/>
  <c r="BG103" i="20"/>
  <c r="BI103" i="20" s="1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CP243" i="9" a="1"/>
  <c r="CP243" i="9" s="1"/>
  <c r="DA229" i="9"/>
  <c r="DB229" i="9" s="1"/>
  <c r="DD229" i="9" s="1"/>
  <c r="BE93" i="20" s="1"/>
  <c r="BE49" i="20" s="1"/>
  <c r="AP45" i="22"/>
  <c r="AB132" i="22"/>
  <c r="BB65" i="22"/>
  <c r="BD104" i="22"/>
  <c r="G188" i="22" s="1"/>
  <c r="BB114" i="22"/>
  <c r="AU86" i="20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U140" i="20"/>
  <c r="AZ121" i="20"/>
  <c r="J186" i="20"/>
  <c r="X140" i="20"/>
  <c r="AO130" i="20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A105" i="22"/>
  <c r="AC127" i="22"/>
  <c r="AC132" i="22" s="1"/>
  <c r="BD105" i="22"/>
  <c r="G189" i="22" s="1"/>
  <c r="BA114" i="22"/>
  <c r="BA66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AP43" i="22" l="1"/>
  <c r="AP114" i="22"/>
  <c r="E155" i="22"/>
  <c r="C165" i="22" s="1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D81" i="22"/>
  <c r="G165" i="22" s="1"/>
  <c r="AR42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AZ61" i="22"/>
  <c r="BD100" i="22"/>
  <c r="G184" i="22" s="1"/>
  <c r="AK125" i="22"/>
  <c r="X132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V93" i="20" s="1"/>
  <c r="G14" i="17"/>
  <c r="I14" i="17" s="1"/>
  <c r="BE121" i="20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K89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K128" i="22"/>
  <c r="AF132" i="22"/>
  <c r="M132" i="22"/>
  <c r="AK117" i="22"/>
  <c r="BA85" i="15"/>
  <c r="BA45" i="15" s="1"/>
  <c r="AZ44" i="22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W46" i="9"/>
  <c r="L6" i="13" s="1"/>
  <c r="P124" i="20"/>
  <c r="AO124" i="20" s="1"/>
  <c r="H212" i="20" s="1"/>
  <c r="BO95" i="20"/>
  <c r="BP95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BC69" i="22" s="1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D90" i="22"/>
  <c r="G174" i="22" s="1"/>
  <c r="AT51" i="22"/>
  <c r="AT114" i="22"/>
  <c r="N132" i="22"/>
  <c r="AW114" i="22"/>
  <c r="BD95" i="22"/>
  <c r="G179" i="22" s="1"/>
  <c r="AW56" i="22"/>
  <c r="S132" i="22"/>
  <c r="AK121" i="22"/>
  <c r="AK129" i="22"/>
  <c r="AG132" i="22"/>
  <c r="BD109" i="22"/>
  <c r="G193" i="22" s="1"/>
  <c r="BC70" i="22"/>
  <c r="AR45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5" i="22"/>
  <c r="C169" i="22" s="1"/>
  <c r="BC44" i="22"/>
  <c r="J155" i="22"/>
  <c r="C170" i="22" s="1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5" i="22"/>
  <c r="C168" i="22" s="1"/>
  <c r="BC47" i="22"/>
  <c r="BD86" i="22"/>
  <c r="G170" i="22" s="1"/>
  <c r="AQ46" i="22"/>
  <c r="BD85" i="22"/>
  <c r="G169" i="22" s="1"/>
  <c r="W132" i="22"/>
  <c r="AK124" i="22"/>
  <c r="BD99" i="22"/>
  <c r="G183" i="22" s="1"/>
  <c r="AY60" i="22"/>
  <c r="E287" i="11"/>
  <c r="G287" i="11" s="1"/>
  <c r="H287" i="11" s="1"/>
  <c r="E281" i="11"/>
  <c r="G281" i="11" s="1"/>
  <c r="W137" i="15"/>
  <c r="BI96" i="20"/>
  <c r="Y142" i="9"/>
  <c r="Y139" i="9"/>
  <c r="BA101" i="20"/>
  <c r="CF141" i="9"/>
  <c r="CG141" i="9" s="1"/>
  <c r="BF88" i="15"/>
  <c r="BF101" i="15"/>
  <c r="BF87" i="15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K102" i="22"/>
  <c r="AQ45" i="22"/>
  <c r="BD84" i="22"/>
  <c r="G168" i="22" s="1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BH89" i="20"/>
  <c r="BH92" i="20"/>
  <c r="BI92" i="20" s="1"/>
  <c r="M160" i="20"/>
  <c r="M163" i="20" s="1"/>
  <c r="AX121" i="20"/>
  <c r="J182" i="20"/>
  <c r="AO135" i="20"/>
  <c r="AI140" i="20"/>
  <c r="AU91" i="20"/>
  <c r="BI91" i="20" s="1"/>
  <c r="L159" i="20"/>
  <c r="L163" i="20" s="1"/>
  <c r="BA121" i="20"/>
  <c r="V140" i="20"/>
  <c r="AO128" i="20"/>
  <c r="BH116" i="20"/>
  <c r="BI116" i="20" s="1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2" i="22" l="1"/>
  <c r="E231" i="11"/>
  <c r="C238" i="11"/>
  <c r="N230" i="11" s="1"/>
  <c r="E61" i="11"/>
  <c r="N61" i="11" s="1"/>
  <c r="BC105" i="20"/>
  <c r="BK130" i="9"/>
  <c r="J177" i="20"/>
  <c r="J178" i="20"/>
  <c r="BN131" i="9"/>
  <c r="G17" i="14" s="1"/>
  <c r="Z131" i="20"/>
  <c r="AO137" i="20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R43" i="22" l="1"/>
  <c r="AR114" i="22"/>
  <c r="AQ43" i="22"/>
  <c r="AQ114" i="22"/>
  <c r="M230" i="11"/>
  <c r="BI105" i="20"/>
  <c r="J191" i="20" s="1"/>
  <c r="C61" i="11"/>
  <c r="AO131" i="20"/>
  <c r="Z140" i="20"/>
  <c r="AC133" i="20"/>
  <c r="AC140" i="20" s="1"/>
  <c r="BO108" i="20"/>
  <c r="BP108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K91" i="22" l="1"/>
  <c r="AT90" i="20"/>
  <c r="AA46" i="9"/>
  <c r="Q29" i="9"/>
  <c r="Q28" i="9"/>
  <c r="K158" i="20"/>
  <c r="K163" i="20" s="1"/>
  <c r="F24" i="17"/>
  <c r="G24" i="17" s="1"/>
  <c r="AU90" i="20"/>
  <c r="AU121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2" i="22"/>
  <c r="AK118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W130" i="9"/>
  <c r="L12" i="13" s="1"/>
  <c r="BO97" i="20"/>
  <c r="BP97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K106" i="22"/>
  <c r="AY43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2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X114" i="22" l="1"/>
  <c r="BD96" i="22"/>
  <c r="G180" i="22" s="1"/>
  <c r="AX57" i="22"/>
  <c r="T132" i="22"/>
  <c r="AK122" i="22"/>
  <c r="AL126" i="15"/>
  <c r="BB93" i="20"/>
  <c r="AU190" i="9"/>
  <c r="AY93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2" i="22" l="1"/>
  <c r="BD92" i="22"/>
  <c r="G176" i="22" s="1"/>
  <c r="AU114" i="22"/>
  <c r="AU53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5" i="22" l="1"/>
  <c r="C167" i="22" s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AY44" i="22" l="1"/>
  <c r="BD83" i="22"/>
  <c r="G167" i="22" s="1"/>
  <c r="AY114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C89" i="20" l="1"/>
  <c r="J157" i="20"/>
  <c r="J163" i="20" s="1"/>
  <c r="CG132" i="9"/>
  <c r="H18" i="14" s="1"/>
  <c r="F61" i="11"/>
  <c r="F60" i="11"/>
  <c r="O59" i="11" s="1"/>
  <c r="F59" i="11"/>
  <c r="BI89" i="20" l="1"/>
  <c r="J175" i="20" s="1"/>
  <c r="F62" i="11"/>
  <c r="BC121" i="20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K93" i="22" l="1"/>
  <c r="CL147" i="9"/>
  <c r="Q123" i="15"/>
  <c r="AL123" i="15" s="1"/>
  <c r="BL95" i="15"/>
  <c r="BM95" i="15" s="1"/>
  <c r="AF234" i="9"/>
  <c r="BM103" i="15"/>
  <c r="Q132" i="22" l="1"/>
  <c r="AK119" i="22"/>
  <c r="Q137" i="15"/>
  <c r="CM146" i="9"/>
  <c r="CM142" i="9"/>
  <c r="CM145" i="9"/>
  <c r="CM144" i="9"/>
  <c r="CV138" i="9"/>
  <c r="BK103" i="22" l="1"/>
  <c r="CM147" i="9"/>
  <c r="AA130" i="15"/>
  <c r="BL105" i="15"/>
  <c r="BM105" i="15" s="1"/>
  <c r="CE130" i="9"/>
  <c r="H17" i="12" s="1"/>
  <c r="AA132" i="22" l="1"/>
  <c r="AK126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AA140" i="20"/>
  <c r="V217" i="9"/>
  <c r="V206" i="9" s="1"/>
  <c r="AV87" i="20" s="1"/>
  <c r="Q195" i="9"/>
  <c r="BI217" i="9"/>
  <c r="BI206" i="9" s="1"/>
  <c r="BB102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T88" i="20" l="1"/>
  <c r="AA48" i="9"/>
  <c r="X46" i="9"/>
  <c r="AA47" i="9"/>
  <c r="G209" i="15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K108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AZ69" i="22" l="1"/>
  <c r="BD108" i="22"/>
  <c r="G192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AZ114" i="22" l="1"/>
  <c r="AZ43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K107" i="22" l="1"/>
  <c r="EL146" i="9"/>
  <c r="F155" i="22"/>
  <c r="C166" i="22" s="1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K111" i="22" l="1"/>
  <c r="I163" i="22" s="1" a="1"/>
  <c r="I163" i="22" s="1"/>
  <c r="BC114" i="22"/>
  <c r="BC43" i="22"/>
  <c r="BD82" i="22"/>
  <c r="G166" i="22" s="1"/>
  <c r="AE132" i="22"/>
  <c r="AK127" i="22"/>
  <c r="AL231" i="9"/>
  <c r="AM231" i="9" s="1"/>
  <c r="AN231" i="9" s="1"/>
  <c r="AO231" i="9" s="1"/>
  <c r="AK234" i="9"/>
  <c r="BH88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I132" i="22" l="1"/>
  <c r="E163" i="22" s="1" a="1"/>
  <c r="AK130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AB212" i="9"/>
  <c r="AV88" i="20"/>
  <c r="E33" i="12"/>
  <c r="E35" i="14"/>
  <c r="AL135" i="15"/>
  <c r="G223" i="15" s="1"/>
  <c r="AJ137" i="15"/>
  <c r="BD88" i="20"/>
  <c r="CH212" i="9"/>
  <c r="FI145" i="9"/>
  <c r="FJ145" i="9" s="1"/>
  <c r="FK145" i="9" s="1"/>
  <c r="FL145" i="9" s="1"/>
  <c r="FH148" i="9"/>
  <c r="AB211" i="9" l="1"/>
  <c r="E163" i="22"/>
  <c r="K163" i="22" s="1"/>
  <c r="K181" i="22"/>
  <c r="K196" i="22"/>
  <c r="K190" i="22"/>
  <c r="K176" i="22"/>
  <c r="K171" i="22"/>
  <c r="K177" i="22"/>
  <c r="K191" i="22"/>
  <c r="K192" i="22"/>
  <c r="K172" i="22"/>
  <c r="K193" i="22"/>
  <c r="K173" i="22"/>
  <c r="K195" i="22"/>
  <c r="K175" i="22"/>
  <c r="K174" i="22"/>
  <c r="K183" i="22"/>
  <c r="K194" i="22"/>
  <c r="K178" i="22"/>
  <c r="K184" i="22"/>
  <c r="K179" i="22"/>
  <c r="K180" i="22"/>
  <c r="K186" i="22"/>
  <c r="K187" i="22"/>
  <c r="K182" i="22"/>
  <c r="K188" i="22"/>
  <c r="K185" i="22"/>
  <c r="K189" i="22"/>
  <c r="K164" i="22"/>
  <c r="K165" i="22"/>
  <c r="K169" i="22"/>
  <c r="K170" i="22"/>
  <c r="K168" i="22"/>
  <c r="K167" i="22"/>
  <c r="K166" i="22"/>
  <c r="BI88" i="20"/>
  <c r="J174" i="20" s="1"/>
  <c r="CE210" i="9"/>
  <c r="CH211" i="9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K179" i="15" l="1"/>
  <c r="K178" i="15"/>
  <c r="K182" i="15"/>
  <c r="K180" i="15"/>
  <c r="K181" i="15"/>
  <c r="K183" i="15"/>
  <c r="K177" i="15"/>
  <c r="K197" i="22"/>
  <c r="T140" i="20"/>
  <c r="AO126" i="20"/>
  <c r="G23" i="12"/>
  <c r="G25" i="14"/>
  <c r="AO134" i="20"/>
  <c r="AH140" i="20"/>
  <c r="ES132" i="9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AM140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3" i="20" l="1"/>
  <c r="CG131" i="9"/>
  <c r="CC130" i="9"/>
  <c r="O12" i="13" s="1"/>
  <c r="BO109" i="20"/>
  <c r="BP109" i="20" s="1"/>
  <c r="L171" i="20" s="1" a="1"/>
  <c r="L171" i="20" s="1"/>
  <c r="H15" i="12"/>
  <c r="H17" i="14"/>
  <c r="AO133" i="20"/>
  <c r="AD140" i="20"/>
  <c r="N185" i="20" l="1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<sst xmlns="http://schemas.openxmlformats.org/spreadsheetml/2006/main" count="5678" uniqueCount="679">
  <si>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</si>
  <si>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</si>
  <si>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</si>
  <si>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</si>
  <si>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</si>
  <si>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</si>
  <si>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</si>
  <si>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</si>
  <si>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</si>
  <si>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</si>
  <si>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</si>
  <si>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</si>
  <si>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</si>
  <si>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</si>
  <si>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</si>
  <si>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</si>
  <si>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</si>
  <si>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</si>
  <si>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</si>
  <si>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</si>
  <si>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</si>
  <si>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</si>
  <si>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</si>
  <si>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</si>
  <si>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</si>
  <si>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</si>
  <si>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</si>
  <si>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</si>
  <si>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</si>
  <si>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</si>
  <si>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</si>
  <si>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</si>
  <si>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</si>
  <si>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</si>
  <si>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</si>
  <si>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</si>
  <si>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</si>
  <si>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</si>
  <si>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</si>
  <si>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</si>
  <si>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</si>
  <si>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</si>
  <si>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</si>
  <si>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</si>
  <si>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</si>
  <si>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</si>
  <si>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</si>
  <si>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</si>
  <si>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</si>
  <si>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</si>
  <si>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</si>
  <si>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</si>
  <si>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</si>
  <si>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</si>
  <si>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</si>
  <si>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</si>
  <si>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</si>
  <si>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</si>
  <si>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</si>
  <si>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</si>
  <si>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</si>
  <si>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</si>
  <si>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</si>
  <si>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</si>
  <si>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</si>
  <si>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</si>
  <si>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</si>
  <si>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</si>
  <si>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</si>
  <si>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</si>
  <si>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</si>
  <si>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</si>
  <si>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</si>
  <si>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</si>
  <si>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</si>
  <si>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</si>
  <si>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</si>
  <si>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</si>
  <si>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</si>
  <si>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</si>
  <si>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</si>
  <si>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</si>
  <si>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</si>
  <si>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</si>
  <si>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</si>
  <si>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</si>
  <si>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</si>
  <si>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</si>
  <si>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</si>
  <si>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</si>
  <si>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</si>
  <si>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</si>
  <si>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</si>
  <si>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</si>
  <si>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</si>
  <si>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</si>
  <si>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</si>
  <si>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</si>
  <si>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</si>
  <si>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</si>
  <si>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</si>
  <si>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</si>
  <si>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</si>
  <si>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</si>
  <si>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</si>
  <si>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</si>
  <si>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</si>
  <si>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</si>
  <si>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</si>
  <si>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</si>
  <si>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</si>
  <si>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</si>
  <si>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</si>
  <si>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</si>
  <si>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</si>
  <si>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</si>
  <si>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</si>
  <si>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</si>
  <si>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</si>
  <si>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</si>
  <si>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</si>
  <si>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</si>
  <si>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</si>
  <si>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</si>
  <si>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</si>
  <si>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</si>
  <si>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</si>
  <si>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</si>
  <si>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</si>
  <si>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</si>
  <si>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</si>
  <si>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</si>
  <si>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</si>
  <si>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</si>
  <si>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</si>
  <si>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</si>
  <si>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</si>
  <si>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</si>
  <si>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</si>
  <si>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</si>
  <si>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</si>
  <si>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</si>
  <si>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</si>
  <si>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</si>
  <si>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</si>
  <si>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</si>
  <si>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</si>
  <si>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</si>
  <si>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</si>
  <si>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</si>
  <si>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</si>
  <si>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</si>
  <si>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</si>
  <si>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</si>
  <si>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</si>
  <si>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</si>
  <si>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</si>
  <si>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</si>
  <si>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</si>
  <si>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</si>
  <si>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</si>
  <si>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</si>
  <si>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</si>
  <si>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</si>
  <si>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</si>
  <si>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</si>
  <si>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</si>
  <si>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</si>
  <si>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</si>
  <si>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</si>
  <si>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</si>
  <si>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</si>
  <si>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</si>
  <si>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</si>
  <si>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</si>
  <si>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</si>
  <si>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</si>
  <si>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</si>
  <si>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</si>
  <si>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</si>
  <si>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</si>
  <si>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</si>
  <si>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</si>
  <si>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</si>
  <si>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</si>
  <si>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</si>
  <si>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</si>
  <si>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</si>
  <si>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</si>
  <si>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</si>
  <si>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</si>
  <si>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</si>
  <si>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</si>
  <si>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</si>
  <si>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</si>
  <si>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</si>
  <si>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</si>
  <si>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</si>
  <si>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</si>
  <si>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</si>
  <si>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</si>
  <si>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</si>
  <si>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</si>
  <si>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</si>
  <si>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</si>
  <si>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</si>
  <si>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</si>
  <si>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</si>
  <si>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</si>
  <si>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</si>
  <si>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</si>
  <si>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</si>
  <si>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</si>
  <si>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</si>
  <si>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</si>
  <si>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</si>
  <si>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</si>
  <si>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</si>
  <si>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</si>
  <si>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</si>
  <si>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</si>
  <si>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</si>
  <si>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</si>
  <si>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</si>
  <si>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</si>
  <si>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</si>
  <si>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</si>
  <si>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</si>
  <si>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</si>
  <si>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</si>
  <si>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</si>
  <si>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</si>
  <si>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</si>
  <si>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</si>
  <si>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</si>
  <si>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</si>
  <si>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</si>
  <si>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</si>
  <si>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</si>
  <si>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</si>
  <si>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</si>
  <si>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</si>
  <si>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</si>
  <si>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</si>
  <si>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</si>
  <si>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</si>
  <si>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</si>
  <si>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</si>
  <si>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</si>
  <si>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</si>
  <si>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</si>
  <si>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</si>
  <si>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</si>
  <si>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</si>
  <si>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</si>
  <si>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</si>
  <si>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</si>
  <si>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</si>
  <si>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</si>
  <si>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</si>
  <si>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</si>
  <si>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</si>
  <si>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</si>
  <si>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</si>
  <si>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</si>
  <si>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</si>
  <si>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</si>
  <si>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</si>
  <si>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</si>
  <si>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</si>
  <si>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</si>
  <si>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</si>
  <si>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</si>
  <si>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</si>
  <si>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</si>
  <si>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</si>
  <si>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</si>
  <si>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</si>
  <si>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</si>
  <si>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</si>
  <si>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</si>
  <si>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</si>
  <si>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</si>
  <si>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</si>
  <si>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</si>
  <si>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</si>
  <si>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</si>
  <si>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</si>
  <si>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</si>
  <si>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</si>
  <si>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</si>
  <si>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</si>
  <si>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</si>
  <si>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</si>
  <si>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</si>
  <si>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</si>
  <si>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</si>
  <si>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</si>
  <si>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</si>
  <si>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</si>
  <si>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</si>
  <si>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</si>
  <si>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</si>
  <si>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</si>
  <si>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</si>
  <si>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</si>
  <si>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</si>
  <si>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</si>
  <si>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</si>
  <si>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</si>
  <si>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</si>
  <si>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</si>
  <si>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</si>
  <si>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</si>
  <si>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</si>
  <si>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</si>
  <si>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</si>
  <si>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</si>
  <si>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</si>
  <si>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</si>
  <si>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</si>
  <si>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</si>
  <si>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</si>
  <si>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</si>
  <si>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</si>
  <si>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</si>
  <si>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</si>
  <si>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</si>
  <si>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</si>
  <si>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</si>
  <si>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</si>
  <si>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</si>
  <si>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</si>
  <si>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</si>
  <si>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</si>
  <si>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</si>
  <si>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</si>
  <si>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</si>
  <si>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</si>
  <si>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</si>
  <si>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</si>
  <si>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</si>
  <si>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</si>
  <si>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</si>
  <si>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</si>
  <si>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</si>
  <si>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</si>
  <si>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</si>
  <si>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</si>
  <si>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</si>
  <si>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</si>
  <si>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</si>
  <si>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</si>
  <si>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</si>
  <si>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</si>
  <si>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</si>
  <si>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</si>
  <si>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</si>
  <si>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</si>
  <si>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</si>
  <si>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</si>
  <si>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</si>
  <si>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</si>
  <si>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</si>
  <si>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</si>
  <si>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</si>
  <si>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</si>
  <si>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</si>
  <si>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</si>
  <si>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</si>
  <si>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</si>
  <si>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</si>
  <si>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</si>
  <si>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</si>
  <si>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</si>
  <si>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</si>
  <si>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</si>
  <si>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</si>
  <si>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</si>
  <si>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</si>
  <si>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</si>
  <si>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</si>
  <si>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</si>
  <si>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</si>
  <si>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</si>
  <si>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</si>
  <si>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</si>
  <si>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</si>
  <si>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</si>
  <si>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</si>
  <si>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</si>
  <si>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</si>
  <si>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</si>
  <si>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</si>
  <si>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</si>
  <si>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</si>
  <si>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</si>
  <si>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</si>
  <si>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</si>
  <si>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</si>
  <si>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</si>
  <si>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</si>
  <si>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</si>
  <si>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</si>
  <si>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</si>
  <si>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</si>
  <si>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</si>
  <si>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</si>
  <si>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</si>
  <si>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</si>
  <si>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</si>
  <si>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</si>
  <si>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</si>
  <si>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</si>
  <si>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</si>
  <si>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</si>
  <si>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</si>
  <si>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</si>
  <si>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</si>
  <si>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</si>
  <si>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</si>
  <si>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</si>
  <si>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</si>
  <si>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</si>
  <si>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</si>
  <si>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</si>
  <si>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</si>
  <si>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</si>
  <si>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</si>
  <si>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</si>
  <si>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</si>
  <si>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</si>
  <si>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</si>
  <si>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</si>
  <si>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</si>
  <si>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</si>
  <si>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</si>
  <si>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</si>
  <si>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</si>
  <si>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</si>
  <si>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</si>
  <si>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</si>
  <si>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</si>
  <si>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</si>
  <si>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</si>
  <si>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</si>
  <si>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</si>
  <si>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</si>
  <si>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</si>
  <si>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</si>
  <si>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</si>
  <si>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</si>
  <si>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</si>
  <si>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</si>
  <si>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</si>
  <si>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</si>
  <si>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</si>
  <si>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</si>
  <si>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</si>
  <si>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</si>
  <si>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</si>
  <si>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</si>
  <si>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</si>
  <si>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</si>
  <si>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</si>
  <si>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</si>
  <si>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</si>
  <si>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</si>
  <si>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</si>
  <si>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</si>
  <si>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</si>
  <si>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</si>
  <si>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</si>
  <si>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</si>
  <si>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</si>
  <si>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</si>
  <si>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</si>
  <si>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</si>
  <si>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</si>
  <si>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</si>
  <si>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</si>
  <si>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</si>
  <si>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</si>
  <si>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</si>
  <si>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</si>
  <si>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</si>
  <si>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</si>
  <si>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</si>
  <si>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</si>
  <si>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</si>
  <si>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</si>
  <si>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</si>
  <si>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</si>
  <si>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</si>
  <si>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</si>
  <si>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</si>
  <si>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</si>
  <si>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</si>
  <si>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</si>
  <si>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</si>
  <si>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</si>
  <si>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</si>
  <si>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</si>
  <si>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</si>
  <si>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</si>
  <si>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</si>
  <si>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</si>
  <si>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</si>
  <si>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</si>
  <si>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</si>
  <si>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</si>
  <si>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</si>
  <si>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</si>
  <si>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</si>
  <si>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</si>
  <si>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</si>
  <si>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</si>
  <si>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</si>
  <si>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</si>
  <si>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</si>
  <si>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</si>
  <si>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</si>
  <si>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</si>
  <si>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</si>
  <si>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</si>
  <si>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</si>
  <si>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</si>
  <si>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</si>
  <si>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</si>
  <si>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</si>
  <si>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</si>
  <si>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</si>
  <si>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</si>
  <si>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</si>
  <si>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</si>
  <si>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</si>
  <si>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</si>
  <si>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</si>
  <si>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</si>
  <si>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</si>
  <si>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</si>
  <si>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</si>
  <si>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</si>
  <si>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</si>
  <si>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</si>
  <si>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</si>
  <si>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</si>
  <si>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</si>
  <si>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</si>
  <si>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</si>
  <si>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</si>
  <si>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</si>
  <si>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</si>
  <si>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</si>
  <si>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</si>
  <si>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</si>
  <si>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</si>
  <si>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</si>
  <si>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</si>
  <si>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</si>
  <si>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</si>
  <si>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</si>
  <si>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</si>
  <si>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</si>
  <si>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</si>
  <si>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</si>
  <si>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</si>
  <si>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</si>
  <si>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</si>
  <si>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</si>
  <si>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</si>
  <si>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</si>
  <si>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</si>
  <si>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</si>
  <si>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</si>
  <si>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</si>
  <si>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</si>
  <si>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</si>
  <si>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</si>
  <si>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</si>
  <si>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</si>
  <si>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</si>
  <si>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</si>
  <si>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</si>
  <si>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</si>
  <si>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</si>
  <si>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</si>
  <si>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</si>
  <si>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</si>
  <si>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</si>
  <si>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</si>
  <si>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</si>
  <si>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</si>
  <si>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</si>
  <si>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</si>
  <si>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</si>
  <si>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</si>
  <si>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</si>
  <si>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</si>
  <si>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</si>
  <si>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</si>
  <si>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</si>
  <si>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</si>
  <si>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</si>
  <si>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</si>
  <si>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</si>
  <si>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</si>
  <si>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</si>
  <si>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</si>
  <si>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</si>
  <si>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</si>
  <si>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</si>
  <si>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</si>
  <si>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</si>
  <si>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</si>
  <si>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</si>
  <si>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</si>
  <si>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</si>
  <si>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</si>
  <si>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</si>
  <si>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</si>
  <si>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</si>
  <si>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</si>
  <si>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</si>
  <si>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</si>
  <si>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</si>
  <si>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</si>
  <si>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</si>
  <si>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</si>
  <si>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</si>
  <si>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</si>
  <si>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</si>
  <si>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</si>
  <si>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</si>
  <si>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</si>
  <si>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</si>
  <si>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</si>
  <si>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</si>
  <si>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</si>
  <si>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</si>
  <si>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</si>
  <si>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</si>
  <si>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</si>
  <si>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</si>
  <si>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</si>
  <si>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</si>
  <si>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</si>
  <si>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</si>
  <si>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</si>
  <si>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</si>
  <si>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</si>
  <si>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</si>
  <si>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</si>
  <si>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</si>
  <si>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</si>
  <si>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</si>
  <si>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</si>
  <si>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</si>
  <si>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</si>
  <si>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</si>
  <si>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</si>
  <si>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</si>
  <si>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</si>
  <si>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</si>
  <si>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</si>
  <si>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</si>
  <si>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</si>
  <si>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</si>
  <si>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</si>
  <si>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</si>
  <si>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</si>
  <si>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</si>
  <si>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>COG [from COG distribution]</t>
  </si>
  <si>
    <t xml:space="preserve">https://www.engineeringtoolbox.com/coal-heating-values-d_1675.html </t>
  </si>
  <si>
    <t>COG treatment</t>
  </si>
  <si>
    <t>COG distributor</t>
  </si>
  <si>
    <t>Treated coke oven gas [from COG treatment]</t>
  </si>
  <si>
    <t>Treated coke oven gas [from COG distributor]</t>
  </si>
  <si>
    <t>Treated coke oven gas [from COG distributor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</si>
</sst>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1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6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topLeftCell="A14" zoomScale="125" workbookViewId="0">
      <selection activeCell="C51" sqref="C51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673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665</v>
      </c>
    </row>
    <row r="57" spans="2:3" x14ac:dyDescent="0.2">
      <c r="B57" s="13" t="s">
        <v>670</v>
      </c>
      <c r="C57" s="3" t="s">
        <v>669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14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14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3"/>
      <c r="X18" s="323"/>
      <c r="Y18" s="323"/>
      <c r="Z18" s="323"/>
      <c r="AA18" s="323"/>
      <c r="AB18" s="323"/>
    </row>
    <row r="19" spans="1:28" ht="16" x14ac:dyDescent="0.2">
      <c r="B19" s="325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3"/>
      <c r="W19" s="323"/>
      <c r="X19" s="323"/>
      <c r="Y19" s="323"/>
      <c r="Z19" s="323"/>
      <c r="AA19" s="323"/>
      <c r="AB19" s="323"/>
    </row>
    <row r="20" spans="1:28" ht="18" x14ac:dyDescent="0.25">
      <c r="A20" s="1"/>
      <c r="B20" s="326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7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8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9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5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6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5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5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4" t="s">
        <v>19</v>
      </c>
      <c r="C44" s="334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37"/>
      <c r="D48" s="337"/>
      <c r="E48" s="337"/>
      <c r="F48" s="337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14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3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3"/>
      <c r="J51" s="333"/>
      <c r="K51" s="333"/>
      <c r="L51" s="333"/>
      <c r="M51" s="333"/>
    </row>
    <row r="52" spans="1:17" ht="16.25" customHeight="1" x14ac:dyDescent="0.25">
      <c r="C52" s="20" t="s">
        <v>24</v>
      </c>
      <c r="D52" s="13" t="s">
        <v>429</v>
      </c>
      <c r="H52" s="333"/>
      <c r="I52" s="333"/>
      <c r="J52" s="333"/>
      <c r="K52" s="333"/>
      <c r="L52" s="333"/>
      <c r="M52" s="333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653</v>
      </c>
      <c r="D55" s="303" t="s">
        <v>656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38" t="s">
        <v>655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1" t="s">
        <v>657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22"/>
      <c r="K60" s="301" t="s">
        <v>654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1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22"/>
      <c r="K62" s="301" t="s">
        <v>590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378</v>
      </c>
      <c r="C69" s="319"/>
      <c r="D69" s="319"/>
      <c r="E69" s="319"/>
      <c r="F69" s="319"/>
      <c r="G69" s="319"/>
      <c r="W69" s="17"/>
      <c r="X69" s="17"/>
      <c r="Y69" s="316" t="s">
        <v>493</v>
      </c>
      <c r="Z69" s="317"/>
      <c r="AA69" s="317"/>
      <c r="AB69" s="317"/>
      <c r="AC69" s="317"/>
      <c r="AD69" s="317"/>
      <c r="AE69" s="317"/>
      <c r="AF69" s="3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0"/>
      <c r="C70" s="320"/>
      <c r="D70" s="320"/>
      <c r="E70" s="320"/>
      <c r="F70" s="320"/>
      <c r="G70" s="320"/>
      <c r="Y70" s="318"/>
      <c r="Z70" s="312"/>
      <c r="AA70" s="312"/>
      <c r="AB70" s="312"/>
      <c r="AC70" s="312"/>
      <c r="AD70" s="312"/>
      <c r="AE70" s="312"/>
      <c r="AF70" s="312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18"/>
      <c r="Z71" s="312"/>
      <c r="AA71" s="312"/>
      <c r="AB71" s="312"/>
      <c r="AC71" s="312"/>
      <c r="AD71" s="312"/>
      <c r="AE71" s="312"/>
      <c r="AF71" s="312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10" t="s">
        <v>661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10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10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640</v>
      </c>
      <c r="N82" s="6"/>
      <c r="O82" s="6"/>
      <c r="P82" s="6"/>
      <c r="Y82" s="24"/>
    </row>
    <row r="83" spans="1:39" ht="18" x14ac:dyDescent="0.25">
      <c r="A83" s="310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10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21" t="s">
        <v>659</v>
      </c>
      <c r="I84" s="321"/>
      <c r="J84" s="321"/>
      <c r="K84" s="32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10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22" t="s">
        <v>660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2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2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2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1" t="s">
        <v>658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1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1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1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662</v>
      </c>
      <c r="D147" s="315"/>
      <c r="E147" s="315"/>
      <c r="F147" s="315"/>
      <c r="G147" s="315"/>
    </row>
    <row r="148" spans="1:30" x14ac:dyDescent="0.2">
      <c r="B148" s="171" t="s">
        <v>451</v>
      </c>
      <c r="C148" s="312"/>
      <c r="D148" s="312"/>
      <c r="E148" s="312"/>
      <c r="F148" s="312"/>
      <c r="G148" s="312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2" t="s">
        <v>663</v>
      </c>
      <c r="C176" s="312"/>
      <c r="D176" s="312"/>
      <c r="E176" s="312"/>
      <c r="F176" s="312"/>
      <c r="G176" s="312"/>
    </row>
    <row r="177" spans="2:17" x14ac:dyDescent="0.2">
      <c r="B177" s="312"/>
      <c r="C177" s="312"/>
      <c r="D177" s="312"/>
      <c r="E177" s="312"/>
      <c r="F177" s="312"/>
      <c r="G177" s="312"/>
    </row>
    <row r="178" spans="2:17" x14ac:dyDescent="0.2">
      <c r="B178" s="312"/>
      <c r="C178" s="312"/>
      <c r="D178" s="312"/>
      <c r="E178" s="312"/>
      <c r="F178" s="312"/>
      <c r="G178" s="312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2" t="s">
        <v>497</v>
      </c>
      <c r="C215" s="312"/>
      <c r="D215" s="312"/>
      <c r="E215" s="312"/>
      <c r="G215" s="20" t="s">
        <v>67</v>
      </c>
      <c r="H215" s="237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12"/>
      <c r="C216" s="312"/>
      <c r="D216" s="312"/>
      <c r="E216" s="312"/>
      <c r="G216" s="13">
        <v>3.76</v>
      </c>
      <c r="H216" s="13">
        <v>2</v>
      </c>
      <c r="J216" s="308" t="s">
        <v>499</v>
      </c>
      <c r="K216" s="308"/>
      <c r="L216" s="308"/>
      <c r="M216" s="13"/>
      <c r="N216" s="313" t="s">
        <v>75</v>
      </c>
      <c r="O216" s="314"/>
    </row>
    <row r="217" spans="2:20" x14ac:dyDescent="0.2">
      <c r="B217" s="312"/>
      <c r="C217" s="312"/>
      <c r="D217" s="312"/>
      <c r="E217" s="312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664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643</v>
      </c>
      <c r="K228" s="132" t="s">
        <v>646</v>
      </c>
      <c r="L228" s="3" t="s">
        <v>392</v>
      </c>
      <c r="M228" s="3" t="s">
        <v>40</v>
      </c>
      <c r="N228" s="4" t="s">
        <v>35</v>
      </c>
      <c r="O228" s="132" t="s">
        <v>644</v>
      </c>
      <c r="P228" s="132" t="s">
        <v>645</v>
      </c>
    </row>
    <row r="229" spans="2:21" x14ac:dyDescent="0.2">
      <c r="C229" s="3" t="s">
        <v>642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647</v>
      </c>
    </row>
    <row r="235" spans="2:21" x14ac:dyDescent="0.2">
      <c r="C235" s="3" t="s">
        <v>589</v>
      </c>
      <c r="N235" s="3" t="s">
        <v>648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2" t="s">
        <v>507</v>
      </c>
      <c r="C240" s="312"/>
      <c r="D240" s="312"/>
      <c r="E240" s="312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12"/>
      <c r="C241" s="312"/>
      <c r="D241" s="312"/>
      <c r="E241" s="312"/>
      <c r="J241" s="308" t="s">
        <v>509</v>
      </c>
      <c r="K241" s="308"/>
      <c r="L241" s="308"/>
      <c r="M241" s="13"/>
      <c r="N241" s="313" t="s">
        <v>75</v>
      </c>
      <c r="O241" s="314"/>
    </row>
    <row r="242" spans="2:21" x14ac:dyDescent="0.2">
      <c r="B242" s="312"/>
      <c r="C242" s="312"/>
      <c r="D242" s="312"/>
      <c r="E242" s="312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664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643</v>
      </c>
      <c r="C252" s="132" t="s">
        <v>646</v>
      </c>
      <c r="D252" s="3" t="s">
        <v>392</v>
      </c>
      <c r="E252" s="3" t="s">
        <v>40</v>
      </c>
      <c r="F252" s="4" t="s">
        <v>35</v>
      </c>
      <c r="G252" s="132" t="s">
        <v>644</v>
      </c>
      <c r="H252" s="132" t="s">
        <v>649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2" t="s">
        <v>512</v>
      </c>
      <c r="C257" s="312"/>
      <c r="D257" s="312"/>
      <c r="E257" s="312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12"/>
      <c r="C258" s="312"/>
      <c r="D258" s="312"/>
      <c r="E258" s="312"/>
      <c r="J258" s="308" t="s">
        <v>514</v>
      </c>
      <c r="K258" s="308"/>
      <c r="L258" s="308"/>
      <c r="M258" s="13"/>
      <c r="N258" s="313" t="s">
        <v>75</v>
      </c>
      <c r="O258" s="314"/>
    </row>
    <row r="259" spans="2:19" x14ac:dyDescent="0.2">
      <c r="B259" s="312"/>
      <c r="C259" s="312"/>
      <c r="D259" s="312"/>
      <c r="E259" s="312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664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643</v>
      </c>
      <c r="C269" s="132" t="s">
        <v>646</v>
      </c>
      <c r="D269" s="3" t="s">
        <v>392</v>
      </c>
      <c r="E269" s="3" t="s">
        <v>40</v>
      </c>
      <c r="F269" s="4" t="s">
        <v>35</v>
      </c>
      <c r="G269" s="132" t="s">
        <v>644</v>
      </c>
      <c r="H269" s="132" t="s">
        <v>650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2" t="s">
        <v>511</v>
      </c>
      <c r="C273" s="312"/>
      <c r="D273" s="312"/>
      <c r="E273" s="312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12"/>
      <c r="C274" s="312"/>
      <c r="D274" s="312"/>
      <c r="E274" s="312"/>
      <c r="J274" s="308" t="s">
        <v>74</v>
      </c>
      <c r="K274" s="308"/>
      <c r="L274" s="308"/>
      <c r="M274" s="13"/>
      <c r="N274" s="313" t="s">
        <v>75</v>
      </c>
      <c r="O274" s="314"/>
    </row>
    <row r="275" spans="2:15" x14ac:dyDescent="0.2">
      <c r="B275" s="312"/>
      <c r="C275" s="312"/>
      <c r="D275" s="312"/>
      <c r="E275" s="312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664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594</v>
      </c>
      <c r="H285" s="3" t="s">
        <v>594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592</v>
      </c>
      <c r="C290" s="3">
        <f>C287/C288</f>
        <v>0.33567230039130802</v>
      </c>
    </row>
    <row r="291" spans="2:3" x14ac:dyDescent="0.2">
      <c r="B291" s="3" t="s">
        <v>593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</mergeCells>
  <conditionalFormatting sqref="I151">
    <cfRule type="cellIs" dxfId="36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628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618</v>
      </c>
      <c r="E3" s="3" t="s">
        <v>617</v>
      </c>
      <c r="F3" s="292" t="s">
        <v>612</v>
      </c>
      <c r="G3" s="292" t="s">
        <v>620</v>
      </c>
      <c r="H3" s="3" t="s">
        <v>621</v>
      </c>
      <c r="I3" s="292" t="s">
        <v>622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629</v>
      </c>
      <c r="V3" s="3" t="s">
        <v>630</v>
      </c>
    </row>
    <row r="4" spans="2:22" x14ac:dyDescent="0.2">
      <c r="B4" s="3"/>
      <c r="C4" s="171" t="s">
        <v>601</v>
      </c>
      <c r="D4" s="13" t="s">
        <v>619</v>
      </c>
      <c r="E4" s="13" t="s">
        <v>63</v>
      </c>
      <c r="F4" s="13" t="s">
        <v>346</v>
      </c>
      <c r="G4" s="13" t="s">
        <v>619</v>
      </c>
      <c r="H4" s="13" t="s">
        <v>98</v>
      </c>
      <c r="I4" s="13" t="s">
        <v>619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601</v>
      </c>
      <c r="U4" s="13" t="s">
        <v>58</v>
      </c>
      <c r="V4" s="13" t="s">
        <v>58</v>
      </c>
    </row>
    <row r="5" spans="2:22" ht="15" customHeight="1" x14ac:dyDescent="0.2">
      <c r="B5" s="339" t="s">
        <v>595</v>
      </c>
      <c r="C5" s="3" t="s">
        <v>600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600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605</v>
      </c>
      <c r="F6" s="1" t="s">
        <v>606</v>
      </c>
      <c r="G6" s="1" t="s">
        <v>607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603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602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603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597</v>
      </c>
      <c r="F9" s="3" t="s">
        <v>598</v>
      </c>
      <c r="G9" s="292" t="s">
        <v>609</v>
      </c>
      <c r="H9" s="292" t="s">
        <v>610</v>
      </c>
      <c r="I9" s="3" t="s">
        <v>611</v>
      </c>
      <c r="J9" s="292" t="s">
        <v>612</v>
      </c>
      <c r="K9" s="292" t="s">
        <v>613</v>
      </c>
      <c r="L9" s="292" t="s">
        <v>101</v>
      </c>
      <c r="M9" s="292" t="s">
        <v>614</v>
      </c>
      <c r="N9" s="292" t="s">
        <v>615</v>
      </c>
      <c r="O9" s="3" t="s">
        <v>54</v>
      </c>
      <c r="P9" s="292" t="s">
        <v>616</v>
      </c>
      <c r="Q9" s="292" t="s">
        <v>34</v>
      </c>
    </row>
    <row r="10" spans="2:22" ht="17" x14ac:dyDescent="0.25">
      <c r="B10" s="339"/>
      <c r="C10" s="3"/>
      <c r="D10" s="13" t="s">
        <v>631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629</v>
      </c>
      <c r="V10" s="3" t="s">
        <v>630</v>
      </c>
    </row>
    <row r="11" spans="2:22" x14ac:dyDescent="0.2">
      <c r="B11" s="339"/>
      <c r="C11" s="3" t="s">
        <v>602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601</v>
      </c>
      <c r="U11" s="13" t="s">
        <v>58</v>
      </c>
      <c r="V11" s="13" t="s">
        <v>58</v>
      </c>
    </row>
    <row r="12" spans="2:22" x14ac:dyDescent="0.2">
      <c r="S12" s="340" t="s">
        <v>632</v>
      </c>
      <c r="T12" s="13" t="s">
        <v>600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599</v>
      </c>
      <c r="E13" s="240" t="s">
        <v>597</v>
      </c>
      <c r="F13" s="240" t="s">
        <v>598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0"/>
      <c r="T13" s="13" t="s">
        <v>603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604</v>
      </c>
      <c r="H14" s="294" t="s">
        <v>604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0"/>
      <c r="T14" s="13" t="s">
        <v>602</v>
      </c>
      <c r="U14" s="240">
        <v>869.44899999999996</v>
      </c>
      <c r="V14" s="240">
        <v>858.81600000000003</v>
      </c>
    </row>
    <row r="15" spans="2:22" x14ac:dyDescent="0.2">
      <c r="B15" s="339" t="s">
        <v>596</v>
      </c>
      <c r="C15" s="240" t="s">
        <v>600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9"/>
      <c r="C16" s="240"/>
      <c r="D16" s="240" t="s">
        <v>54</v>
      </c>
      <c r="E16" s="295" t="s">
        <v>605</v>
      </c>
      <c r="F16" s="295" t="s">
        <v>606</v>
      </c>
      <c r="G16" s="295" t="s">
        <v>607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9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9"/>
      <c r="C18" s="240" t="s">
        <v>603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9"/>
      <c r="C19" s="240"/>
      <c r="D19" s="240" t="s">
        <v>501</v>
      </c>
      <c r="E19" s="240" t="s">
        <v>501</v>
      </c>
      <c r="F19" s="297" t="s">
        <v>624</v>
      </c>
      <c r="G19" s="297" t="s">
        <v>625</v>
      </c>
      <c r="H19" s="297" t="s">
        <v>612</v>
      </c>
      <c r="I19" s="297" t="s">
        <v>622</v>
      </c>
      <c r="J19" s="297" t="s">
        <v>622</v>
      </c>
      <c r="K19" s="240" t="s">
        <v>40</v>
      </c>
      <c r="L19" s="297" t="s">
        <v>614</v>
      </c>
      <c r="M19" s="297" t="s">
        <v>615</v>
      </c>
      <c r="N19" s="297" t="s">
        <v>626</v>
      </c>
      <c r="O19" s="297" t="s">
        <v>627</v>
      </c>
      <c r="P19" s="297" t="s">
        <v>34</v>
      </c>
    </row>
    <row r="20" spans="2:16" x14ac:dyDescent="0.2">
      <c r="B20" s="339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623</v>
      </c>
      <c r="K20" s="294" t="s">
        <v>608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9"/>
      <c r="C21" s="240" t="s">
        <v>602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573</v>
      </c>
    </row>
    <row r="33" spans="3:3" x14ac:dyDescent="0.2">
      <c r="C33" s="3" t="s">
        <v>574</v>
      </c>
    </row>
    <row r="34" spans="3:3" x14ac:dyDescent="0.2">
      <c r="C34" s="3" t="s">
        <v>558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CG137" zoomScale="50" zoomScaleNormal="120" workbookViewId="0">
      <selection activeCell="EP197" sqref="EP197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3" t="s">
        <v>364</v>
      </c>
      <c r="Q23" s="363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4"/>
      <c r="Q24" s="364"/>
    </row>
    <row r="25" spans="14:66" ht="16" x14ac:dyDescent="0.2">
      <c r="P25" s="354" t="s">
        <v>344</v>
      </c>
      <c r="Q25" s="138" t="s">
        <v>317</v>
      </c>
      <c r="AO25" s="351" t="s">
        <v>438</v>
      </c>
      <c r="AP25" s="351"/>
      <c r="AQ25" s="351"/>
      <c r="AR25" s="351"/>
      <c r="AS25" s="351"/>
      <c r="AT25" s="351"/>
      <c r="AU25" s="351"/>
      <c r="BH25" s="351" t="s">
        <v>442</v>
      </c>
      <c r="BI25" s="351"/>
      <c r="BJ25" s="351"/>
      <c r="BK25" s="351"/>
      <c r="BL25" s="351"/>
      <c r="BM25" s="351"/>
      <c r="BN25" s="351"/>
    </row>
    <row r="26" spans="14:66" x14ac:dyDescent="0.2">
      <c r="P26" s="355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638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3" t="s">
        <v>422</v>
      </c>
      <c r="F42" s="353"/>
      <c r="G42" s="353"/>
      <c r="H42" s="353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70" t="s">
        <v>415</v>
      </c>
      <c r="X42" s="370"/>
      <c r="Y42" s="370"/>
      <c r="Z42" s="370"/>
      <c r="AA42" s="370"/>
      <c r="AB42" s="4"/>
      <c r="AC42" s="4"/>
      <c r="AD42" s="4"/>
      <c r="AE42" s="4"/>
      <c r="AF42" s="4"/>
      <c r="AG42" s="4"/>
      <c r="AH42" s="4"/>
      <c r="AI42" s="97"/>
      <c r="AJ42" s="4" t="s">
        <v>552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70" t="s">
        <v>566</v>
      </c>
      <c r="AQ42" s="370"/>
      <c r="AR42" s="370"/>
      <c r="AS42" s="370"/>
      <c r="AT42" s="370"/>
      <c r="AV42" s="4"/>
      <c r="AW42" s="4"/>
      <c r="AX42" s="4"/>
      <c r="AY42" s="4"/>
      <c r="AZ42" s="4"/>
      <c r="BA42" s="4"/>
      <c r="BB42" s="4"/>
      <c r="BC42" s="4" t="s">
        <v>551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70" t="s">
        <v>443</v>
      </c>
      <c r="BJ42" s="370"/>
      <c r="BK42" s="370"/>
      <c r="BL42" s="370"/>
      <c r="BM42" s="370"/>
      <c r="BV42" s="3" t="s">
        <v>549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3"/>
      <c r="F43" s="353"/>
      <c r="G43" s="353"/>
      <c r="H43" s="353"/>
      <c r="J43" s="4"/>
      <c r="K43" s="4"/>
      <c r="L43" s="4"/>
      <c r="M43" s="4"/>
      <c r="N43" s="4"/>
      <c r="O43" s="4"/>
      <c r="P43" s="4"/>
      <c r="Q43" s="4"/>
      <c r="R43" s="4"/>
      <c r="S43" s="4"/>
      <c r="W43" s="371"/>
      <c r="X43" s="371"/>
      <c r="Y43" s="371"/>
      <c r="Z43" s="371"/>
      <c r="AA43" s="37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70"/>
      <c r="AQ43" s="370"/>
      <c r="AR43" s="370"/>
      <c r="AS43" s="370"/>
      <c r="AT43" s="370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70"/>
      <c r="BJ43" s="370"/>
      <c r="BK43" s="370"/>
      <c r="BL43" s="370"/>
      <c r="BM43" s="370"/>
    </row>
    <row r="44" spans="5:80" ht="19.25" customHeight="1" x14ac:dyDescent="0.25">
      <c r="J44" s="4"/>
      <c r="K44" s="1" t="s">
        <v>559</v>
      </c>
      <c r="L44" s="1" t="s">
        <v>560</v>
      </c>
      <c r="M44" s="1" t="s">
        <v>562</v>
      </c>
      <c r="N44" s="1" t="s">
        <v>85</v>
      </c>
      <c r="O44" s="1" t="s">
        <v>666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561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73" t="s">
        <v>344</v>
      </c>
      <c r="AA44" s="138" t="s">
        <v>317</v>
      </c>
      <c r="AB44" s="4"/>
      <c r="AC44" s="4"/>
      <c r="AD44" s="1" t="s">
        <v>559</v>
      </c>
      <c r="AE44" s="1" t="s">
        <v>560</v>
      </c>
      <c r="AF44" s="1" t="s">
        <v>562</v>
      </c>
      <c r="AG44" s="1" t="s">
        <v>85</v>
      </c>
      <c r="AH44" s="1" t="s">
        <v>666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561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54" t="s">
        <v>344</v>
      </c>
      <c r="AT44" s="138" t="s">
        <v>317</v>
      </c>
      <c r="AU44" s="4"/>
      <c r="AV44" s="4"/>
      <c r="AW44" s="1" t="s">
        <v>559</v>
      </c>
      <c r="AX44" s="1" t="s">
        <v>560</v>
      </c>
      <c r="AY44" s="1" t="s">
        <v>562</v>
      </c>
      <c r="AZ44" s="1" t="s">
        <v>85</v>
      </c>
      <c r="BA44" s="1" t="s">
        <v>666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561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54" t="s">
        <v>344</v>
      </c>
      <c r="BM44" s="138" t="s">
        <v>317</v>
      </c>
      <c r="BN44" s="1"/>
      <c r="BO44" s="4"/>
      <c r="BP44" s="1" t="s">
        <v>559</v>
      </c>
      <c r="BQ44" s="1" t="s">
        <v>560</v>
      </c>
      <c r="BR44" s="1" t="s">
        <v>562</v>
      </c>
      <c r="BS44" s="1" t="s">
        <v>85</v>
      </c>
      <c r="BT44" s="1" t="s">
        <v>666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651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74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651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5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651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5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651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4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4" t="s">
        <v>552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4" t="s">
        <v>551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4" t="s">
        <v>549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4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638</v>
      </c>
      <c r="AA47" s="136">
        <f>($AO$42+AO63)/(V59+V72+$V$42)</f>
        <v>0.54834789034775577</v>
      </c>
      <c r="AB47" s="344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638</v>
      </c>
      <c r="AT47" s="136">
        <f>BH42/(AU28+AO42)</f>
        <v>0.15191900995389168</v>
      </c>
      <c r="AU47" s="344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638</v>
      </c>
      <c r="BM47" s="136">
        <f>(CA42+CA55)/(BN35+BH42)</f>
        <v>0.9084965360427989</v>
      </c>
      <c r="BN47" s="344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4" t="s">
        <v>554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44" t="s">
        <v>553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44" t="s">
        <v>550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>
        <f>SUM(BT46:BT47)</f>
        <v>-20318.34579452957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4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4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4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667</v>
      </c>
      <c r="BU49" s="4"/>
      <c r="BV49" s="4"/>
      <c r="BZ49" s="3" t="s">
        <v>96</v>
      </c>
      <c r="CA49" s="1" t="s">
        <v>93</v>
      </c>
    </row>
    <row r="50" spans="2:86" x14ac:dyDescent="0.2">
      <c r="I50" s="344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4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4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4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4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4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>
        <f>SUM(O46:O51)</f>
        <v>-39777.560785767848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586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62">
        <f>SUM(AH46:AH51)</f>
        <v>-39777.560785767848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586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62">
        <f>SUM(BA46:BA51)</f>
        <v>-39777.560785767848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586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667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588</v>
      </c>
      <c r="Z53" s="1" t="s">
        <v>588</v>
      </c>
      <c r="AA53" s="1" t="s">
        <v>588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667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588</v>
      </c>
      <c r="AS53" s="1" t="s">
        <v>588</v>
      </c>
      <c r="AT53" s="1" t="s">
        <v>588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667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588</v>
      </c>
      <c r="BK53" s="1" t="s">
        <v>588</v>
      </c>
      <c r="BL53" s="1" t="s">
        <v>588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587</v>
      </c>
      <c r="Z54" s="3" t="s">
        <v>587</v>
      </c>
      <c r="AA54" s="3" t="s">
        <v>587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587</v>
      </c>
      <c r="AS54" s="3" t="s">
        <v>587</v>
      </c>
      <c r="AT54" s="3" t="s">
        <v>587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587</v>
      </c>
      <c r="BK54" s="3" t="s">
        <v>587</v>
      </c>
      <c r="BL54" s="3" t="s">
        <v>587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548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559</v>
      </c>
      <c r="BQ57" s="1" t="s">
        <v>560</v>
      </c>
      <c r="BR57" s="1" t="s">
        <v>562</v>
      </c>
      <c r="BS57" s="1" t="s">
        <v>85</v>
      </c>
      <c r="BT57" s="1" t="s">
        <v>666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651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577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4" t="s">
        <v>548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44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2" t="s">
        <v>489</v>
      </c>
      <c r="C61" s="342"/>
      <c r="D61" s="342"/>
      <c r="E61" s="342"/>
      <c r="F61" s="342"/>
      <c r="G61" s="342"/>
      <c r="H61" s="342"/>
      <c r="J61" s="4"/>
      <c r="K61" s="3" t="s">
        <v>565</v>
      </c>
      <c r="L61" s="1" t="s">
        <v>559</v>
      </c>
      <c r="M61" s="1" t="s">
        <v>562</v>
      </c>
      <c r="N61" s="1" t="s">
        <v>85</v>
      </c>
      <c r="O61" s="1" t="s">
        <v>666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561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44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3"/>
      <c r="C62" s="343"/>
      <c r="D62" s="343"/>
      <c r="E62" s="343"/>
      <c r="F62" s="343"/>
      <c r="G62" s="343"/>
      <c r="H62" s="343"/>
      <c r="J62" s="4" t="s">
        <v>41</v>
      </c>
      <c r="K62" s="3" t="s">
        <v>564</v>
      </c>
      <c r="L62" s="1" t="s">
        <v>88</v>
      </c>
      <c r="M62" s="1" t="s">
        <v>90</v>
      </c>
      <c r="N62" s="1" t="s">
        <v>86</v>
      </c>
      <c r="O62" s="1" t="s">
        <v>651</v>
      </c>
      <c r="P62" s="1" t="s">
        <v>652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4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577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62">
        <f>SUM(BT57:BT62)</f>
        <v>-19459.214991238277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667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667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559</v>
      </c>
      <c r="AE65" s="1" t="s">
        <v>560</v>
      </c>
      <c r="AF65" s="1" t="s">
        <v>562</v>
      </c>
      <c r="AG65" s="1" t="s">
        <v>85</v>
      </c>
      <c r="AH65" s="1" t="s">
        <v>666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651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4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4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4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4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8">
        <f>SUM(AH67:AH69)</f>
        <v>-22363.1299691768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667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2" t="s">
        <v>522</v>
      </c>
      <c r="F74" s="342"/>
      <c r="G74" s="342"/>
      <c r="H74" s="342"/>
      <c r="K74" s="1" t="s">
        <v>559</v>
      </c>
      <c r="L74" s="1" t="s">
        <v>560</v>
      </c>
      <c r="M74" s="1" t="s">
        <v>562</v>
      </c>
      <c r="N74" s="1" t="s">
        <v>85</v>
      </c>
      <c r="O74" s="1" t="s">
        <v>666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2"/>
      <c r="F75" s="342"/>
      <c r="G75" s="342"/>
      <c r="H75" s="342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651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4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4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667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2" t="s">
        <v>518</v>
      </c>
      <c r="DU103" s="342"/>
      <c r="DV103" s="342"/>
      <c r="DW103" s="342"/>
      <c r="DX103" s="342"/>
      <c r="DY103" s="342"/>
      <c r="EA103" s="4"/>
      <c r="EB103" s="3" t="s">
        <v>565</v>
      </c>
      <c r="EC103" s="1" t="s">
        <v>559</v>
      </c>
      <c r="ED103" s="3" t="s">
        <v>5</v>
      </c>
      <c r="EE103" s="1" t="s">
        <v>85</v>
      </c>
      <c r="EF103" s="1" t="s">
        <v>666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3"/>
      <c r="DU104" s="343"/>
      <c r="DV104" s="343"/>
      <c r="DW104" s="343"/>
      <c r="DX104" s="343"/>
      <c r="DY104" s="343"/>
      <c r="EA104" s="4" t="s">
        <v>41</v>
      </c>
      <c r="EB104" s="3" t="s">
        <v>564</v>
      </c>
      <c r="EC104" s="1" t="s">
        <v>88</v>
      </c>
      <c r="ED104" s="1" t="s">
        <v>90</v>
      </c>
      <c r="EE104" s="1" t="s">
        <v>86</v>
      </c>
      <c r="EF104" s="1" t="s">
        <v>651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568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560</v>
      </c>
      <c r="FD106" s="1" t="s">
        <v>5</v>
      </c>
      <c r="FE106" s="1" t="s">
        <v>85</v>
      </c>
      <c r="FF106" s="1" t="s">
        <v>666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667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563</v>
      </c>
      <c r="FD107" s="2" t="s">
        <v>12</v>
      </c>
      <c r="FE107" s="2" t="s">
        <v>13</v>
      </c>
      <c r="FF107" s="1" t="s">
        <v>651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568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72" t="s">
        <v>438</v>
      </c>
      <c r="AP110" s="365"/>
      <c r="AQ110" s="365"/>
      <c r="AR110" s="365"/>
      <c r="AS110" s="365"/>
      <c r="AT110" s="365"/>
      <c r="AU110" s="365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65" t="s">
        <v>442</v>
      </c>
      <c r="BH110" s="365"/>
      <c r="BI110" s="365"/>
      <c r="BJ110" s="365"/>
      <c r="BK110" s="365"/>
      <c r="BL110" s="365"/>
      <c r="BM110" s="365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667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5" t="s">
        <v>364</v>
      </c>
      <c r="Q111" s="375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6"/>
      <c r="Q112" s="376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4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5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65" t="s">
        <v>444</v>
      </c>
      <c r="EQ114" s="365"/>
      <c r="ER114" s="365"/>
      <c r="ES114" s="365"/>
      <c r="ET114" s="365"/>
      <c r="EU114" s="365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638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559</v>
      </c>
      <c r="CM116" s="1" t="s">
        <v>560</v>
      </c>
      <c r="CN116" s="1" t="s">
        <v>562</v>
      </c>
      <c r="CO116" s="1" t="s">
        <v>85</v>
      </c>
      <c r="CP116" s="1" t="s">
        <v>666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561</v>
      </c>
      <c r="CW116" s="1" t="s">
        <v>50</v>
      </c>
      <c r="CX116" s="6"/>
      <c r="CY116" s="4"/>
      <c r="DB116" s="4"/>
      <c r="DC116" s="4"/>
      <c r="DT116" s="342" t="s">
        <v>476</v>
      </c>
      <c r="DU116" s="342"/>
      <c r="DV116" s="342"/>
      <c r="DW116" s="342"/>
      <c r="DX116" s="342"/>
      <c r="DY116" s="342"/>
      <c r="EA116" s="4"/>
      <c r="EB116" s="3" t="s">
        <v>565</v>
      </c>
      <c r="EC116" s="1" t="s">
        <v>559</v>
      </c>
      <c r="ED116" s="3" t="s">
        <v>5</v>
      </c>
      <c r="EE116" s="1" t="s">
        <v>85</v>
      </c>
      <c r="EF116" s="1" t="s">
        <v>666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561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651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3"/>
      <c r="DU117" s="343"/>
      <c r="DV117" s="343"/>
      <c r="DW117" s="343"/>
      <c r="DX117" s="343"/>
      <c r="DY117" s="343"/>
      <c r="EA117" s="4" t="s">
        <v>41</v>
      </c>
      <c r="EB117" s="3" t="s">
        <v>564</v>
      </c>
      <c r="EC117" s="1" t="s">
        <v>88</v>
      </c>
      <c r="ED117" s="1" t="s">
        <v>90</v>
      </c>
      <c r="EE117" s="1" t="s">
        <v>86</v>
      </c>
      <c r="EF117" s="1" t="s">
        <v>651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667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667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3" t="s">
        <v>521</v>
      </c>
      <c r="F126" s="353"/>
      <c r="G126" s="353"/>
      <c r="H126" s="353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6" t="s">
        <v>416</v>
      </c>
      <c r="X126" s="366"/>
      <c r="Y126" s="366"/>
      <c r="Z126" s="366"/>
      <c r="AA126" s="366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6" t="s">
        <v>545</v>
      </c>
      <c r="AR126" s="366"/>
      <c r="AS126" s="366"/>
      <c r="AT126" s="366"/>
      <c r="AU126" s="366"/>
      <c r="AV126" s="6"/>
      <c r="AW126" s="6"/>
      <c r="AX126" s="121"/>
      <c r="AY126" s="6"/>
      <c r="AZ126" s="6"/>
      <c r="BA126" s="6"/>
      <c r="BB126" s="6"/>
      <c r="BC126" s="6"/>
      <c r="BD126" s="6" t="s">
        <v>546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6" t="s">
        <v>440</v>
      </c>
      <c r="BK126" s="366"/>
      <c r="BL126" s="366"/>
      <c r="BM126" s="366"/>
      <c r="BN126" s="366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6" t="s">
        <v>441</v>
      </c>
      <c r="CD126" s="366"/>
      <c r="CE126" s="366"/>
      <c r="CF126" s="366"/>
      <c r="CG126" s="366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7" t="s">
        <v>81</v>
      </c>
      <c r="DT126" s="377"/>
      <c r="DU126" s="377"/>
      <c r="DV126" s="377"/>
      <c r="DW126" s="377"/>
      <c r="DX126" s="377"/>
      <c r="DY126" s="377"/>
      <c r="EG126" s="3" t="s">
        <v>555</v>
      </c>
      <c r="EL126" s="173">
        <f>EB134</f>
        <v>1309.8157778632656</v>
      </c>
      <c r="EM126" s="174">
        <f>EM134</f>
        <v>7072531.8830895294</v>
      </c>
      <c r="EN126" s="341" t="s">
        <v>427</v>
      </c>
      <c r="EO126" s="341"/>
      <c r="EP126" s="341"/>
      <c r="EQ126" s="341"/>
      <c r="ER126" s="341"/>
      <c r="ES126" s="341"/>
      <c r="ET126" s="341"/>
      <c r="EY126" s="1"/>
      <c r="EZ126" s="1"/>
      <c r="FA126" s="1"/>
      <c r="FB126" s="1"/>
      <c r="FC126" s="1"/>
      <c r="FD126" s="1"/>
      <c r="FE126" s="3" t="s">
        <v>556</v>
      </c>
      <c r="FL126" s="50">
        <f>FB131</f>
        <v>616.23583583508366</v>
      </c>
      <c r="FM126" s="48">
        <f>FM131</f>
        <v>4157895.2984628798</v>
      </c>
      <c r="FN126" s="341" t="s">
        <v>421</v>
      </c>
      <c r="FO126" s="341"/>
      <c r="FP126" s="341"/>
      <c r="FQ126" s="341"/>
      <c r="FR126" s="341"/>
      <c r="FS126" s="341"/>
      <c r="FT126" s="341"/>
    </row>
    <row r="127" spans="5:176" ht="16.25" customHeight="1" thickBot="1" x14ac:dyDescent="0.25">
      <c r="E127" s="353"/>
      <c r="F127" s="353"/>
      <c r="G127" s="353"/>
      <c r="H127" s="353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7"/>
      <c r="X127" s="367"/>
      <c r="Y127" s="367"/>
      <c r="Z127" s="367"/>
      <c r="AA127" s="36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6"/>
      <c r="AR127" s="366"/>
      <c r="AS127" s="366"/>
      <c r="AT127" s="366"/>
      <c r="AU127" s="36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6"/>
      <c r="BK127" s="366"/>
      <c r="BL127" s="366"/>
      <c r="BM127" s="366"/>
      <c r="BN127" s="36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6"/>
      <c r="CD127" s="366"/>
      <c r="CE127" s="366"/>
      <c r="CF127" s="366"/>
      <c r="CG127" s="366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7"/>
      <c r="DT127" s="377"/>
      <c r="DU127" s="377"/>
      <c r="DV127" s="377"/>
      <c r="DW127" s="377"/>
      <c r="DX127" s="377"/>
      <c r="DY127" s="377"/>
      <c r="EN127" s="341"/>
      <c r="EO127" s="341"/>
      <c r="EP127" s="341"/>
      <c r="EQ127" s="341"/>
      <c r="ER127" s="341"/>
      <c r="ES127" s="341"/>
      <c r="ET127" s="341"/>
      <c r="EY127" s="1"/>
      <c r="EZ127" s="1"/>
      <c r="FA127" s="1"/>
      <c r="FB127" s="1"/>
      <c r="FC127" s="1"/>
      <c r="FD127" s="1"/>
      <c r="FE127" s="1"/>
      <c r="FF127" s="1"/>
      <c r="FG127" s="1"/>
      <c r="FN127" s="341"/>
      <c r="FO127" s="341"/>
      <c r="FP127" s="341"/>
      <c r="FQ127" s="341"/>
      <c r="FR127" s="341"/>
      <c r="FS127" s="341"/>
      <c r="FT127" s="341"/>
    </row>
    <row r="128" spans="5:176" ht="19.75" customHeight="1" thickBot="1" x14ac:dyDescent="0.3">
      <c r="J128" s="4"/>
      <c r="K128" s="1" t="s">
        <v>559</v>
      </c>
      <c r="L128" s="1" t="s">
        <v>560</v>
      </c>
      <c r="M128" s="1" t="s">
        <v>562</v>
      </c>
      <c r="N128" s="1" t="s">
        <v>85</v>
      </c>
      <c r="O128" s="1" t="s">
        <v>666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561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54" t="s">
        <v>344</v>
      </c>
      <c r="AA128" s="138" t="s">
        <v>317</v>
      </c>
      <c r="AB128" s="1"/>
      <c r="AC128" s="6"/>
      <c r="AD128" s="4"/>
      <c r="AE128" s="1" t="s">
        <v>559</v>
      </c>
      <c r="AF128" s="1" t="s">
        <v>560</v>
      </c>
      <c r="AG128" s="1" t="s">
        <v>562</v>
      </c>
      <c r="AH128" s="1" t="s">
        <v>85</v>
      </c>
      <c r="AI128" s="1" t="s">
        <v>666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561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54" t="s">
        <v>344</v>
      </c>
      <c r="AU128" s="138" t="s">
        <v>317</v>
      </c>
      <c r="AV128" s="1"/>
      <c r="AW128" s="4"/>
      <c r="AX128" s="1" t="s">
        <v>559</v>
      </c>
      <c r="AY128" s="1" t="s">
        <v>560</v>
      </c>
      <c r="AZ128" s="1" t="s">
        <v>562</v>
      </c>
      <c r="BA128" s="1" t="s">
        <v>85</v>
      </c>
      <c r="BB128" s="1" t="s">
        <v>666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561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54" t="s">
        <v>344</v>
      </c>
      <c r="BN128" s="138" t="s">
        <v>317</v>
      </c>
      <c r="BO128" s="1"/>
      <c r="BP128" s="4"/>
      <c r="BQ128" s="1" t="s">
        <v>559</v>
      </c>
      <c r="BR128" s="1" t="s">
        <v>560</v>
      </c>
      <c r="BS128" s="1" t="s">
        <v>562</v>
      </c>
      <c r="BT128" s="1" t="s">
        <v>85</v>
      </c>
      <c r="BU128" s="1" t="s">
        <v>666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561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54" t="s">
        <v>344</v>
      </c>
      <c r="CG128" s="138" t="s">
        <v>317</v>
      </c>
      <c r="CH128" s="113"/>
      <c r="CI128" s="113"/>
      <c r="CJ128" s="113"/>
      <c r="CK128" s="4"/>
      <c r="CL128" s="1" t="s">
        <v>559</v>
      </c>
      <c r="CM128" s="1" t="s">
        <v>560</v>
      </c>
      <c r="CN128" s="1" t="s">
        <v>562</v>
      </c>
      <c r="CO128" s="1" t="s">
        <v>85</v>
      </c>
      <c r="CP128" s="1" t="s">
        <v>666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561</v>
      </c>
      <c r="CW128" s="1" t="s">
        <v>50</v>
      </c>
      <c r="DS128" s="377"/>
      <c r="DT128" s="377"/>
      <c r="DU128" s="377"/>
      <c r="DV128" s="377"/>
      <c r="DW128" s="377"/>
      <c r="DX128" s="377"/>
      <c r="DY128" s="377"/>
      <c r="EA128" s="4"/>
      <c r="EB128" s="1" t="s">
        <v>559</v>
      </c>
      <c r="EC128" s="1" t="s">
        <v>560</v>
      </c>
      <c r="ED128" s="1" t="s">
        <v>562</v>
      </c>
      <c r="EE128" s="1" t="s">
        <v>85</v>
      </c>
      <c r="EF128" s="1" t="s">
        <v>666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561</v>
      </c>
      <c r="EM128" s="1" t="s">
        <v>50</v>
      </c>
      <c r="EN128" s="341"/>
      <c r="EO128" s="341"/>
      <c r="EP128" s="341"/>
      <c r="EQ128" s="341"/>
      <c r="ER128" s="341"/>
      <c r="ES128" s="341"/>
      <c r="ET128" s="341"/>
      <c r="EZ128" s="1"/>
      <c r="FA128" s="1"/>
      <c r="FB128" s="1" t="s">
        <v>559</v>
      </c>
      <c r="FC128" s="1" t="s">
        <v>560</v>
      </c>
      <c r="FD128" s="1" t="s">
        <v>562</v>
      </c>
      <c r="FE128" s="1" t="s">
        <v>85</v>
      </c>
      <c r="FF128" s="1" t="s">
        <v>666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561</v>
      </c>
      <c r="FM128" s="1" t="s">
        <v>50</v>
      </c>
      <c r="FN128" s="341"/>
      <c r="FO128" s="341"/>
      <c r="FP128" s="341"/>
      <c r="FQ128" s="341"/>
      <c r="FR128" s="341"/>
      <c r="FS128" s="341"/>
      <c r="FT128" s="341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651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5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651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5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651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5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651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5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651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78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563</v>
      </c>
      <c r="ED129" s="1" t="s">
        <v>90</v>
      </c>
      <c r="EE129" s="1" t="s">
        <v>86</v>
      </c>
      <c r="EF129" s="1" t="s">
        <v>651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45" t="s">
        <v>344</v>
      </c>
      <c r="ES129" s="102" t="s">
        <v>317</v>
      </c>
      <c r="FA129" s="2" t="s">
        <v>41</v>
      </c>
      <c r="FB129" s="1" t="s">
        <v>88</v>
      </c>
      <c r="FC129" s="1" t="s">
        <v>563</v>
      </c>
      <c r="FD129" s="1" t="s">
        <v>90</v>
      </c>
      <c r="FE129" s="1" t="s">
        <v>86</v>
      </c>
      <c r="FF129" s="1" t="s">
        <v>651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7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7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7" t="s">
        <v>546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7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79"/>
      <c r="DX130" s="136" t="s">
        <v>82</v>
      </c>
      <c r="DY130" s="4"/>
      <c r="DZ130" s="347" t="s">
        <v>555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46"/>
      <c r="ES130" s="136" t="s">
        <v>82</v>
      </c>
      <c r="EZ130" s="222" t="s">
        <v>556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7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638</v>
      </c>
      <c r="AA131" s="136">
        <f>($AP$126+AP142)/(SUM(V126,V140,V163,V151))</f>
        <v>0.98926908455007689</v>
      </c>
      <c r="AB131" s="4"/>
      <c r="AC131" s="347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638</v>
      </c>
      <c r="AU131" s="136">
        <f>BI126/(AU113+AP126)</f>
        <v>0.89989464623142024</v>
      </c>
      <c r="AV131" s="347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638</v>
      </c>
      <c r="BN131" s="136">
        <f>CB126/(BM113+BI126)</f>
        <v>0.99885105550639652</v>
      </c>
      <c r="BO131" s="347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638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7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>
        <f>SUM(O130:O131)</f>
        <v>-25062.103433021839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27">
        <f>SUM(AI130:AI131)</f>
        <v>-25062.103433021839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27">
        <f>SUM(BB130:BB131)</f>
        <v>-25062.103433021839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27">
        <f>SUM(BU130:BU131)</f>
        <v>-25062.103433021839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667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638</v>
      </c>
      <c r="DX132" s="103">
        <f>EM126/(CW126+CW206+CA42)</f>
        <v>0.99300939590335358</v>
      </c>
      <c r="DY132" s="4"/>
      <c r="DZ132" s="347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638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667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667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667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667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667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7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586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586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6">
        <f>SUM(EF130:EF133)</f>
        <v>-31640.197378233519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586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588</v>
      </c>
      <c r="AS135" s="1" t="s">
        <v>588</v>
      </c>
      <c r="AT135" s="1" t="s">
        <v>588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588</v>
      </c>
      <c r="BL135" s="1" t="s">
        <v>588</v>
      </c>
      <c r="BM135" s="1" t="s">
        <v>588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667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588</v>
      </c>
      <c r="Z136" s="1" t="s">
        <v>588</v>
      </c>
      <c r="AA136" s="1" t="s">
        <v>588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587</v>
      </c>
      <c r="AS136" s="3" t="s">
        <v>587</v>
      </c>
      <c r="AT136" s="3" t="s">
        <v>587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587</v>
      </c>
      <c r="BL136" s="3" t="s">
        <v>587</v>
      </c>
      <c r="BM136" s="3" t="s">
        <v>587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586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2" t="s">
        <v>489</v>
      </c>
      <c r="C137" s="342"/>
      <c r="D137" s="342"/>
      <c r="E137" s="342"/>
      <c r="F137" s="342"/>
      <c r="G137" s="342"/>
      <c r="H137" s="342"/>
      <c r="T137" s="4"/>
      <c r="U137" s="4"/>
      <c r="V137" s="4"/>
      <c r="W137" s="4"/>
      <c r="X137" s="4" t="s">
        <v>60</v>
      </c>
      <c r="Y137" s="3" t="s">
        <v>587</v>
      </c>
      <c r="Z137" s="3" t="s">
        <v>587</v>
      </c>
      <c r="AA137" s="3" t="s">
        <v>587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588</v>
      </c>
      <c r="CF137" s="1" t="s">
        <v>588</v>
      </c>
      <c r="CG137" s="1" t="s">
        <v>588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586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3"/>
      <c r="C138" s="343"/>
      <c r="D138" s="343"/>
      <c r="E138" s="343"/>
      <c r="F138" s="343"/>
      <c r="G138" s="343"/>
      <c r="H138" s="343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587</v>
      </c>
      <c r="CF138" s="3" t="s">
        <v>587</v>
      </c>
      <c r="CG138" s="3" t="s">
        <v>587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588</v>
      </c>
      <c r="ER138" s="1" t="s">
        <v>588</v>
      </c>
      <c r="ES138" s="1" t="s">
        <v>588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587</v>
      </c>
      <c r="ER139" s="3" t="s">
        <v>587</v>
      </c>
      <c r="ES139" s="3" t="s">
        <v>587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577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559</v>
      </c>
      <c r="CM140" s="1" t="s">
        <v>560</v>
      </c>
      <c r="CN140" s="1" t="s">
        <v>562</v>
      </c>
      <c r="CO140" s="1" t="s">
        <v>85</v>
      </c>
      <c r="CP140" s="1" t="s">
        <v>666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561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651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557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565</v>
      </c>
      <c r="L142" s="1" t="s">
        <v>559</v>
      </c>
      <c r="M142" s="1" t="s">
        <v>562</v>
      </c>
      <c r="N142" s="1" t="s">
        <v>85</v>
      </c>
      <c r="O142" s="1" t="s">
        <v>666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561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547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2" t="s">
        <v>522</v>
      </c>
      <c r="BL142" s="342"/>
      <c r="BM142" s="342"/>
      <c r="BN142" s="342"/>
      <c r="BP142" s="4"/>
      <c r="BQ142" s="1" t="s">
        <v>559</v>
      </c>
      <c r="BR142" s="1" t="s">
        <v>560</v>
      </c>
      <c r="BS142" s="1" t="s">
        <v>562</v>
      </c>
      <c r="BT142" s="1" t="s">
        <v>85</v>
      </c>
      <c r="BU142" s="1" t="s">
        <v>666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561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44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2" t="s">
        <v>522</v>
      </c>
      <c r="DW142" s="342"/>
      <c r="DX142" s="342"/>
      <c r="DY142" s="342"/>
      <c r="EA142" s="4"/>
      <c r="EB142" s="1" t="s">
        <v>559</v>
      </c>
      <c r="EC142" s="1" t="s">
        <v>560</v>
      </c>
      <c r="ED142" s="1" t="s">
        <v>562</v>
      </c>
      <c r="EE142" s="1" t="s">
        <v>85</v>
      </c>
      <c r="EF142" s="1" t="s">
        <v>666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561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564</v>
      </c>
      <c r="L143" s="1" t="s">
        <v>88</v>
      </c>
      <c r="M143" s="1" t="s">
        <v>90</v>
      </c>
      <c r="N143" s="1" t="s">
        <v>86</v>
      </c>
      <c r="O143" s="1" t="s">
        <v>651</v>
      </c>
      <c r="P143" s="1" t="s">
        <v>651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2"/>
      <c r="BL143" s="342"/>
      <c r="BM143" s="342"/>
      <c r="BN143" s="342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651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44"/>
      <c r="CK143" s="3" t="s">
        <v>591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2"/>
      <c r="DW143" s="342"/>
      <c r="DX143" s="342"/>
      <c r="DY143" s="342"/>
      <c r="EA143" s="94" t="s">
        <v>41</v>
      </c>
      <c r="EB143" s="186" t="s">
        <v>88</v>
      </c>
      <c r="EC143" s="1" t="s">
        <v>563</v>
      </c>
      <c r="ED143" s="187" t="s">
        <v>90</v>
      </c>
      <c r="EE143" s="187" t="s">
        <v>86</v>
      </c>
      <c r="EF143" s="1" t="s">
        <v>651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559</v>
      </c>
      <c r="FC143" s="1" t="s">
        <v>560</v>
      </c>
      <c r="FD143" s="1" t="s">
        <v>562</v>
      </c>
      <c r="FE143" s="1" t="s">
        <v>85</v>
      </c>
      <c r="FF143" s="1" t="s">
        <v>666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577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559</v>
      </c>
      <c r="AF144" s="1" t="s">
        <v>560</v>
      </c>
      <c r="AG144" s="1" t="s">
        <v>562</v>
      </c>
      <c r="AH144" s="1" t="s">
        <v>85</v>
      </c>
      <c r="AI144" s="1" t="s">
        <v>666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4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44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44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563</v>
      </c>
      <c r="FD144" s="1" t="s">
        <v>90</v>
      </c>
      <c r="FE144" s="1" t="s">
        <v>86</v>
      </c>
      <c r="FF144" s="1" t="s">
        <v>651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651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4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4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44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44" t="s">
        <v>557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667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4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44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4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667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8">
        <f>SUM(CP142:CP146)</f>
        <v>-22363.1299691768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667</v>
      </c>
      <c r="EG147" s="4"/>
      <c r="EH147" s="4"/>
      <c r="EL147" s="3" t="s">
        <v>96</v>
      </c>
      <c r="EM147" s="1" t="s">
        <v>93</v>
      </c>
      <c r="EZ147" s="344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4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667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27">
        <f>SUM(FF145:FF147)</f>
        <v>-22363.1299691768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4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8">
        <f>SUM(AI146:AI148)</f>
        <v>-22363.1299691768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667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667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578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527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2" t="s">
        <v>490</v>
      </c>
      <c r="C153" s="342"/>
      <c r="D153" s="342"/>
      <c r="E153" s="342"/>
      <c r="F153" s="342"/>
      <c r="G153" s="342"/>
      <c r="H153" s="342"/>
      <c r="J153" s="4"/>
      <c r="K153" s="3" t="s">
        <v>565</v>
      </c>
      <c r="L153" s="1" t="s">
        <v>559</v>
      </c>
      <c r="M153" s="1" t="s">
        <v>562</v>
      </c>
      <c r="N153" s="1" t="s">
        <v>85</v>
      </c>
      <c r="O153" s="1" t="s">
        <v>666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3"/>
      <c r="C154" s="343"/>
      <c r="D154" s="343"/>
      <c r="E154" s="343"/>
      <c r="F154" s="343"/>
      <c r="G154" s="343"/>
      <c r="H154" s="343"/>
      <c r="J154" s="4" t="s">
        <v>41</v>
      </c>
      <c r="K154" s="3" t="s">
        <v>564</v>
      </c>
      <c r="L154" s="1" t="s">
        <v>88</v>
      </c>
      <c r="M154" s="1" t="s">
        <v>90</v>
      </c>
      <c r="N154" s="1" t="s">
        <v>86</v>
      </c>
      <c r="O154" s="1" t="s">
        <v>651</v>
      </c>
      <c r="P154" s="1" t="s">
        <v>651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2" t="s">
        <v>476</v>
      </c>
      <c r="BL154" s="342"/>
      <c r="BM154" s="342"/>
      <c r="BN154" s="342"/>
      <c r="BP154" s="4"/>
      <c r="BQ154" s="3" t="s">
        <v>565</v>
      </c>
      <c r="BR154" s="1" t="s">
        <v>559</v>
      </c>
      <c r="BS154" s="3" t="s">
        <v>5</v>
      </c>
      <c r="BT154" s="3" t="s">
        <v>363</v>
      </c>
      <c r="BU154" s="1" t="s">
        <v>666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559</v>
      </c>
      <c r="EC154" s="1" t="s">
        <v>560</v>
      </c>
      <c r="ED154" s="1" t="s">
        <v>562</v>
      </c>
      <c r="EE154" s="1" t="s">
        <v>85</v>
      </c>
      <c r="EF154" s="1" t="s">
        <v>666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578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2"/>
      <c r="BL155" s="342"/>
      <c r="BM155" s="342"/>
      <c r="BN155" s="342"/>
      <c r="BP155" s="4"/>
      <c r="BQ155" s="3" t="s">
        <v>564</v>
      </c>
      <c r="BR155" s="1" t="s">
        <v>88</v>
      </c>
      <c r="BS155" s="1" t="s">
        <v>90</v>
      </c>
      <c r="BT155" s="2" t="s">
        <v>86</v>
      </c>
      <c r="BU155" s="1" t="s">
        <v>651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563</v>
      </c>
      <c r="ED155" s="1" t="s">
        <v>84</v>
      </c>
      <c r="EE155" s="3" t="s">
        <v>42</v>
      </c>
      <c r="EF155" s="1" t="s">
        <v>651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48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667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48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667</v>
      </c>
      <c r="BV158" s="4"/>
      <c r="BW158" s="4"/>
      <c r="CA158" s="3" t="s">
        <v>96</v>
      </c>
      <c r="CB158" s="1" t="s">
        <v>93</v>
      </c>
      <c r="DZ158" s="348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48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>
        <f>SUM(EF156:EF159)</f>
        <v>1.604276E-2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667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2" t="s">
        <v>522</v>
      </c>
      <c r="F165" s="342"/>
      <c r="G165" s="342"/>
      <c r="H165" s="342"/>
      <c r="J165" s="4"/>
      <c r="K165" s="1" t="s">
        <v>559</v>
      </c>
      <c r="L165" s="1" t="s">
        <v>560</v>
      </c>
      <c r="M165" s="1" t="s">
        <v>562</v>
      </c>
      <c r="N165" s="1" t="s">
        <v>85</v>
      </c>
      <c r="O165" s="1" t="s">
        <v>666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2"/>
      <c r="F166" s="342"/>
      <c r="G166" s="342"/>
      <c r="H166" s="342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651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4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4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3">
        <f>SUM(O167:O168)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667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1" t="s">
        <v>437</v>
      </c>
      <c r="X182" s="351"/>
      <c r="Y182" s="351"/>
      <c r="Z182" s="351"/>
      <c r="AA182" s="351"/>
      <c r="AB182" s="351"/>
      <c r="AC182" s="35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1" t="s">
        <v>438</v>
      </c>
      <c r="AP187" s="351"/>
      <c r="AQ187" s="351"/>
      <c r="AR187" s="351"/>
      <c r="AS187" s="351"/>
      <c r="AT187" s="351"/>
      <c r="AU187" s="35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1" t="s">
        <v>439</v>
      </c>
      <c r="BH187" s="351"/>
      <c r="BI187" s="351"/>
      <c r="BJ187" s="351"/>
      <c r="BK187" s="351"/>
      <c r="BL187" s="351"/>
      <c r="BM187" s="35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58" t="s">
        <v>364</v>
      </c>
      <c r="Q189" s="358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59"/>
      <c r="Q190" s="359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4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5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638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0" t="s">
        <v>506</v>
      </c>
      <c r="X195" s="361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2" t="s">
        <v>426</v>
      </c>
      <c r="Q206" s="352"/>
      <c r="R206" s="352"/>
      <c r="S206" s="4"/>
      <c r="T206" s="4"/>
      <c r="U206" s="50">
        <f>K217</f>
        <v>286.88405520213911</v>
      </c>
      <c r="V206" s="48">
        <f>V217</f>
        <v>8753719.7068998404</v>
      </c>
      <c r="W206" s="356" t="s">
        <v>417</v>
      </c>
      <c r="X206" s="356"/>
      <c r="Y206" s="356"/>
      <c r="Z206" s="356"/>
      <c r="AA206" s="356"/>
      <c r="AB206" s="356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6" t="s">
        <v>544</v>
      </c>
      <c r="AR206" s="356"/>
      <c r="AS206" s="356"/>
      <c r="AT206" s="356"/>
      <c r="AU206" s="356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6" t="s">
        <v>458</v>
      </c>
      <c r="BK206" s="356"/>
      <c r="BL206" s="356"/>
      <c r="BM206" s="356"/>
      <c r="BN206" s="356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6" t="s">
        <v>436</v>
      </c>
      <c r="CE206" s="356"/>
      <c r="CF206" s="356"/>
      <c r="CG206" s="356"/>
      <c r="CH206" s="356"/>
      <c r="CI206" s="305"/>
      <c r="CR206" s="3" t="s">
        <v>633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6"/>
      <c r="X207" s="356"/>
      <c r="Y207" s="356"/>
      <c r="Z207" s="356"/>
      <c r="AA207" s="356"/>
      <c r="AB207" s="356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6"/>
      <c r="AR207" s="356"/>
      <c r="AS207" s="356"/>
      <c r="AT207" s="356"/>
      <c r="AU207" s="356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6"/>
      <c r="BK207" s="356"/>
      <c r="BL207" s="356"/>
      <c r="BM207" s="356"/>
      <c r="BN207" s="356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8"/>
      <c r="CE207" s="368"/>
      <c r="CF207" s="368"/>
      <c r="CG207" s="368"/>
      <c r="CH207" s="368"/>
      <c r="CI207" s="305"/>
      <c r="CU207" s="4"/>
      <c r="CV207" s="4"/>
    </row>
    <row r="208" spans="5:101" ht="19.25" customHeight="1" x14ac:dyDescent="0.25">
      <c r="E208" s="342" t="s">
        <v>448</v>
      </c>
      <c r="F208" s="342"/>
      <c r="G208" s="342"/>
      <c r="H208" s="342"/>
      <c r="J208" s="4"/>
      <c r="K208" s="1" t="s">
        <v>559</v>
      </c>
      <c r="L208" s="1" t="s">
        <v>560</v>
      </c>
      <c r="M208" s="1" t="s">
        <v>562</v>
      </c>
      <c r="N208" s="1" t="s">
        <v>85</v>
      </c>
      <c r="O208" s="1" t="s">
        <v>666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561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54" t="s">
        <v>344</v>
      </c>
      <c r="AB208" s="102" t="s">
        <v>317</v>
      </c>
      <c r="AC208" s="1"/>
      <c r="AD208" s="4"/>
      <c r="AE208" s="1" t="s">
        <v>559</v>
      </c>
      <c r="AF208" s="1" t="s">
        <v>560</v>
      </c>
      <c r="AG208" s="1" t="s">
        <v>562</v>
      </c>
      <c r="AH208" s="1" t="s">
        <v>85</v>
      </c>
      <c r="AI208" s="1" t="s">
        <v>666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561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54" t="s">
        <v>344</v>
      </c>
      <c r="AU208" s="138" t="s">
        <v>317</v>
      </c>
      <c r="AV208" s="1"/>
      <c r="AW208" s="4"/>
      <c r="AX208" s="1" t="s">
        <v>559</v>
      </c>
      <c r="AY208" s="1" t="s">
        <v>560</v>
      </c>
      <c r="AZ208" s="1" t="s">
        <v>562</v>
      </c>
      <c r="BA208" s="1" t="s">
        <v>85</v>
      </c>
      <c r="BB208" s="1" t="s">
        <v>666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561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54" t="s">
        <v>344</v>
      </c>
      <c r="BN208" s="138" t="s">
        <v>317</v>
      </c>
      <c r="BO208" s="1"/>
      <c r="BP208" s="4"/>
      <c r="BQ208" s="1" t="s">
        <v>559</v>
      </c>
      <c r="BR208" s="1" t="s">
        <v>560</v>
      </c>
      <c r="BS208" s="1" t="s">
        <v>562</v>
      </c>
      <c r="BT208" s="1" t="s">
        <v>85</v>
      </c>
      <c r="BU208" s="1" t="s">
        <v>666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561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54" t="s">
        <v>344</v>
      </c>
      <c r="CH208" s="138" t="s">
        <v>317</v>
      </c>
      <c r="CI208" s="1"/>
      <c r="CJ208" s="1"/>
      <c r="CK208" s="4"/>
      <c r="CL208" s="1" t="s">
        <v>559</v>
      </c>
      <c r="CM208" s="1" t="s">
        <v>560</v>
      </c>
      <c r="CN208" s="1" t="s">
        <v>562</v>
      </c>
      <c r="CO208" s="1" t="s">
        <v>85</v>
      </c>
      <c r="CP208" s="1" t="s">
        <v>666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561</v>
      </c>
      <c r="CW208" s="1" t="s">
        <v>50</v>
      </c>
    </row>
    <row r="209" spans="2:101" ht="18" x14ac:dyDescent="0.25">
      <c r="E209" s="342"/>
      <c r="F209" s="342"/>
      <c r="G209" s="342"/>
      <c r="H209" s="342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651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5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651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5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651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5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651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651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539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543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634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7" t="s">
        <v>541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638</v>
      </c>
      <c r="AB211" s="103">
        <f>(AP206+AP227)/($AC$195+V206+V222+V236)</f>
        <v>0.98878157674342848</v>
      </c>
      <c r="AC211" s="357" t="s">
        <v>540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638</v>
      </c>
      <c r="AU211" s="136">
        <f>BI206/(AP206+AU190)</f>
        <v>0.98202222166069097</v>
      </c>
      <c r="AV211" s="357" t="s">
        <v>538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638</v>
      </c>
      <c r="BN211" s="136">
        <f>CB206/(BM195+BI206)</f>
        <v>0.9967429853184</v>
      </c>
      <c r="BO211" s="357" t="s">
        <v>537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638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7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57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57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57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667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7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57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57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57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57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57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57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57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57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7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586</v>
      </c>
      <c r="AU215" s="4"/>
      <c r="AV215" s="357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586</v>
      </c>
      <c r="BN215" s="4"/>
      <c r="BO215" s="357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586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7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57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57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588</v>
      </c>
      <c r="AS216" s="1" t="s">
        <v>588</v>
      </c>
      <c r="AT216" s="1" t="s">
        <v>588</v>
      </c>
      <c r="AU216" s="4"/>
      <c r="AV216" s="357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588</v>
      </c>
      <c r="BL216" s="1" t="s">
        <v>588</v>
      </c>
      <c r="BM216" s="1" t="s">
        <v>588</v>
      </c>
      <c r="BN216" s="4"/>
      <c r="BO216" s="357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588</v>
      </c>
      <c r="CF216" s="1" t="s">
        <v>588</v>
      </c>
      <c r="CG216" s="1" t="s">
        <v>588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62">
        <f>SUM(O210:O216)</f>
        <v>-39604.193450553685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57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62">
        <f>SUM(AI210:AI216)</f>
        <v>-39604.193450553685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587</v>
      </c>
      <c r="AS217" s="3" t="s">
        <v>587</v>
      </c>
      <c r="AT217" s="3" t="s">
        <v>587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62">
        <f>SUM(BB210:BB216)</f>
        <v>-39604.193450553685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587</v>
      </c>
      <c r="BL217" s="3" t="s">
        <v>587</v>
      </c>
      <c r="BM217" s="3" t="s">
        <v>587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62">
        <f>SUM(BU210:BU216)</f>
        <v>-39604.193450553685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587</v>
      </c>
      <c r="CF217" s="3" t="s">
        <v>587</v>
      </c>
      <c r="CG217" s="3" t="s">
        <v>587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667</v>
      </c>
      <c r="P218" s="4"/>
      <c r="Q218" s="4"/>
      <c r="U218" s="3" t="s">
        <v>96</v>
      </c>
      <c r="V218" s="1" t="s">
        <v>93</v>
      </c>
      <c r="W218" s="357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667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667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667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57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559</v>
      </c>
      <c r="CM219" s="1" t="s">
        <v>560</v>
      </c>
      <c r="CN219" s="1" t="s">
        <v>562</v>
      </c>
      <c r="CO219" s="1" t="s">
        <v>85</v>
      </c>
      <c r="CP219" s="1" t="s">
        <v>666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561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7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651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7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2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2" t="s">
        <v>489</v>
      </c>
      <c r="C222" s="342"/>
      <c r="D222" s="342"/>
      <c r="E222" s="342"/>
      <c r="F222" s="342"/>
      <c r="G222" s="342"/>
      <c r="H222" s="342"/>
      <c r="J222" s="4"/>
      <c r="K222" s="4"/>
      <c r="L222" s="4"/>
      <c r="M222" s="4"/>
      <c r="N222" s="4"/>
      <c r="O222" s="4"/>
      <c r="P222" s="4"/>
      <c r="Q222" s="204" t="s">
        <v>577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2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3"/>
      <c r="C223" s="343"/>
      <c r="D223" s="343"/>
      <c r="E223" s="343"/>
      <c r="F223" s="343"/>
      <c r="G223" s="343"/>
      <c r="H223" s="343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2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565</v>
      </c>
      <c r="L224" s="1" t="s">
        <v>559</v>
      </c>
      <c r="M224" s="3" t="s">
        <v>5</v>
      </c>
      <c r="N224" s="1" t="s">
        <v>85</v>
      </c>
      <c r="O224" s="1" t="s">
        <v>666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561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2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564</v>
      </c>
      <c r="L225" s="1" t="s">
        <v>88</v>
      </c>
      <c r="M225" s="1" t="s">
        <v>90</v>
      </c>
      <c r="N225" s="1" t="s">
        <v>86</v>
      </c>
      <c r="O225" s="1" t="s">
        <v>651</v>
      </c>
      <c r="P225" s="1" t="s">
        <v>651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527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2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635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577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2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1" t="s">
        <v>439</v>
      </c>
      <c r="CZ226" s="351"/>
      <c r="DA226" s="351"/>
      <c r="DB226" s="351"/>
      <c r="DC226" s="351"/>
      <c r="DD226" s="351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559</v>
      </c>
      <c r="BR227" s="1" t="s">
        <v>560</v>
      </c>
      <c r="BS227" s="1" t="s">
        <v>562</v>
      </c>
      <c r="BT227" s="1" t="s">
        <v>85</v>
      </c>
      <c r="BU227" s="1" t="s">
        <v>666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561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62">
        <f>SUM(CP221:CP226)</f>
        <v>-69684.193450553677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667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651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667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571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559</v>
      </c>
      <c r="AF229" s="1" t="s">
        <v>560</v>
      </c>
      <c r="AG229" s="1" t="s">
        <v>562</v>
      </c>
      <c r="AH229" s="1" t="s">
        <v>85</v>
      </c>
      <c r="AI229" s="1" t="s">
        <v>666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561</v>
      </c>
      <c r="AP229" s="1" t="s">
        <v>50</v>
      </c>
      <c r="BO229" s="344" t="s">
        <v>536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586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651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4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588</v>
      </c>
      <c r="Z231" s="1" t="s">
        <v>588</v>
      </c>
      <c r="AA231" s="1" t="s">
        <v>588</v>
      </c>
      <c r="AC231" s="344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4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587</v>
      </c>
      <c r="Z232" s="3" t="s">
        <v>587</v>
      </c>
      <c r="AA232" s="3" t="s">
        <v>587</v>
      </c>
      <c r="AC232" s="344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44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4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>
        <f>SUM(BU229:BU232)</f>
        <v>1.604276E-2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56" t="s">
        <v>674</v>
      </c>
      <c r="CZ233" s="356"/>
      <c r="DA233" s="356"/>
      <c r="DB233" s="356"/>
      <c r="DC233" s="356"/>
      <c r="DL233" s="3" t="s">
        <v>676</v>
      </c>
      <c r="DP233" s="50">
        <f>DF241</f>
        <v>69.582675758133661</v>
      </c>
      <c r="DQ233" s="48">
        <f>DQ241</f>
        <v>5944558.1059355522</v>
      </c>
      <c r="DS233" s="356" t="s">
        <v>675</v>
      </c>
      <c r="DT233" s="356"/>
      <c r="DU233" s="356"/>
      <c r="DV233" s="356"/>
      <c r="DW233" s="356"/>
      <c r="EG233" s="3" t="s">
        <v>527</v>
      </c>
      <c r="EK233" s="50">
        <f>EA241</f>
        <v>69.582675758133661</v>
      </c>
      <c r="EL233" s="48">
        <f>EL241</f>
        <v>5944558.1059355522</v>
      </c>
      <c r="FA233" s="3" t="s">
        <v>678</v>
      </c>
      <c r="FF233" s="50">
        <f>EV241</f>
        <v>10.437401363720047</v>
      </c>
      <c r="FG233" s="48">
        <f>FG241</f>
        <v>891683.71589033271</v>
      </c>
      <c r="FI233" s="349" t="s">
        <v>421</v>
      </c>
      <c r="FJ233" s="350"/>
      <c r="FK233" s="350"/>
      <c r="FL233" s="350"/>
      <c r="FM233" s="350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44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8">
        <f>SUM(AI231:AI233)</f>
        <v>-22363.1299691768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667</v>
      </c>
      <c r="BV234" s="4"/>
      <c r="BW234" s="4"/>
      <c r="CA234" s="3" t="s">
        <v>96</v>
      </c>
      <c r="CB234" s="1" t="s">
        <v>93</v>
      </c>
      <c r="CY234" s="356"/>
      <c r="CZ234" s="356"/>
      <c r="DA234" s="356"/>
      <c r="DB234" s="356"/>
      <c r="DC234" s="356"/>
      <c r="DS234" s="356"/>
      <c r="DT234" s="356"/>
      <c r="DU234" s="356"/>
      <c r="DV234" s="356"/>
      <c r="DW234" s="356"/>
      <c r="FI234" s="350"/>
      <c r="FJ234" s="350"/>
      <c r="FK234" s="350"/>
      <c r="FL234" s="350"/>
      <c r="FM234" s="350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667</v>
      </c>
      <c r="AJ235" s="4"/>
      <c r="AK235" s="4"/>
      <c r="AO235" s="3" t="s">
        <v>96</v>
      </c>
      <c r="AP235" s="1" t="s">
        <v>93</v>
      </c>
      <c r="CK235" s="4"/>
      <c r="CL235" s="1" t="s">
        <v>559</v>
      </c>
      <c r="CM235" s="1" t="s">
        <v>560</v>
      </c>
      <c r="CN235" s="1" t="s">
        <v>562</v>
      </c>
      <c r="CO235" s="1" t="s">
        <v>85</v>
      </c>
      <c r="CP235" s="1" t="s">
        <v>666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561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78" t="s">
        <v>344</v>
      </c>
      <c r="DC235" s="138" t="s">
        <v>317</v>
      </c>
      <c r="DE235" s="4"/>
      <c r="DF235" s="1" t="s">
        <v>559</v>
      </c>
      <c r="DG235" s="1" t="s">
        <v>560</v>
      </c>
      <c r="DH235" s="1" t="s">
        <v>562</v>
      </c>
      <c r="DI235" s="1" t="s">
        <v>85</v>
      </c>
      <c r="DJ235" s="1" t="s">
        <v>666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561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78" t="s">
        <v>344</v>
      </c>
      <c r="DW235" s="138" t="s">
        <v>317</v>
      </c>
      <c r="DZ235" s="4"/>
      <c r="EA235" s="1" t="s">
        <v>559</v>
      </c>
      <c r="EB235" s="1" t="s">
        <v>560</v>
      </c>
      <c r="EC235" s="1" t="s">
        <v>562</v>
      </c>
      <c r="ED235" s="1" t="s">
        <v>85</v>
      </c>
      <c r="EE235" s="1" t="s">
        <v>666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561</v>
      </c>
      <c r="EL235" s="1" t="s">
        <v>50</v>
      </c>
      <c r="EU235" s="4"/>
      <c r="EV235" s="1" t="s">
        <v>559</v>
      </c>
      <c r="EW235" s="1" t="s">
        <v>560</v>
      </c>
      <c r="EX235" s="1" t="s">
        <v>562</v>
      </c>
      <c r="EY235" s="1" t="s">
        <v>85</v>
      </c>
      <c r="EZ235" s="1" t="s">
        <v>666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561</v>
      </c>
      <c r="FG235" s="1" t="s">
        <v>50</v>
      </c>
      <c r="FI235" s="350"/>
      <c r="FJ235" s="350"/>
      <c r="FK235" s="350"/>
      <c r="FL235" s="350"/>
      <c r="FM235" s="350"/>
    </row>
    <row r="236" spans="2:169" ht="19" thickBot="1" x14ac:dyDescent="0.3">
      <c r="Q236" s="3" t="s">
        <v>542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651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79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651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79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651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651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44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7" t="s">
        <v>676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7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48" t="s">
        <v>678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42" t="s">
        <v>522</v>
      </c>
      <c r="F238" s="342"/>
      <c r="G238" s="342"/>
      <c r="H238" s="342"/>
      <c r="J238" s="4"/>
      <c r="K238" s="1" t="s">
        <v>559</v>
      </c>
      <c r="L238" s="1" t="s">
        <v>560</v>
      </c>
      <c r="M238" s="1" t="s">
        <v>562</v>
      </c>
      <c r="N238" s="1" t="s">
        <v>85</v>
      </c>
      <c r="O238" s="1" t="s">
        <v>666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561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44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638</v>
      </c>
      <c r="DC238" s="136">
        <f>DQ233/(CW233+DD229)</f>
        <v>0.99315856277211589</v>
      </c>
      <c r="DD238" s="347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638</v>
      </c>
      <c r="DW238" s="136">
        <f>EL233/DQ233</f>
        <v>1</v>
      </c>
      <c r="DY238" s="347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48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42"/>
      <c r="F239" s="342"/>
      <c r="G239" s="342"/>
      <c r="H239" s="342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651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44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7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47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48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44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44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7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47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48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44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44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>
        <f>SUM(DJ237:DJ240)</f>
        <v>1.604276E-2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>
        <f>SUM(EE237:EE240)</f>
        <v>1.604276E-2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>
        <f>SUM(EZ237:EZ240)</f>
        <v>1.604276E-2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44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667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667</v>
      </c>
      <c r="EF242" s="4"/>
      <c r="EG242" s="4"/>
      <c r="EK242" s="3" t="s">
        <v>96</v>
      </c>
      <c r="EL242" s="1" t="s">
        <v>93</v>
      </c>
      <c r="EO242" s="427"/>
      <c r="EP242" s="428" t="s">
        <v>2</v>
      </c>
      <c r="EQ242" s="428" t="s">
        <v>3</v>
      </c>
      <c r="ER242" s="429" t="s">
        <v>586</v>
      </c>
      <c r="EV242" s="1" t="s">
        <v>89</v>
      </c>
      <c r="EW242" s="1"/>
      <c r="EX242" s="3" t="s">
        <v>91</v>
      </c>
      <c r="EY242" s="3" t="s">
        <v>87</v>
      </c>
      <c r="EZ242" s="1" t="s">
        <v>667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667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586</v>
      </c>
      <c r="EO243" s="427"/>
      <c r="EP243" s="430" t="s">
        <v>588</v>
      </c>
      <c r="EQ243" s="430" t="s">
        <v>588</v>
      </c>
      <c r="ER243" s="430" t="s">
        <v>588</v>
      </c>
    </row>
    <row r="244" spans="9:163" ht="18" x14ac:dyDescent="0.25">
      <c r="BK244" s="342" t="s">
        <v>522</v>
      </c>
      <c r="BL244" s="342"/>
      <c r="BM244" s="342"/>
      <c r="BN244" s="342"/>
      <c r="BP244" s="4"/>
      <c r="BQ244" s="1" t="s">
        <v>559</v>
      </c>
      <c r="BR244" s="1" t="s">
        <v>560</v>
      </c>
      <c r="BS244" s="1" t="s">
        <v>562</v>
      </c>
      <c r="BT244" s="1" t="s">
        <v>85</v>
      </c>
      <c r="BU244" s="1" t="s">
        <v>666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561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667</v>
      </c>
      <c r="CQ244" s="4"/>
      <c r="CR244" s="4"/>
      <c r="CV244" s="3" t="s">
        <v>96</v>
      </c>
      <c r="CW244" s="1" t="s">
        <v>93</v>
      </c>
      <c r="CY244" s="4"/>
      <c r="CZ244" s="1" t="s">
        <v>588</v>
      </c>
      <c r="DA244" s="1" t="s">
        <v>588</v>
      </c>
      <c r="DB244" s="1" t="s">
        <v>588</v>
      </c>
      <c r="EO244" s="427" t="s">
        <v>60</v>
      </c>
      <c r="EP244" s="428" t="s">
        <v>587</v>
      </c>
      <c r="EQ244" s="428" t="s">
        <v>587</v>
      </c>
      <c r="ER244" s="428" t="s">
        <v>587</v>
      </c>
    </row>
    <row r="245" spans="9:163" ht="18" x14ac:dyDescent="0.25">
      <c r="BK245" s="342"/>
      <c r="BL245" s="342"/>
      <c r="BM245" s="342"/>
      <c r="BN245" s="342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651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587</v>
      </c>
      <c r="DA245" s="3" t="s">
        <v>587</v>
      </c>
      <c r="DB245" s="3" t="s">
        <v>587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2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2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667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559</v>
      </c>
      <c r="CM252" s="1" t="s">
        <v>560</v>
      </c>
      <c r="CN252" s="1" t="s">
        <v>562</v>
      </c>
      <c r="CO252" s="1" t="s">
        <v>85</v>
      </c>
      <c r="CP252" s="1" t="s">
        <v>666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561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651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44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44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42" t="s">
        <v>476</v>
      </c>
      <c r="BJ256" s="342"/>
      <c r="BK256" s="342"/>
      <c r="BL256" s="342"/>
      <c r="BM256" s="342"/>
      <c r="BN256" s="342"/>
      <c r="BO256" s="342"/>
      <c r="BP256" s="1"/>
      <c r="BQ256" s="3" t="s">
        <v>565</v>
      </c>
      <c r="BR256" s="1" t="s">
        <v>559</v>
      </c>
      <c r="BS256" s="3" t="s">
        <v>5</v>
      </c>
      <c r="BT256" s="1" t="s">
        <v>85</v>
      </c>
      <c r="BU256" s="1" t="s">
        <v>666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561</v>
      </c>
      <c r="CB256" s="1" t="s">
        <v>50</v>
      </c>
      <c r="CJ256" s="344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43"/>
      <c r="BJ257" s="343"/>
      <c r="BK257" s="343"/>
      <c r="BL257" s="343"/>
      <c r="BM257" s="343"/>
      <c r="BN257" s="343"/>
      <c r="BO257" s="343"/>
      <c r="BP257" s="1"/>
      <c r="BQ257" s="3" t="s">
        <v>564</v>
      </c>
      <c r="BR257" s="1" t="s">
        <v>88</v>
      </c>
      <c r="BS257" s="1" t="s">
        <v>90</v>
      </c>
      <c r="BT257" s="2" t="s">
        <v>86</v>
      </c>
      <c r="BU257" s="1" t="s">
        <v>651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>
        <f>SUM(CP254:CP256)</f>
        <v>-22363.1299691768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667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667</v>
      </c>
      <c r="BV260" s="4"/>
      <c r="BW260" s="4"/>
      <c r="CA260" s="3" t="s">
        <v>96</v>
      </c>
      <c r="CB260" s="1" t="s">
        <v>93</v>
      </c>
    </row>
  </sheetData>
  <mergeCells count="103"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CC126:CG127"/>
    <mergeCell ref="AQ126:AU127"/>
    <mergeCell ref="DZ144:DZ145"/>
    <mergeCell ref="DZ130:DZ133"/>
    <mergeCell ref="DS126:DY128"/>
    <mergeCell ref="DW129:DW130"/>
    <mergeCell ref="P111:Q112"/>
    <mergeCell ref="BL44:BL45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I76:I77"/>
    <mergeCell ref="AB67:AB70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</mergeCells>
  <conditionalFormatting sqref="Y46 EA243:EN244 EM241:ES241 EM242:EN242 ES242:ES244">
    <cfRule type="cellIs" dxfId="35" priority="24" operator="notEqual">
      <formula>0</formula>
    </cfRule>
  </conditionalFormatting>
  <conditionalFormatting sqref="Y130">
    <cfRule type="cellIs" dxfId="34" priority="25" operator="notEqual">
      <formula>0</formula>
    </cfRule>
  </conditionalFormatting>
  <conditionalFormatting sqref="Z210">
    <cfRule type="cellIs" dxfId="33" priority="23" operator="notEqual">
      <formula>0</formula>
    </cfRule>
  </conditionalFormatting>
  <conditionalFormatting sqref="AA55:AA64">
    <cfRule type="cellIs" dxfId="32" priority="6" operator="notEqual">
      <formula>0</formula>
    </cfRule>
  </conditionalFormatting>
  <conditionalFormatting sqref="AA138:AA143">
    <cfRule type="cellIs" dxfId="31" priority="7" operator="notEqual">
      <formula>0</formula>
    </cfRule>
  </conditionalFormatting>
  <conditionalFormatting sqref="AA233:AA242">
    <cfRule type="cellIs" dxfId="30" priority="11" operator="notEqual">
      <formula>0</formula>
    </cfRule>
  </conditionalFormatting>
  <conditionalFormatting sqref="AR46">
    <cfRule type="cellIs" dxfId="29" priority="34" operator="notEqual">
      <formula>0</formula>
    </cfRule>
  </conditionalFormatting>
  <conditionalFormatting sqref="AS130">
    <cfRule type="cellIs" dxfId="28" priority="32" operator="notEqual">
      <formula>0</formula>
    </cfRule>
  </conditionalFormatting>
  <conditionalFormatting sqref="AS210">
    <cfRule type="cellIs" dxfId="27" priority="29" operator="notEqual">
      <formula>0</formula>
    </cfRule>
  </conditionalFormatting>
  <conditionalFormatting sqref="AT55:AT64">
    <cfRule type="cellIs" dxfId="26" priority="5" operator="notEqual">
      <formula>0</formula>
    </cfRule>
  </conditionalFormatting>
  <conditionalFormatting sqref="AT137:AT140">
    <cfRule type="cellIs" dxfId="25" priority="8" operator="notEqual">
      <formula>0</formula>
    </cfRule>
  </conditionalFormatting>
  <conditionalFormatting sqref="AT218:AT227">
    <cfRule type="cellIs" dxfId="24" priority="12" operator="notEqual">
      <formula>0</formula>
    </cfRule>
  </conditionalFormatting>
  <conditionalFormatting sqref="AW210">
    <cfRule type="expression" dxfId="23" priority="21">
      <formula>ifdigit(subscript)</formula>
    </cfRule>
  </conditionalFormatting>
  <conditionalFormatting sqref="BK46">
    <cfRule type="cellIs" dxfId="22" priority="33" operator="notEqual">
      <formula>0</formula>
    </cfRule>
  </conditionalFormatting>
  <conditionalFormatting sqref="BL55:BL61">
    <cfRule type="cellIs" dxfId="21" priority="4" operator="notEqual">
      <formula>0</formula>
    </cfRule>
  </conditionalFormatting>
  <conditionalFormatting sqref="BL130">
    <cfRule type="cellIs" dxfId="20" priority="31" operator="notEqual">
      <formula>0</formula>
    </cfRule>
  </conditionalFormatting>
  <conditionalFormatting sqref="BL210">
    <cfRule type="cellIs" dxfId="19" priority="17" operator="notEqual">
      <formula>0</formula>
    </cfRule>
  </conditionalFormatting>
  <conditionalFormatting sqref="BM137:BM140">
    <cfRule type="cellIs" dxfId="18" priority="9" operator="notEqual">
      <formula>0</formula>
    </cfRule>
  </conditionalFormatting>
  <conditionalFormatting sqref="BM218:BM227">
    <cfRule type="cellIs" dxfId="17" priority="13" operator="notEqual">
      <formula>0</formula>
    </cfRule>
  </conditionalFormatting>
  <conditionalFormatting sqref="BP210">
    <cfRule type="expression" dxfId="16" priority="16">
      <formula>ifdigit(subscript)</formula>
    </cfRule>
  </conditionalFormatting>
  <conditionalFormatting sqref="CE130">
    <cfRule type="cellIs" dxfId="15" priority="28" operator="notEqual">
      <formula>0</formula>
    </cfRule>
  </conditionalFormatting>
  <conditionalFormatting sqref="CF210">
    <cfRule type="cellIs" dxfId="14" priority="30" operator="notEqual">
      <formula>0</formula>
    </cfRule>
  </conditionalFormatting>
  <conditionalFormatting sqref="CG139:CG144">
    <cfRule type="cellIs" dxfId="13" priority="10" operator="notEqual">
      <formula>0</formula>
    </cfRule>
  </conditionalFormatting>
  <conditionalFormatting sqref="CG58:CH58">
    <cfRule type="cellIs" dxfId="12" priority="42" operator="notEqual">
      <formula>0</formula>
    </cfRule>
  </conditionalFormatting>
  <conditionalFormatting sqref="CG218:CI227">
    <cfRule type="cellIs" dxfId="11" priority="14" operator="notEqual">
      <formula>0</formula>
    </cfRule>
  </conditionalFormatting>
  <conditionalFormatting sqref="DA237">
    <cfRule type="cellIs" dxfId="10" priority="15" operator="notEqual">
      <formula>0</formula>
    </cfRule>
  </conditionalFormatting>
  <conditionalFormatting sqref="DB246:DB249">
    <cfRule type="cellIs" dxfId="9" priority="18" operator="notEqual">
      <formula>0</formula>
    </cfRule>
  </conditionalFormatting>
  <conditionalFormatting sqref="DV131">
    <cfRule type="cellIs" dxfId="8" priority="27" operator="notEqual">
      <formula>0</formula>
    </cfRule>
  </conditionalFormatting>
  <conditionalFormatting sqref="ER245:ER248">
    <cfRule type="cellIs" dxfId="7" priority="3" operator="notEqual">
      <formula>0</formula>
    </cfRule>
  </conditionalFormatting>
  <conditionalFormatting sqref="EQ131">
    <cfRule type="cellIs" dxfId="6" priority="26" operator="notEqual">
      <formula>0</formula>
    </cfRule>
  </conditionalFormatting>
  <conditionalFormatting sqref="ES140:ES146">
    <cfRule type="cellIs" dxfId="5" priority="2" operator="notEqual">
      <formula>0</formula>
    </cfRule>
  </conditionalFormatting>
  <conditionalFormatting sqref="DU237">
    <cfRule type="cellIs" dxfId="3" priority="1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0" t="s">
        <v>432</v>
      </c>
      <c r="E7" s="217" t="s">
        <v>573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1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2" t="s">
        <v>20</v>
      </c>
      <c r="E9" s="217" t="s">
        <v>573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3"/>
      <c r="E10" s="217" t="s">
        <v>574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3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4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5" t="s">
        <v>353</v>
      </c>
      <c r="E13" s="217" t="s">
        <v>573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6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7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8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8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9"/>
      <c r="E18" s="216" t="s">
        <v>558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576</v>
      </c>
      <c r="F23" s="3" t="s">
        <v>575</v>
      </c>
      <c r="G23" s="3" t="s">
        <v>641</v>
      </c>
    </row>
    <row r="24" spans="4:9" x14ac:dyDescent="0.2">
      <c r="E24" s="204" t="s">
        <v>573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574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558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abSelected="1" topLeftCell="C152" zoomScale="75" zoomScaleNormal="20" workbookViewId="0">
      <selection activeCell="M221" sqref="M221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7" t="s">
        <v>585</v>
      </c>
      <c r="AS1" s="260"/>
      <c r="AT1" s="207" t="s">
        <v>415</v>
      </c>
      <c r="AU1" s="207" t="s">
        <v>416</v>
      </c>
      <c r="AV1" s="207" t="s">
        <v>417</v>
      </c>
      <c r="AW1" s="207" t="s">
        <v>566</v>
      </c>
      <c r="AX1" s="207" t="s">
        <v>545</v>
      </c>
      <c r="AY1" s="207" t="s">
        <v>544</v>
      </c>
      <c r="AZ1" s="207" t="s">
        <v>443</v>
      </c>
      <c r="BA1" s="207" t="s">
        <v>440</v>
      </c>
      <c r="BB1" s="207" t="s">
        <v>458</v>
      </c>
      <c r="BC1" s="207" t="s">
        <v>441</v>
      </c>
      <c r="BD1" s="207" t="s">
        <v>436</v>
      </c>
      <c r="BE1" s="207" t="s">
        <v>674</v>
      </c>
      <c r="BF1" s="207" t="s">
        <v>675</v>
      </c>
      <c r="BG1" s="207" t="s">
        <v>81</v>
      </c>
      <c r="BH1" s="207" t="s">
        <v>427</v>
      </c>
      <c r="BM1" s="260"/>
      <c r="BN1" s="207" t="s">
        <v>415</v>
      </c>
      <c r="BO1" s="207" t="s">
        <v>416</v>
      </c>
      <c r="BP1" s="207" t="s">
        <v>417</v>
      </c>
      <c r="BQ1" s="207" t="s">
        <v>566</v>
      </c>
      <c r="BR1" s="207" t="s">
        <v>545</v>
      </c>
      <c r="BS1" s="207" t="s">
        <v>544</v>
      </c>
      <c r="BT1" s="207" t="s">
        <v>443</v>
      </c>
      <c r="BU1" s="207" t="s">
        <v>440</v>
      </c>
      <c r="BV1" s="207" t="s">
        <v>458</v>
      </c>
      <c r="BW1" s="207" t="s">
        <v>441</v>
      </c>
      <c r="BX1" s="207" t="s">
        <v>436</v>
      </c>
      <c r="BY1" s="207" t="s">
        <v>674</v>
      </c>
      <c r="BZ1" s="207" t="s">
        <v>675</v>
      </c>
      <c r="CA1" s="207" t="s">
        <v>81</v>
      </c>
      <c r="CB1" s="207" t="s">
        <v>427</v>
      </c>
    </row>
    <row r="2" spans="2:80" x14ac:dyDescent="0.2">
      <c r="B2" s="204" t="s">
        <v>423</v>
      </c>
      <c r="C2" s="284">
        <v>1</v>
      </c>
      <c r="AS2" s="204" t="s">
        <v>423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G2" s="284">
        <v>0</v>
      </c>
      <c r="BH2" s="284">
        <v>0</v>
      </c>
      <c r="BM2" s="204" t="s">
        <v>423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  <c r="BZ2" s="284">
        <v>0</v>
      </c>
      <c r="CA2" s="284">
        <v>0</v>
      </c>
      <c r="CB2" s="284">
        <v>0</v>
      </c>
    </row>
    <row r="3" spans="2:80" x14ac:dyDescent="0.2">
      <c r="B3" s="204" t="s">
        <v>425</v>
      </c>
      <c r="C3" s="284">
        <v>1</v>
      </c>
      <c r="AS3" s="204" t="s">
        <v>425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G3" s="284">
        <v>0</v>
      </c>
      <c r="BH3" s="284">
        <v>0</v>
      </c>
      <c r="BM3" s="204" t="s">
        <v>425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  <c r="BZ3" s="284">
        <v>0</v>
      </c>
      <c r="CA3" s="284">
        <v>0</v>
      </c>
      <c r="CB3" s="284">
        <v>0</v>
      </c>
    </row>
    <row r="4" spans="2:80" x14ac:dyDescent="0.2">
      <c r="B4" s="204" t="s">
        <v>426</v>
      </c>
      <c r="C4" s="284">
        <v>1</v>
      </c>
      <c r="AS4" s="204" t="s">
        <v>426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G4" s="284">
        <v>0</v>
      </c>
      <c r="BH4" s="284">
        <v>0</v>
      </c>
      <c r="BM4" s="204" t="s">
        <v>426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  <c r="BZ4" s="284">
        <v>0</v>
      </c>
      <c r="CA4" s="284">
        <v>0</v>
      </c>
      <c r="CB4" s="284">
        <v>0</v>
      </c>
    </row>
    <row r="5" spans="2:80" x14ac:dyDescent="0.2">
      <c r="B5" s="204" t="s">
        <v>447</v>
      </c>
      <c r="C5" s="284">
        <v>1</v>
      </c>
      <c r="AS5" s="204" t="s">
        <v>447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G5" s="284">
        <v>0</v>
      </c>
      <c r="BH5" s="284">
        <v>0</v>
      </c>
      <c r="BM5" s="204" t="s">
        <v>447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  <c r="BZ5" s="284">
        <v>0</v>
      </c>
      <c r="CA5" s="284">
        <v>0</v>
      </c>
      <c r="CB5" s="284">
        <v>0</v>
      </c>
    </row>
    <row r="6" spans="2:80" x14ac:dyDescent="0.2">
      <c r="B6" s="204" t="s">
        <v>477</v>
      </c>
      <c r="C6" s="284">
        <v>1</v>
      </c>
      <c r="AL6" s="204"/>
      <c r="AS6" s="204" t="s">
        <v>477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G6" s="284">
        <v>0</v>
      </c>
      <c r="BH6" s="284">
        <v>0</v>
      </c>
      <c r="BM6" s="204" t="s">
        <v>477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  <c r="BZ6" s="284">
        <v>0</v>
      </c>
      <c r="CA6" s="284">
        <v>0</v>
      </c>
      <c r="CB6" s="284">
        <v>0</v>
      </c>
    </row>
    <row r="7" spans="2:80" x14ac:dyDescent="0.2">
      <c r="B7" s="204" t="s">
        <v>577</v>
      </c>
      <c r="C7" s="284">
        <v>1</v>
      </c>
      <c r="AL7" s="204"/>
      <c r="AS7" s="204" t="s">
        <v>577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G7" s="284">
        <v>0</v>
      </c>
      <c r="BH7" s="284">
        <v>0</v>
      </c>
      <c r="BM7" s="204" t="s">
        <v>577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  <c r="BZ7" s="284">
        <v>0</v>
      </c>
      <c r="CA7" s="284">
        <v>0</v>
      </c>
      <c r="CB7" s="284">
        <v>0</v>
      </c>
    </row>
    <row r="8" spans="2:80" x14ac:dyDescent="0.2">
      <c r="B8" s="204" t="s">
        <v>578</v>
      </c>
      <c r="C8" s="284">
        <v>1</v>
      </c>
      <c r="AL8" s="204"/>
      <c r="AS8" s="204" t="s">
        <v>578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G8" s="284">
        <v>0</v>
      </c>
      <c r="BH8" s="284">
        <v>0</v>
      </c>
      <c r="BM8" s="204" t="s">
        <v>578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  <c r="BZ8" s="284">
        <v>0</v>
      </c>
      <c r="CA8" s="284">
        <v>0</v>
      </c>
      <c r="CB8" s="284">
        <v>0</v>
      </c>
    </row>
    <row r="9" spans="2:80" x14ac:dyDescent="0.2">
      <c r="B9" s="204" t="s">
        <v>519</v>
      </c>
      <c r="C9" s="284">
        <v>1</v>
      </c>
      <c r="AL9" s="204"/>
      <c r="AS9" s="204" t="s">
        <v>519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G9" s="284">
        <v>0</v>
      </c>
      <c r="BH9" s="284">
        <v>0</v>
      </c>
      <c r="BM9" s="204" t="s">
        <v>519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  <c r="BZ9" s="284">
        <v>0</v>
      </c>
      <c r="CA9" s="284">
        <v>0</v>
      </c>
      <c r="CB9" s="284">
        <v>0</v>
      </c>
    </row>
    <row r="10" spans="2:80" x14ac:dyDescent="0.2">
      <c r="B10" s="204" t="s">
        <v>570</v>
      </c>
      <c r="C10" s="284">
        <v>1</v>
      </c>
      <c r="AL10" s="204"/>
      <c r="AS10" s="204" t="s">
        <v>570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G10" s="284">
        <v>0</v>
      </c>
      <c r="BH10" s="284">
        <v>0</v>
      </c>
      <c r="BM10" s="204" t="s">
        <v>570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  <c r="BZ10" s="284">
        <v>0</v>
      </c>
      <c r="CA10" s="284">
        <v>0</v>
      </c>
      <c r="CB10" s="284">
        <v>0</v>
      </c>
    </row>
    <row r="11" spans="2:80" ht="16" x14ac:dyDescent="0.2">
      <c r="B11" s="205" t="s">
        <v>552</v>
      </c>
      <c r="C11" s="284">
        <v>1</v>
      </c>
      <c r="AS11" s="205" t="s">
        <v>552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M11" s="205" t="s">
        <v>552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  <c r="BZ11" s="284">
        <v>0</v>
      </c>
      <c r="CA11" s="284">
        <v>0</v>
      </c>
      <c r="CB11" s="284">
        <v>0</v>
      </c>
    </row>
    <row r="12" spans="2:80" x14ac:dyDescent="0.2">
      <c r="B12" s="204" t="s">
        <v>517</v>
      </c>
      <c r="C12" s="284">
        <v>1</v>
      </c>
      <c r="AS12" s="204" t="s">
        <v>517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G12" s="284">
        <v>0</v>
      </c>
      <c r="BH12" s="284">
        <v>0</v>
      </c>
      <c r="BM12" s="204" t="s">
        <v>517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  <c r="BZ12" s="284">
        <v>0</v>
      </c>
      <c r="CA12" s="284">
        <v>0</v>
      </c>
      <c r="CB12" s="284">
        <v>0</v>
      </c>
    </row>
    <row r="13" spans="2:80" ht="16" x14ac:dyDescent="0.2">
      <c r="B13" s="205" t="s">
        <v>520</v>
      </c>
      <c r="C13" s="284">
        <v>1</v>
      </c>
      <c r="AS13" s="205" t="s">
        <v>520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G13" s="284">
        <v>0</v>
      </c>
      <c r="BH13" s="284">
        <v>0</v>
      </c>
      <c r="BM13" s="205" t="s">
        <v>520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  <c r="BZ13" s="284">
        <v>0</v>
      </c>
      <c r="CA13" s="284">
        <v>0</v>
      </c>
      <c r="CB13" s="284">
        <v>0</v>
      </c>
    </row>
    <row r="14" spans="2:80" x14ac:dyDescent="0.2">
      <c r="B14" s="204" t="s">
        <v>547</v>
      </c>
      <c r="C14" s="284">
        <v>1</v>
      </c>
      <c r="AS14" s="204" t="s">
        <v>547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G14" s="284">
        <v>0</v>
      </c>
      <c r="BH14" s="284">
        <v>0</v>
      </c>
      <c r="BM14" s="204" t="s">
        <v>547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  <c r="BZ14" s="284">
        <v>0</v>
      </c>
      <c r="CA14" s="284">
        <v>0</v>
      </c>
      <c r="CB14" s="284">
        <v>0</v>
      </c>
    </row>
    <row r="15" spans="2:80" x14ac:dyDescent="0.2">
      <c r="B15" s="206" t="s">
        <v>539</v>
      </c>
      <c r="C15" s="284">
        <v>1</v>
      </c>
      <c r="AS15" s="206" t="s">
        <v>539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G15" s="284">
        <v>0</v>
      </c>
      <c r="BH15" s="284">
        <v>0</v>
      </c>
      <c r="BM15" s="206" t="s">
        <v>539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  <c r="BZ15" s="284">
        <v>0</v>
      </c>
      <c r="CA15" s="284">
        <v>0</v>
      </c>
      <c r="CB15" s="284">
        <v>0</v>
      </c>
    </row>
    <row r="16" spans="2:80" x14ac:dyDescent="0.2">
      <c r="B16" s="204" t="s">
        <v>524</v>
      </c>
      <c r="C16" s="284">
        <v>1</v>
      </c>
      <c r="AS16" s="204" t="s">
        <v>524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M16" s="204" t="s">
        <v>524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  <c r="BZ16" s="284">
        <v>0</v>
      </c>
      <c r="CA16" s="284">
        <v>0</v>
      </c>
      <c r="CB16" s="284">
        <v>0</v>
      </c>
    </row>
    <row r="17" spans="2:80" ht="16" x14ac:dyDescent="0.2">
      <c r="B17" s="205" t="s">
        <v>551</v>
      </c>
      <c r="C17" s="284">
        <v>1</v>
      </c>
      <c r="AS17" s="205" t="s">
        <v>551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M17" s="205" t="s">
        <v>551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  <c r="BZ17" s="284">
        <v>0</v>
      </c>
      <c r="CA17" s="284">
        <v>0</v>
      </c>
      <c r="CB17" s="284">
        <v>0</v>
      </c>
    </row>
    <row r="18" spans="2:80" ht="16" x14ac:dyDescent="0.2">
      <c r="B18" s="205" t="s">
        <v>546</v>
      </c>
      <c r="C18" s="284">
        <v>1</v>
      </c>
      <c r="AS18" s="205" t="s">
        <v>546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G18" s="284">
        <v>0</v>
      </c>
      <c r="BH18" s="284">
        <v>0</v>
      </c>
      <c r="BM18" s="205" t="s">
        <v>546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  <c r="BZ18" s="284">
        <v>0</v>
      </c>
      <c r="CA18" s="284">
        <v>0</v>
      </c>
      <c r="CB18" s="284">
        <v>0</v>
      </c>
    </row>
    <row r="19" spans="2:80" ht="16" x14ac:dyDescent="0.2">
      <c r="B19" s="205" t="s">
        <v>543</v>
      </c>
      <c r="C19" s="284">
        <v>1</v>
      </c>
      <c r="AS19" s="205" t="s">
        <v>543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G19" s="284">
        <v>0</v>
      </c>
      <c r="BH19" s="284">
        <v>0</v>
      </c>
      <c r="BM19" s="205" t="s">
        <v>543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  <c r="BZ19" s="284">
        <v>0</v>
      </c>
      <c r="CA19" s="284">
        <v>0</v>
      </c>
      <c r="CB19" s="284">
        <v>0</v>
      </c>
    </row>
    <row r="20" spans="2:80" ht="16" x14ac:dyDescent="0.2">
      <c r="B20" s="205" t="s">
        <v>549</v>
      </c>
      <c r="C20" s="284">
        <v>1</v>
      </c>
      <c r="AS20" s="205" t="s">
        <v>549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G20" s="284">
        <v>0</v>
      </c>
      <c r="BH20" s="284">
        <v>0</v>
      </c>
      <c r="BM20" s="205" t="s">
        <v>549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  <c r="BZ20" s="284">
        <v>0</v>
      </c>
      <c r="CA20" s="284">
        <v>0</v>
      </c>
      <c r="CB20" s="284">
        <v>0</v>
      </c>
    </row>
    <row r="21" spans="2:80" x14ac:dyDescent="0.2">
      <c r="B21" s="206" t="s">
        <v>548</v>
      </c>
      <c r="C21" s="284">
        <v>1</v>
      </c>
      <c r="AS21" s="206" t="s">
        <v>548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G21" s="284">
        <v>0</v>
      </c>
      <c r="BH21" s="284">
        <v>0</v>
      </c>
      <c r="BM21" s="206" t="s">
        <v>548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  <c r="BZ21" s="284">
        <v>0</v>
      </c>
      <c r="CA21" s="284">
        <v>0</v>
      </c>
      <c r="CB21" s="284">
        <v>0</v>
      </c>
    </row>
    <row r="22" spans="2:80" x14ac:dyDescent="0.2">
      <c r="B22" s="206" t="s">
        <v>532</v>
      </c>
      <c r="C22" s="284">
        <v>1</v>
      </c>
      <c r="AS22" s="206" t="s">
        <v>532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G22" s="284">
        <v>0</v>
      </c>
      <c r="BH22" s="284">
        <v>0</v>
      </c>
      <c r="BM22" s="206" t="s">
        <v>532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  <c r="BZ22" s="284">
        <v>0</v>
      </c>
      <c r="CA22" s="284">
        <v>0</v>
      </c>
      <c r="CB22" s="284">
        <v>0</v>
      </c>
    </row>
    <row r="23" spans="2:80" x14ac:dyDescent="0.2">
      <c r="B23" s="206" t="s">
        <v>567</v>
      </c>
      <c r="C23" s="284">
        <v>1</v>
      </c>
      <c r="AS23" s="206" t="s">
        <v>567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G23" s="284">
        <v>0</v>
      </c>
      <c r="BH23" s="284">
        <v>0</v>
      </c>
      <c r="BM23" s="206" t="s">
        <v>567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  <c r="BZ23" s="284">
        <v>0</v>
      </c>
      <c r="CA23" s="284">
        <v>0</v>
      </c>
      <c r="CB23" s="284">
        <v>0</v>
      </c>
    </row>
    <row r="24" spans="2:80" x14ac:dyDescent="0.2">
      <c r="B24" s="206" t="s">
        <v>533</v>
      </c>
      <c r="C24" s="284">
        <v>1</v>
      </c>
      <c r="AS24" s="206" t="s">
        <v>533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G24" s="284">
        <v>0</v>
      </c>
      <c r="BH24" s="284">
        <v>0</v>
      </c>
      <c r="BM24" s="206" t="s">
        <v>533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  <c r="BZ24" s="284">
        <v>0</v>
      </c>
      <c r="CA24" s="284">
        <v>0</v>
      </c>
      <c r="CB24" s="284">
        <v>0</v>
      </c>
    </row>
    <row r="25" spans="2:80" x14ac:dyDescent="0.2">
      <c r="B25" s="206" t="s">
        <v>535</v>
      </c>
      <c r="C25" s="284">
        <v>1</v>
      </c>
      <c r="AS25" s="206" t="s">
        <v>535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G25" s="284">
        <v>0</v>
      </c>
      <c r="BH25" s="284">
        <v>0</v>
      </c>
      <c r="BM25" s="206" t="s">
        <v>535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  <c r="BZ25" s="284">
        <v>0</v>
      </c>
      <c r="CA25" s="284">
        <v>0</v>
      </c>
      <c r="CB25" s="284">
        <v>0</v>
      </c>
    </row>
    <row r="26" spans="2:80" x14ac:dyDescent="0.2">
      <c r="B26" s="206" t="s">
        <v>534</v>
      </c>
      <c r="C26" s="284">
        <v>1</v>
      </c>
      <c r="AS26" s="206" t="s">
        <v>534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G26" s="284">
        <v>0</v>
      </c>
      <c r="BH26" s="284">
        <v>0</v>
      </c>
      <c r="BM26" s="206" t="s">
        <v>534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  <c r="BZ26" s="284">
        <v>0</v>
      </c>
      <c r="CA26" s="284">
        <v>0</v>
      </c>
      <c r="CB26" s="284">
        <v>0</v>
      </c>
    </row>
    <row r="27" spans="2:80" x14ac:dyDescent="0.2">
      <c r="B27" s="206" t="s">
        <v>633</v>
      </c>
      <c r="C27" s="284">
        <v>1</v>
      </c>
      <c r="AS27" s="206" t="s">
        <v>633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G27" s="284">
        <v>0</v>
      </c>
      <c r="BH27" s="284">
        <v>0</v>
      </c>
      <c r="BM27" s="206" t="s">
        <v>633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  <c r="BZ27" s="284">
        <v>0</v>
      </c>
      <c r="CA27" s="284">
        <v>0</v>
      </c>
      <c r="CB27" s="284">
        <v>0</v>
      </c>
    </row>
    <row r="28" spans="2:80" ht="16" x14ac:dyDescent="0.2">
      <c r="B28" s="253" t="s">
        <v>530</v>
      </c>
      <c r="C28" s="284">
        <v>1</v>
      </c>
      <c r="AS28" s="253" t="s">
        <v>530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G28" s="284">
        <v>0</v>
      </c>
      <c r="BH28" s="284">
        <v>0</v>
      </c>
      <c r="BM28" s="253" t="s">
        <v>530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  <c r="BZ28" s="284">
        <v>0</v>
      </c>
      <c r="CA28" s="284">
        <v>0</v>
      </c>
      <c r="CB28" s="284">
        <v>0</v>
      </c>
    </row>
    <row r="29" spans="2:80" x14ac:dyDescent="0.2">
      <c r="B29" s="206" t="s">
        <v>529</v>
      </c>
      <c r="C29" s="284">
        <v>1</v>
      </c>
      <c r="AS29" s="206" t="s">
        <v>529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G29" s="284">
        <v>0</v>
      </c>
      <c r="BH29" s="284">
        <v>0</v>
      </c>
      <c r="BM29" s="206" t="s">
        <v>529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  <c r="BZ29" s="284">
        <v>0</v>
      </c>
      <c r="CA29" s="284">
        <v>0</v>
      </c>
      <c r="CB29" s="284">
        <v>0</v>
      </c>
    </row>
    <row r="30" spans="2:80" x14ac:dyDescent="0.2">
      <c r="B30" s="204" t="s">
        <v>531</v>
      </c>
      <c r="C30" s="284">
        <v>1</v>
      </c>
      <c r="AS30" s="204" t="s">
        <v>531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G30" s="284">
        <v>0</v>
      </c>
      <c r="BH30" s="284">
        <v>0</v>
      </c>
      <c r="BM30" s="204" t="s">
        <v>531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  <c r="BZ30" s="284">
        <v>0</v>
      </c>
      <c r="CA30" s="284">
        <v>0</v>
      </c>
      <c r="CB30" s="284">
        <v>0</v>
      </c>
    </row>
    <row r="31" spans="2:80" x14ac:dyDescent="0.2">
      <c r="B31" s="206" t="s">
        <v>527</v>
      </c>
      <c r="C31" s="284">
        <v>1</v>
      </c>
      <c r="AS31" s="206" t="s">
        <v>676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G31" s="284">
        <v>0</v>
      </c>
      <c r="BH31" s="284">
        <v>0</v>
      </c>
      <c r="BM31" s="206" t="s">
        <v>676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  <c r="BZ31" s="284">
        <v>0</v>
      </c>
      <c r="CA31" s="284">
        <v>0</v>
      </c>
      <c r="CB31" s="284">
        <v>0</v>
      </c>
    </row>
    <row r="32" spans="2:80" x14ac:dyDescent="0.2">
      <c r="B32" s="206"/>
      <c r="C32" s="284"/>
      <c r="AS32" s="206" t="s">
        <v>677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G32" s="284">
        <v>0</v>
      </c>
      <c r="BH32" s="284">
        <v>0</v>
      </c>
      <c r="BM32" s="206" t="s">
        <v>677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  <c r="BZ32" s="284">
        <v>0</v>
      </c>
      <c r="CA32" s="284">
        <v>0</v>
      </c>
      <c r="CB32" s="284">
        <v>0</v>
      </c>
    </row>
    <row r="33" spans="2:80" x14ac:dyDescent="0.2">
      <c r="B33" s="206" t="s">
        <v>555</v>
      </c>
      <c r="C33" s="284">
        <v>1</v>
      </c>
      <c r="AS33" s="206" t="s">
        <v>555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G33" s="284">
        <v>0</v>
      </c>
      <c r="BH33" s="284">
        <v>0</v>
      </c>
      <c r="BM33" s="206" t="s">
        <v>555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  <c r="BZ33" s="284">
        <v>0</v>
      </c>
      <c r="CA33" s="284">
        <v>0</v>
      </c>
      <c r="CB33" s="284">
        <v>0</v>
      </c>
    </row>
    <row r="34" spans="2:80" x14ac:dyDescent="0.2">
      <c r="B34" s="206" t="s">
        <v>556</v>
      </c>
      <c r="C34" s="284">
        <v>1</v>
      </c>
      <c r="AS34" s="206" t="s">
        <v>556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G34" s="284">
        <v>0</v>
      </c>
      <c r="BH34" s="284">
        <v>0</v>
      </c>
      <c r="BM34" s="206" t="s">
        <v>556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  <c r="BZ34" s="284">
        <v>0</v>
      </c>
      <c r="CA34" s="284">
        <v>0</v>
      </c>
      <c r="CB34" s="284">
        <v>0</v>
      </c>
    </row>
    <row r="35" spans="2:80" x14ac:dyDescent="0.2">
      <c r="B35" s="206" t="s">
        <v>557</v>
      </c>
      <c r="C35" s="284">
        <v>1</v>
      </c>
      <c r="AS35" s="206" t="s">
        <v>557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G35" s="284">
        <v>0</v>
      </c>
      <c r="BH35" s="284">
        <v>0</v>
      </c>
      <c r="BM35" s="206" t="s">
        <v>557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  <c r="BZ35" s="284">
        <v>0</v>
      </c>
      <c r="CA35" s="284">
        <v>0</v>
      </c>
      <c r="CB35" s="284">
        <v>0</v>
      </c>
    </row>
    <row r="36" spans="2:80" x14ac:dyDescent="0.2">
      <c r="B36" s="206" t="s">
        <v>568</v>
      </c>
      <c r="C36" s="284">
        <v>1</v>
      </c>
      <c r="AS36" s="206" t="s">
        <v>568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F36" s="284">
        <v>0</v>
      </c>
      <c r="BG36" s="284">
        <v>0</v>
      </c>
      <c r="BH36" s="284">
        <v>0</v>
      </c>
      <c r="BM36" s="206" t="s">
        <v>568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  <c r="BZ36" s="284">
        <v>0</v>
      </c>
      <c r="CA36" s="284">
        <v>0</v>
      </c>
      <c r="CB36" s="284">
        <v>0</v>
      </c>
    </row>
    <row r="37" spans="2:80" x14ac:dyDescent="0.2">
      <c r="C37" s="171" t="s">
        <v>584</v>
      </c>
      <c r="AS37" s="206"/>
      <c r="AT37" s="390" t="s">
        <v>581</v>
      </c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F37" s="390"/>
      <c r="BG37" s="390"/>
      <c r="BH37" s="390"/>
      <c r="BM37" s="206"/>
      <c r="BN37" s="390" t="s">
        <v>582</v>
      </c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  <c r="BZ37" s="390"/>
      <c r="CA37" s="390"/>
      <c r="CB37" s="390"/>
    </row>
    <row r="38" spans="2:80" x14ac:dyDescent="0.2">
      <c r="AS38" s="206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6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6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6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60"/>
      <c r="AT40" s="207" t="s">
        <v>415</v>
      </c>
      <c r="AU40" s="207" t="s">
        <v>416</v>
      </c>
      <c r="AV40" s="207" t="s">
        <v>417</v>
      </c>
      <c r="AW40" s="207" t="s">
        <v>566</v>
      </c>
      <c r="AX40" s="207" t="s">
        <v>545</v>
      </c>
      <c r="AY40" s="207" t="s">
        <v>544</v>
      </c>
      <c r="AZ40" s="207" t="s">
        <v>443</v>
      </c>
      <c r="BA40" s="207" t="s">
        <v>440</v>
      </c>
      <c r="BB40" s="207" t="s">
        <v>458</v>
      </c>
      <c r="BC40" s="207" t="s">
        <v>441</v>
      </c>
      <c r="BD40" s="207" t="s">
        <v>436</v>
      </c>
      <c r="BE40" s="207" t="s">
        <v>674</v>
      </c>
      <c r="BF40" s="207" t="s">
        <v>675</v>
      </c>
      <c r="BG40" s="207" t="s">
        <v>81</v>
      </c>
      <c r="BH40" s="207" t="s">
        <v>427</v>
      </c>
      <c r="BM40" s="206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4" t="s">
        <v>423</v>
      </c>
      <c r="AT41" s="284">
        <f>AT85</f>
        <v>109233.7126431732</v>
      </c>
      <c r="AU41" s="284">
        <f t="shared" ref="AU41:BH41" si="0">AU85</f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  <c r="BF41" s="284">
        <f>BF85</f>
        <v>0</v>
      </c>
      <c r="BG41" s="284">
        <f t="shared" si="0"/>
        <v>0</v>
      </c>
      <c r="BH41" s="284">
        <f t="shared" si="0"/>
        <v>0</v>
      </c>
      <c r="BM41" s="206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4" t="s">
        <v>425</v>
      </c>
      <c r="AT42" s="284">
        <f t="shared" ref="AT42:AT75" si="1">AT86</f>
        <v>0</v>
      </c>
      <c r="AU42" s="284">
        <f t="shared" ref="AT42:BH42" si="2">AU86</f>
        <v>25394.240916408646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G42" s="284">
        <f t="shared" si="2"/>
        <v>0</v>
      </c>
      <c r="BH42" s="284">
        <f t="shared" si="2"/>
        <v>0</v>
      </c>
      <c r="BM42" s="206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4" t="s">
        <v>426</v>
      </c>
      <c r="AT43" s="284">
        <f t="shared" si="1"/>
        <v>0</v>
      </c>
      <c r="AU43" s="284">
        <f t="shared" ref="AT43:BH43" si="3">AU87</f>
        <v>0</v>
      </c>
      <c r="AV43" s="284">
        <f t="shared" si="3"/>
        <v>8753719.7068998404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0</v>
      </c>
      <c r="BC43" s="284">
        <f t="shared" si="3"/>
        <v>0</v>
      </c>
      <c r="BD43" s="284">
        <f t="shared" si="3"/>
        <v>0</v>
      </c>
      <c r="BE43" s="284">
        <f t="shared" si="3"/>
        <v>0</v>
      </c>
      <c r="BF43" s="284">
        <f t="shared" si="3"/>
        <v>0</v>
      </c>
      <c r="BG43" s="284">
        <f t="shared" si="3"/>
        <v>0</v>
      </c>
      <c r="BH43" s="284">
        <f t="shared" si="3"/>
        <v>0</v>
      </c>
      <c r="BM43" s="206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4" t="s">
        <v>447</v>
      </c>
      <c r="AT44" s="284">
        <f t="shared" si="1"/>
        <v>236.0188688118763</v>
      </c>
      <c r="AU44" s="284">
        <f t="shared" ref="AT44:BH44" si="4">AU88</f>
        <v>0.70761030268572533</v>
      </c>
      <c r="AV44" s="284">
        <f t="shared" si="4"/>
        <v>56.138829759567599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0</v>
      </c>
      <c r="BC44" s="284">
        <f t="shared" si="4"/>
        <v>9183.7711365934829</v>
      </c>
      <c r="BD44" s="284">
        <f t="shared" si="4"/>
        <v>4359.9448543333856</v>
      </c>
      <c r="BE44" s="284">
        <f t="shared" si="4"/>
        <v>0</v>
      </c>
      <c r="BF44" s="284">
        <f t="shared" si="4"/>
        <v>0</v>
      </c>
      <c r="BG44" s="284">
        <f t="shared" si="4"/>
        <v>0</v>
      </c>
      <c r="BH44" s="284">
        <f t="shared" si="4"/>
        <v>23611.293462025522</v>
      </c>
      <c r="BM44" s="206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4" t="s">
        <v>477</v>
      </c>
      <c r="AT45" s="284">
        <f t="shared" si="1"/>
        <v>0</v>
      </c>
      <c r="AU45" s="284">
        <f t="shared" ref="AT45:BH45" si="5">AU89</f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1078370532.5161049</v>
      </c>
      <c r="BD45" s="284">
        <f t="shared" si="5"/>
        <v>879540.87913658854</v>
      </c>
      <c r="BE45" s="284">
        <f t="shared" si="5"/>
        <v>0</v>
      </c>
      <c r="BF45" s="284">
        <f t="shared" si="5"/>
        <v>0</v>
      </c>
      <c r="BG45" s="284">
        <f t="shared" si="5"/>
        <v>0</v>
      </c>
      <c r="BH45" s="284">
        <f t="shared" si="5"/>
        <v>2321518.855933811</v>
      </c>
      <c r="BM45" s="206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4" t="s">
        <v>577</v>
      </c>
      <c r="AT46" s="284">
        <f t="shared" si="1"/>
        <v>94146.207140653787</v>
      </c>
      <c r="AU46" s="284">
        <f t="shared" ref="AT46:BH46" si="6">AU90</f>
        <v>257.99399332425372</v>
      </c>
      <c r="AV46" s="284">
        <f t="shared" si="6"/>
        <v>22393.370164784887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G46" s="284">
        <f t="shared" si="6"/>
        <v>0</v>
      </c>
      <c r="BH46" s="284">
        <f t="shared" si="6"/>
        <v>0</v>
      </c>
      <c r="BM46" s="206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4" t="s">
        <v>578</v>
      </c>
      <c r="AT47" s="284">
        <f t="shared" si="1"/>
        <v>0</v>
      </c>
      <c r="AU47" s="284">
        <f t="shared" ref="AT47:BH47" si="7">AU91</f>
        <v>24.076233417548465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0</v>
      </c>
      <c r="BG47" s="284">
        <f t="shared" si="7"/>
        <v>0</v>
      </c>
      <c r="BH47" s="284">
        <f t="shared" si="7"/>
        <v>0</v>
      </c>
      <c r="BM47" s="206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4" t="s">
        <v>519</v>
      </c>
      <c r="AT48" s="284">
        <f t="shared" si="1"/>
        <v>0</v>
      </c>
      <c r="AU48" s="284">
        <f t="shared" ref="AT48:BH48" si="8">AU92</f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  <c r="BD48" s="284">
        <f t="shared" si="8"/>
        <v>0</v>
      </c>
      <c r="BE48" s="284">
        <f t="shared" si="8"/>
        <v>0</v>
      </c>
      <c r="BF48" s="284">
        <f t="shared" si="8"/>
        <v>0</v>
      </c>
      <c r="BG48" s="284">
        <f t="shared" si="8"/>
        <v>0</v>
      </c>
      <c r="BH48" s="284">
        <f t="shared" si="8"/>
        <v>206840.02835429934</v>
      </c>
      <c r="BM48" s="206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4" t="s">
        <v>570</v>
      </c>
      <c r="AT49" s="284">
        <f t="shared" si="1"/>
        <v>0</v>
      </c>
      <c r="AU49" s="284">
        <f t="shared" ref="AT49:BH49" si="9">AU93</f>
        <v>0</v>
      </c>
      <c r="AV49" s="284">
        <f t="shared" si="9"/>
        <v>77449.427901236573</v>
      </c>
      <c r="AW49" s="284">
        <f t="shared" si="9"/>
        <v>609792.2517593482</v>
      </c>
      <c r="AX49" s="284">
        <f t="shared" si="9"/>
        <v>2824.8856477449194</v>
      </c>
      <c r="AY49" s="284">
        <f t="shared" si="9"/>
        <v>160253.43323591491</v>
      </c>
      <c r="AZ49" s="284">
        <f t="shared" si="9"/>
        <v>12626.098826338684</v>
      </c>
      <c r="BA49" s="284">
        <f t="shared" si="9"/>
        <v>34.678095164114971</v>
      </c>
      <c r="BB49" s="284">
        <f t="shared" si="9"/>
        <v>28604.157765782104</v>
      </c>
      <c r="BC49" s="284">
        <f t="shared" si="9"/>
        <v>0</v>
      </c>
      <c r="BD49" s="284">
        <f t="shared" si="9"/>
        <v>0</v>
      </c>
      <c r="BE49" s="284">
        <f t="shared" si="9"/>
        <v>50099.526545856235</v>
      </c>
      <c r="BF49" s="284">
        <f t="shared" si="9"/>
        <v>0</v>
      </c>
      <c r="BG49" s="284">
        <f t="shared" si="9"/>
        <v>0</v>
      </c>
      <c r="BH49" s="284">
        <f t="shared" si="9"/>
        <v>317844.87395625591</v>
      </c>
      <c r="BM49" s="206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5" t="s">
        <v>552</v>
      </c>
      <c r="AT50" s="284">
        <f t="shared" si="1"/>
        <v>0</v>
      </c>
      <c r="AU50" s="284">
        <f t="shared" ref="AT50:BH50" si="10">AU94</f>
        <v>0</v>
      </c>
      <c r="AV50" s="284">
        <f t="shared" si="10"/>
        <v>0</v>
      </c>
      <c r="AW50" s="284">
        <f t="shared" si="10"/>
        <v>109233.7126431732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G50" s="284">
        <f t="shared" si="10"/>
        <v>0</v>
      </c>
      <c r="BH50" s="284">
        <f t="shared" si="10"/>
        <v>0</v>
      </c>
      <c r="BM50" s="206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4" t="s">
        <v>517</v>
      </c>
      <c r="AT51" s="284">
        <f t="shared" si="1"/>
        <v>0</v>
      </c>
      <c r="AU51" s="284">
        <f t="shared" ref="AT51:BH51" si="11">AU95</f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G51" s="284">
        <f t="shared" si="11"/>
        <v>0</v>
      </c>
      <c r="BH51" s="284">
        <f t="shared" si="11"/>
        <v>0</v>
      </c>
      <c r="BM51" s="206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5" t="s">
        <v>520</v>
      </c>
      <c r="AT52" s="284">
        <f t="shared" si="1"/>
        <v>0</v>
      </c>
      <c r="AU52" s="284">
        <f t="shared" ref="AT52:BH52" si="12">AU96</f>
        <v>0</v>
      </c>
      <c r="AV52" s="284">
        <f t="shared" si="12"/>
        <v>0</v>
      </c>
      <c r="AW52" s="284">
        <f t="shared" si="12"/>
        <v>0</v>
      </c>
      <c r="AX52" s="284">
        <f t="shared" si="12"/>
        <v>25394.240916408646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G52" s="284">
        <f t="shared" si="12"/>
        <v>0</v>
      </c>
      <c r="BH52" s="284">
        <f t="shared" si="12"/>
        <v>0</v>
      </c>
      <c r="BM52" s="206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4" t="s">
        <v>547</v>
      </c>
      <c r="AT53" s="284">
        <f t="shared" si="1"/>
        <v>0</v>
      </c>
      <c r="AU53" s="284">
        <f t="shared" ref="AT53:BH53" si="13">AU97</f>
        <v>0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G53" s="284">
        <f t="shared" si="13"/>
        <v>0</v>
      </c>
      <c r="BH53" s="284">
        <f t="shared" si="13"/>
        <v>0</v>
      </c>
      <c r="BM53" s="206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6" t="s">
        <v>539</v>
      </c>
      <c r="AT54" s="284">
        <f t="shared" si="1"/>
        <v>0</v>
      </c>
      <c r="AU54" s="284">
        <f t="shared" ref="AT54:BH54" si="14">AU98</f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8753719.7068998404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G54" s="284">
        <f t="shared" si="14"/>
        <v>0</v>
      </c>
      <c r="BH54" s="284">
        <f t="shared" si="14"/>
        <v>0</v>
      </c>
      <c r="BM54" s="206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4" t="s">
        <v>524</v>
      </c>
      <c r="AT55" s="284">
        <f t="shared" si="1"/>
        <v>0</v>
      </c>
      <c r="AU55" s="284">
        <f t="shared" ref="AT55:BH55" si="15">AU99</f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G55" s="284">
        <f t="shared" si="15"/>
        <v>0</v>
      </c>
      <c r="BH55" s="284">
        <f t="shared" si="15"/>
        <v>0</v>
      </c>
      <c r="BM55" s="206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5" t="s">
        <v>551</v>
      </c>
      <c r="AT56" s="284">
        <f t="shared" si="1"/>
        <v>0</v>
      </c>
      <c r="AU56" s="284">
        <f t="shared" ref="AT56:BH56" si="16">AU100</f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109233.7126431732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G56" s="284">
        <f t="shared" si="16"/>
        <v>0</v>
      </c>
      <c r="BH56" s="284">
        <f t="shared" si="16"/>
        <v>0</v>
      </c>
      <c r="BM56" s="206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5" t="s">
        <v>546</v>
      </c>
      <c r="AT57" s="284">
        <f t="shared" si="1"/>
        <v>0</v>
      </c>
      <c r="AU57" s="284">
        <f t="shared" ref="AT57:BH57" si="17">AU101</f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25394.240916408646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G57" s="284">
        <f t="shared" si="17"/>
        <v>0</v>
      </c>
      <c r="BH57" s="284">
        <f t="shared" si="17"/>
        <v>0</v>
      </c>
      <c r="BM57" s="206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5" t="s">
        <v>543</v>
      </c>
      <c r="AT58" s="284">
        <f t="shared" si="1"/>
        <v>0</v>
      </c>
      <c r="AU58" s="284">
        <f t="shared" ref="AT58:BH58" si="18">AU102</f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8753719.7068998404</v>
      </c>
      <c r="BC58" s="284">
        <f t="shared" si="18"/>
        <v>0</v>
      </c>
      <c r="BD58" s="284">
        <f t="shared" si="18"/>
        <v>0</v>
      </c>
      <c r="BE58" s="284">
        <f t="shared" si="18"/>
        <v>0</v>
      </c>
      <c r="BF58" s="284">
        <f t="shared" si="18"/>
        <v>0</v>
      </c>
      <c r="BG58" s="284">
        <f t="shared" si="18"/>
        <v>0</v>
      </c>
      <c r="BH58" s="284">
        <f t="shared" si="18"/>
        <v>0</v>
      </c>
      <c r="BM58" s="206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5" t="s">
        <v>549</v>
      </c>
      <c r="AT59" s="284">
        <f t="shared" si="1"/>
        <v>0</v>
      </c>
      <c r="AU59" s="284">
        <f t="shared" ref="AT59:BH59" si="19">AU103</f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G59" s="284">
        <f t="shared" si="19"/>
        <v>88965.799815334409</v>
      </c>
      <c r="BH59" s="284">
        <f t="shared" si="19"/>
        <v>0</v>
      </c>
      <c r="BM59" s="206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6" t="s">
        <v>548</v>
      </c>
      <c r="AT60" s="284">
        <f t="shared" si="1"/>
        <v>0</v>
      </c>
      <c r="AU60" s="284">
        <f t="shared" ref="AT60:BH60" si="20">AU104</f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G60" s="284">
        <f t="shared" si="20"/>
        <v>0</v>
      </c>
      <c r="BH60" s="284">
        <f t="shared" si="20"/>
        <v>0</v>
      </c>
      <c r="BM60" s="206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6" t="s">
        <v>532</v>
      </c>
      <c r="AT61" s="284">
        <f t="shared" si="1"/>
        <v>0</v>
      </c>
      <c r="AU61" s="284">
        <f t="shared" ref="AT61:BH61" si="21">AU105</f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25394.240916408646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G61" s="284">
        <f t="shared" si="21"/>
        <v>0</v>
      </c>
      <c r="BH61" s="284">
        <f t="shared" si="21"/>
        <v>0</v>
      </c>
      <c r="BM61" s="206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6" t="s">
        <v>567</v>
      </c>
      <c r="AT62" s="284">
        <f t="shared" si="1"/>
        <v>0</v>
      </c>
      <c r="AU62" s="284">
        <f t="shared" ref="AT62:BH62" si="22">AU106</f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8753719.7068998404</v>
      </c>
      <c r="BE62" s="284">
        <f t="shared" si="22"/>
        <v>0</v>
      </c>
      <c r="BF62" s="284">
        <f t="shared" si="22"/>
        <v>0</v>
      </c>
      <c r="BG62" s="284">
        <f t="shared" si="22"/>
        <v>0</v>
      </c>
      <c r="BH62" s="284">
        <f t="shared" si="22"/>
        <v>0</v>
      </c>
      <c r="BM62" s="206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6" t="s">
        <v>533</v>
      </c>
      <c r="AT63" s="284">
        <f t="shared" si="1"/>
        <v>0</v>
      </c>
      <c r="AU63" s="284">
        <f t="shared" ref="AT63:BH63" si="23">AU107</f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G63" s="284">
        <f t="shared" si="23"/>
        <v>242016.07607977447</v>
      </c>
      <c r="BH63" s="284">
        <f t="shared" si="23"/>
        <v>0</v>
      </c>
      <c r="BM63" s="206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6" t="s">
        <v>535</v>
      </c>
      <c r="AT64" s="284">
        <f t="shared" si="1"/>
        <v>0</v>
      </c>
      <c r="AU64" s="284">
        <f t="shared" ref="AT64:BH64" si="24">AU108</f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G64" s="284">
        <f t="shared" si="24"/>
        <v>0</v>
      </c>
      <c r="BH64" s="284">
        <f t="shared" si="24"/>
        <v>0</v>
      </c>
      <c r="BM64" s="206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6" t="s">
        <v>534</v>
      </c>
      <c r="AT65" s="284">
        <f t="shared" si="1"/>
        <v>0</v>
      </c>
      <c r="AU65" s="284">
        <f t="shared" ref="AT65:BH65" si="25">AU109</f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0</v>
      </c>
      <c r="BF65" s="284">
        <f t="shared" si="25"/>
        <v>0</v>
      </c>
      <c r="BG65" s="284">
        <f t="shared" si="25"/>
        <v>0</v>
      </c>
      <c r="BH65" s="284">
        <f t="shared" si="25"/>
        <v>0</v>
      </c>
      <c r="BM65" s="206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6" t="s">
        <v>633</v>
      </c>
      <c r="AT66" s="284">
        <f t="shared" si="1"/>
        <v>0</v>
      </c>
      <c r="AU66" s="284">
        <f t="shared" ref="AT66:BH66" si="26">AU110</f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0</v>
      </c>
      <c r="BE66" s="284">
        <f t="shared" si="26"/>
        <v>0</v>
      </c>
      <c r="BF66" s="284">
        <f t="shared" si="26"/>
        <v>0</v>
      </c>
      <c r="BG66" s="284">
        <f t="shared" si="26"/>
        <v>6791339.3350291392</v>
      </c>
      <c r="BH66" s="284">
        <f t="shared" si="26"/>
        <v>0</v>
      </c>
      <c r="BM66" s="206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3" t="s">
        <v>530</v>
      </c>
      <c r="AT67" s="284">
        <f t="shared" si="1"/>
        <v>0</v>
      </c>
      <c r="AU67" s="284">
        <f t="shared" ref="AT67:BH67" si="27">AU111</f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5935408.0537775028</v>
      </c>
      <c r="BF67" s="284">
        <f t="shared" si="27"/>
        <v>0</v>
      </c>
      <c r="BG67" s="284">
        <f t="shared" si="27"/>
        <v>0</v>
      </c>
      <c r="BH67" s="284">
        <f t="shared" si="27"/>
        <v>0</v>
      </c>
      <c r="BM67" s="206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6" t="s">
        <v>529</v>
      </c>
      <c r="AT68" s="284">
        <f t="shared" si="1"/>
        <v>0</v>
      </c>
      <c r="AU68" s="284">
        <f t="shared" ref="AT68:BH68" si="28">AU112</f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G68" s="284">
        <f t="shared" si="28"/>
        <v>0</v>
      </c>
      <c r="BH68" s="284">
        <f t="shared" si="28"/>
        <v>0</v>
      </c>
      <c r="BM68" s="206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4" t="s">
        <v>531</v>
      </c>
      <c r="AT69" s="284">
        <f t="shared" si="1"/>
        <v>0</v>
      </c>
      <c r="AU69" s="284">
        <f t="shared" ref="AT69:BH69" si="29">AU113</f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0</v>
      </c>
      <c r="BD69" s="284">
        <f t="shared" si="29"/>
        <v>0</v>
      </c>
      <c r="BE69" s="284">
        <f t="shared" si="29"/>
        <v>0</v>
      </c>
      <c r="BF69" s="284">
        <f t="shared" si="29"/>
        <v>0</v>
      </c>
      <c r="BG69" s="284">
        <f t="shared" si="29"/>
        <v>0</v>
      </c>
      <c r="BH69" s="284">
        <f t="shared" si="29"/>
        <v>0</v>
      </c>
      <c r="BM69" s="206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6" t="s">
        <v>676</v>
      </c>
      <c r="AT70" s="284">
        <f t="shared" si="1"/>
        <v>0</v>
      </c>
      <c r="AU70" s="284">
        <f t="shared" ref="AT70:BH70" si="30">AU114</f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5944558.1059355522</v>
      </c>
      <c r="BG70" s="284">
        <f t="shared" si="30"/>
        <v>0</v>
      </c>
      <c r="BH70" s="284">
        <f t="shared" si="30"/>
        <v>0</v>
      </c>
      <c r="BM70" s="206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6" t="s">
        <v>677</v>
      </c>
      <c r="AT71" s="284">
        <f t="shared" si="1"/>
        <v>0</v>
      </c>
      <c r="AU71" s="284">
        <f t="shared" ref="AU71" si="31">AU115</f>
        <v>0</v>
      </c>
      <c r="AV71" s="284">
        <f t="shared" ref="AV71" si="32">AV115</f>
        <v>0</v>
      </c>
      <c r="AW71" s="284">
        <f t="shared" ref="AW71" si="33">AW115</f>
        <v>0</v>
      </c>
      <c r="AX71" s="284">
        <f t="shared" ref="AX71" si="34">AX115</f>
        <v>0</v>
      </c>
      <c r="AY71" s="284">
        <f t="shared" ref="AY71" si="35">AY115</f>
        <v>0</v>
      </c>
      <c r="AZ71" s="284">
        <f t="shared" ref="AZ71" si="36">AZ115</f>
        <v>0</v>
      </c>
      <c r="BA71" s="284">
        <f t="shared" ref="BA71" si="37">BA115</f>
        <v>0</v>
      </c>
      <c r="BB71" s="284">
        <f t="shared" ref="BB71" si="38">BB115</f>
        <v>0</v>
      </c>
      <c r="BC71" s="284">
        <f t="shared" ref="BC71" si="39">BC115</f>
        <v>0</v>
      </c>
      <c r="BD71" s="284">
        <f t="shared" ref="BD71" si="40">BD115</f>
        <v>891683.71589033271</v>
      </c>
      <c r="BE71" s="284">
        <f t="shared" ref="BE71:BH71" si="41">BE115</f>
        <v>0</v>
      </c>
      <c r="BF71" s="284">
        <f t="shared" si="41"/>
        <v>0</v>
      </c>
      <c r="BG71" s="284">
        <f t="shared" si="41"/>
        <v>0</v>
      </c>
      <c r="BH71" s="284">
        <f t="shared" si="41"/>
        <v>4161190.674154886</v>
      </c>
      <c r="BM71" s="206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6" t="s">
        <v>555</v>
      </c>
      <c r="AT72" s="284">
        <f t="shared" si="1"/>
        <v>0</v>
      </c>
      <c r="AU72" s="284">
        <f t="shared" ref="AT72:BH72" si="42">AU116</f>
        <v>0</v>
      </c>
      <c r="AV72" s="284">
        <f t="shared" si="42"/>
        <v>0</v>
      </c>
      <c r="AW72" s="284">
        <f t="shared" si="42"/>
        <v>0</v>
      </c>
      <c r="AX72" s="284">
        <f t="shared" si="42"/>
        <v>0</v>
      </c>
      <c r="AY72" s="284">
        <f t="shared" si="42"/>
        <v>0</v>
      </c>
      <c r="AZ72" s="284">
        <f t="shared" si="42"/>
        <v>0</v>
      </c>
      <c r="BA72" s="284">
        <f t="shared" si="42"/>
        <v>0</v>
      </c>
      <c r="BB72" s="284">
        <f t="shared" si="42"/>
        <v>0</v>
      </c>
      <c r="BC72" s="284">
        <f t="shared" si="42"/>
        <v>0</v>
      </c>
      <c r="BD72" s="284">
        <f t="shared" si="42"/>
        <v>0</v>
      </c>
      <c r="BE72" s="284">
        <f t="shared" si="42"/>
        <v>0</v>
      </c>
      <c r="BF72" s="284">
        <f t="shared" si="42"/>
        <v>0</v>
      </c>
      <c r="BG72" s="284">
        <f t="shared" si="42"/>
        <v>0</v>
      </c>
      <c r="BH72" s="284">
        <f t="shared" si="42"/>
        <v>7072531.8830895294</v>
      </c>
      <c r="BM72" s="206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6" t="s">
        <v>556</v>
      </c>
      <c r="AT73" s="284">
        <f t="shared" si="1"/>
        <v>0</v>
      </c>
      <c r="AU73" s="284">
        <f t="shared" ref="AT73:BH73" si="43">AU117</f>
        <v>0</v>
      </c>
      <c r="AV73" s="284">
        <f t="shared" si="43"/>
        <v>0</v>
      </c>
      <c r="AW73" s="284">
        <f t="shared" si="43"/>
        <v>0</v>
      </c>
      <c r="AX73" s="284">
        <f t="shared" si="43"/>
        <v>0</v>
      </c>
      <c r="AY73" s="284">
        <f t="shared" si="43"/>
        <v>0</v>
      </c>
      <c r="AZ73" s="284">
        <f t="shared" si="43"/>
        <v>0</v>
      </c>
      <c r="BA73" s="284">
        <f t="shared" si="43"/>
        <v>0</v>
      </c>
      <c r="BB73" s="284">
        <f t="shared" si="43"/>
        <v>0</v>
      </c>
      <c r="BC73" s="284">
        <f t="shared" si="43"/>
        <v>0</v>
      </c>
      <c r="BD73" s="284">
        <f t="shared" si="43"/>
        <v>0</v>
      </c>
      <c r="BE73" s="284">
        <f t="shared" si="43"/>
        <v>0</v>
      </c>
      <c r="BF73" s="284">
        <f t="shared" si="43"/>
        <v>0</v>
      </c>
      <c r="BG73" s="284">
        <f t="shared" si="43"/>
        <v>0</v>
      </c>
      <c r="BH73" s="284">
        <f t="shared" si="43"/>
        <v>0</v>
      </c>
      <c r="BM73" s="206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6" t="s">
        <v>557</v>
      </c>
      <c r="AT74" s="284">
        <f t="shared" si="1"/>
        <v>0</v>
      </c>
      <c r="AU74" s="284">
        <f t="shared" ref="AT74:BH74" si="44">AU118</f>
        <v>0</v>
      </c>
      <c r="AV74" s="284">
        <f t="shared" si="44"/>
        <v>0</v>
      </c>
      <c r="AW74" s="284">
        <f t="shared" si="44"/>
        <v>0</v>
      </c>
      <c r="AX74" s="284">
        <f t="shared" si="44"/>
        <v>0</v>
      </c>
      <c r="AY74" s="284">
        <f t="shared" si="44"/>
        <v>0</v>
      </c>
      <c r="AZ74" s="284">
        <f t="shared" si="44"/>
        <v>0</v>
      </c>
      <c r="BA74" s="284">
        <f t="shared" si="44"/>
        <v>0</v>
      </c>
      <c r="BB74" s="284">
        <f t="shared" si="44"/>
        <v>0</v>
      </c>
      <c r="BC74" s="284">
        <f t="shared" si="44"/>
        <v>0</v>
      </c>
      <c r="BD74" s="284">
        <f t="shared" si="44"/>
        <v>0</v>
      </c>
      <c r="BE74" s="284">
        <f t="shared" si="44"/>
        <v>0</v>
      </c>
      <c r="BF74" s="284">
        <f t="shared" si="44"/>
        <v>0</v>
      </c>
      <c r="BG74" s="284">
        <f t="shared" si="44"/>
        <v>0</v>
      </c>
      <c r="BH74" s="284">
        <f t="shared" si="44"/>
        <v>0</v>
      </c>
      <c r="BM74" s="206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6" t="s">
        <v>568</v>
      </c>
      <c r="AT75" s="284">
        <f t="shared" si="1"/>
        <v>0</v>
      </c>
      <c r="AU75" s="284">
        <f t="shared" ref="AT75:BH75" si="45">AU119</f>
        <v>0</v>
      </c>
      <c r="AV75" s="284">
        <f t="shared" si="45"/>
        <v>0</v>
      </c>
      <c r="AW75" s="284">
        <f t="shared" si="45"/>
        <v>0</v>
      </c>
      <c r="AX75" s="284">
        <f t="shared" si="45"/>
        <v>0</v>
      </c>
      <c r="AY75" s="284">
        <f t="shared" si="45"/>
        <v>0</v>
      </c>
      <c r="AZ75" s="284">
        <f t="shared" si="45"/>
        <v>0</v>
      </c>
      <c r="BA75" s="284">
        <f t="shared" si="45"/>
        <v>0</v>
      </c>
      <c r="BB75" s="284">
        <f t="shared" si="45"/>
        <v>0</v>
      </c>
      <c r="BC75" s="284">
        <f t="shared" si="45"/>
        <v>0</v>
      </c>
      <c r="BD75" s="284">
        <f t="shared" si="45"/>
        <v>0</v>
      </c>
      <c r="BE75" s="284">
        <f t="shared" si="45"/>
        <v>0</v>
      </c>
      <c r="BF75" s="284">
        <f t="shared" si="45"/>
        <v>0</v>
      </c>
      <c r="BG75" s="284">
        <f t="shared" si="45"/>
        <v>0</v>
      </c>
      <c r="BH75" s="284">
        <f t="shared" si="45"/>
        <v>0</v>
      </c>
      <c r="BM75" s="206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6"/>
      <c r="AT76" s="390" t="s">
        <v>583</v>
      </c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  <c r="BF76" s="390"/>
      <c r="BG76" s="390"/>
      <c r="BH76" s="390"/>
      <c r="BM76" s="206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6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6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6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6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6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6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60"/>
      <c r="AT84" s="207" t="s">
        <v>415</v>
      </c>
      <c r="AU84" s="207" t="s">
        <v>416</v>
      </c>
      <c r="AV84" s="207" t="s">
        <v>417</v>
      </c>
      <c r="AW84" s="207" t="s">
        <v>566</v>
      </c>
      <c r="AX84" s="207" t="s">
        <v>545</v>
      </c>
      <c r="AY84" s="207" t="s">
        <v>544</v>
      </c>
      <c r="AZ84" s="207" t="s">
        <v>443</v>
      </c>
      <c r="BA84" s="207" t="s">
        <v>440</v>
      </c>
      <c r="BB84" s="207" t="s">
        <v>458</v>
      </c>
      <c r="BC84" s="207" t="s">
        <v>441</v>
      </c>
      <c r="BD84" s="207" t="s">
        <v>436</v>
      </c>
      <c r="BE84" s="207" t="s">
        <v>674</v>
      </c>
      <c r="BF84" s="207" t="s">
        <v>675</v>
      </c>
      <c r="BG84" s="207" t="s">
        <v>81</v>
      </c>
      <c r="BH84" s="207" t="s">
        <v>427</v>
      </c>
      <c r="BM84" s="207"/>
      <c r="BN84" s="207" t="s">
        <v>421</v>
      </c>
      <c r="BO84" s="207" t="s">
        <v>356</v>
      </c>
    </row>
    <row r="85" spans="35:68" x14ac:dyDescent="0.2">
      <c r="AI85" s="204"/>
      <c r="AJ85" s="204"/>
      <c r="AS85" s="204" t="s">
        <v>423</v>
      </c>
      <c r="AT85" s="230">
        <f>'Ore-&gt;PI'!$V$42</f>
        <v>109233.7126431732</v>
      </c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52">
        <f>SUM(AT85:BH85)</f>
        <v>109233.7126431732</v>
      </c>
      <c r="BM85" s="204" t="s">
        <v>423</v>
      </c>
      <c r="BN85" s="244"/>
      <c r="BO85" s="244"/>
      <c r="BP85" s="252">
        <f>SUM(BN85:BO85)</f>
        <v>0</v>
      </c>
    </row>
    <row r="86" spans="35:68" x14ac:dyDescent="0.2">
      <c r="AI86" s="204"/>
      <c r="AJ86" s="204"/>
      <c r="AS86" s="204" t="s">
        <v>425</v>
      </c>
      <c r="AT86" s="230"/>
      <c r="AU86" s="230">
        <f>'Ore-&gt;PI'!$V$126</f>
        <v>25394.240916408646</v>
      </c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/>
      <c r="BH86" s="230"/>
      <c r="BI86" s="252">
        <f>SUM(AT86:BH86)</f>
        <v>25394.240916408646</v>
      </c>
      <c r="BM86" s="204" t="s">
        <v>425</v>
      </c>
      <c r="BN86" s="244"/>
      <c r="BO86" s="244"/>
      <c r="BP86" s="252">
        <f>SUM(BN86:BO86)</f>
        <v>0</v>
      </c>
    </row>
    <row r="87" spans="35:68" x14ac:dyDescent="0.2">
      <c r="AI87" s="204"/>
      <c r="AJ87" s="204"/>
      <c r="AS87" s="204" t="s">
        <v>426</v>
      </c>
      <c r="AT87" s="230"/>
      <c r="AU87" s="230"/>
      <c r="AV87" s="230">
        <f>'Ore-&gt;PI'!$V$206</f>
        <v>8753719.7068998404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52">
        <f t="shared" ref="BI87:BI119" si="46">SUM(AT87:BH87)</f>
        <v>8753719.7068998404</v>
      </c>
      <c r="BM87" s="204" t="s">
        <v>426</v>
      </c>
      <c r="BN87" s="244"/>
      <c r="BO87" s="244"/>
      <c r="BP87" s="252">
        <f>SUM(BN87:BO87)</f>
        <v>0</v>
      </c>
    </row>
    <row r="88" spans="35:68" x14ac:dyDescent="0.2">
      <c r="AI88" s="204"/>
      <c r="AJ88" s="204"/>
      <c r="AS88" s="204" t="s">
        <v>447</v>
      </c>
      <c r="AT88" s="230">
        <f>'Ore-&gt;PI'!V72</f>
        <v>236.0188688118763</v>
      </c>
      <c r="AU88" s="230">
        <f>'Ore-&gt;PI'!V163</f>
        <v>0.70761030268572533</v>
      </c>
      <c r="AV88" s="230">
        <f>'Ore-&gt;PI'!V236</f>
        <v>56.138829759567599</v>
      </c>
      <c r="AW88" s="230"/>
      <c r="AX88" s="230"/>
      <c r="AY88" s="230"/>
      <c r="AZ88" s="230"/>
      <c r="BA88" s="230"/>
      <c r="BB88" s="230"/>
      <c r="BC88" s="230">
        <f>'Ore-&gt;PI'!CB140</f>
        <v>9183.7711365934829</v>
      </c>
      <c r="BD88" s="230">
        <f>'Ore-&gt;PI'!CB242</f>
        <v>4359.9448543333856</v>
      </c>
      <c r="BE88" s="230"/>
      <c r="BF88" s="230"/>
      <c r="BG88" s="230"/>
      <c r="BH88" s="243">
        <f>'Ore-&gt;PI'!EM140</f>
        <v>23611.293462025522</v>
      </c>
      <c r="BI88" s="252">
        <f t="shared" si="46"/>
        <v>37447.874761826519</v>
      </c>
      <c r="BM88" s="204" t="s">
        <v>447</v>
      </c>
      <c r="BN88" s="244"/>
      <c r="BO88" s="244"/>
      <c r="BP88" s="252">
        <f t="shared" ref="BP88:BP92" si="47">SUM(BN88:BO88)</f>
        <v>0</v>
      </c>
    </row>
    <row r="89" spans="35:68" x14ac:dyDescent="0.2">
      <c r="AI89" s="204"/>
      <c r="AJ89" s="204"/>
      <c r="AL89" s="204"/>
      <c r="AS89" s="204" t="s">
        <v>477</v>
      </c>
      <c r="AT89" s="230"/>
      <c r="AU89" s="230"/>
      <c r="AV89" s="230"/>
      <c r="AW89" s="230"/>
      <c r="AX89" s="230"/>
      <c r="AY89" s="230"/>
      <c r="AZ89" s="230"/>
      <c r="BA89" s="230"/>
      <c r="BB89" s="230"/>
      <c r="BC89" s="230">
        <f>'Ore-&gt;PI'!CB152</f>
        <v>1078370532.5161049</v>
      </c>
      <c r="BD89" s="230">
        <f>'Ore-&gt;PI'!CB254</f>
        <v>879540.87913658854</v>
      </c>
      <c r="BE89" s="230"/>
      <c r="BF89" s="230"/>
      <c r="BG89" s="230"/>
      <c r="BH89" s="230">
        <f>'Ore-&gt;PI'!EM114</f>
        <v>2321518.855933811</v>
      </c>
      <c r="BI89" s="252">
        <f t="shared" si="46"/>
        <v>1081571592.2511754</v>
      </c>
      <c r="BM89" s="204" t="s">
        <v>477</v>
      </c>
      <c r="BN89" s="244"/>
      <c r="BO89" s="244"/>
      <c r="BP89" s="252">
        <f t="shared" si="47"/>
        <v>0</v>
      </c>
    </row>
    <row r="90" spans="35:68" x14ac:dyDescent="0.2">
      <c r="AI90" s="204"/>
      <c r="AJ90" s="204"/>
      <c r="AL90" s="204"/>
      <c r="AS90" s="204" t="s">
        <v>577</v>
      </c>
      <c r="AT90" s="230">
        <f>'Ore-&gt;PI'!V59</f>
        <v>94146.207140653787</v>
      </c>
      <c r="AU90" s="230">
        <f>'Ore-&gt;PI'!V140</f>
        <v>257.99399332425372</v>
      </c>
      <c r="AV90" s="230">
        <f>'Ore-&gt;PI'!V222</f>
        <v>22393.370164784887</v>
      </c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52">
        <f t="shared" si="46"/>
        <v>116797.57129876292</v>
      </c>
      <c r="BM90" s="204" t="s">
        <v>577</v>
      </c>
      <c r="BN90" s="244"/>
      <c r="BO90" s="244"/>
      <c r="BP90" s="252">
        <f t="shared" si="47"/>
        <v>0</v>
      </c>
    </row>
    <row r="91" spans="35:68" x14ac:dyDescent="0.2">
      <c r="AI91" s="204"/>
      <c r="AJ91" s="204"/>
      <c r="AL91" s="204"/>
      <c r="AS91" s="204" t="s">
        <v>578</v>
      </c>
      <c r="AT91" s="230"/>
      <c r="AU91" s="230">
        <f>'Ore-&gt;PI'!V151</f>
        <v>24.076233417548465</v>
      </c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30"/>
      <c r="BG91" s="230"/>
      <c r="BH91" s="230"/>
      <c r="BI91" s="252">
        <f t="shared" si="46"/>
        <v>24.076233417548465</v>
      </c>
      <c r="BM91" s="204" t="s">
        <v>578</v>
      </c>
      <c r="BN91" s="244"/>
      <c r="BO91" s="244"/>
      <c r="BP91" s="252">
        <f t="shared" si="47"/>
        <v>0</v>
      </c>
    </row>
    <row r="92" spans="35:68" x14ac:dyDescent="0.2">
      <c r="AI92" s="204"/>
      <c r="AJ92" s="204"/>
      <c r="AL92" s="204"/>
      <c r="AS92" s="204" t="s">
        <v>519</v>
      </c>
      <c r="AT92" s="230"/>
      <c r="AU92" s="230"/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30"/>
      <c r="BH92" s="230">
        <f>'Ore-&gt;PI'!EM101</f>
        <v>206840.02835429934</v>
      </c>
      <c r="BI92" s="252">
        <f t="shared" si="46"/>
        <v>206840.02835429934</v>
      </c>
      <c r="BM92" s="204" t="s">
        <v>519</v>
      </c>
      <c r="BN92" s="244"/>
      <c r="BO92" s="244"/>
      <c r="BP92" s="252">
        <f t="shared" si="47"/>
        <v>0</v>
      </c>
    </row>
    <row r="93" spans="35:68" x14ac:dyDescent="0.2">
      <c r="AI93" s="204"/>
      <c r="AJ93" s="204"/>
      <c r="AL93" s="204"/>
      <c r="AS93" s="204" t="s">
        <v>570</v>
      </c>
      <c r="AT93" s="230"/>
      <c r="AU93" s="230"/>
      <c r="AV93" s="230">
        <f>'Ore-&gt;PI'!AC195</f>
        <v>77449.427901236573</v>
      </c>
      <c r="AW93" s="230">
        <f>'Ore-&gt;PI'!AU28</f>
        <v>609792.2517593482</v>
      </c>
      <c r="AX93" s="230">
        <f>'Ore-&gt;PI'!AU113</f>
        <v>2824.8856477449194</v>
      </c>
      <c r="AY93" s="230">
        <f>'Ore-&gt;PI'!AU190</f>
        <v>160253.43323591491</v>
      </c>
      <c r="AZ93" s="230">
        <f>'Ore-&gt;PI'!BN35</f>
        <v>12626.098826338684</v>
      </c>
      <c r="BA93" s="230">
        <f>'Ore-&gt;PI'!BM116</f>
        <v>34.678095164114971</v>
      </c>
      <c r="BB93" s="230">
        <f>'Ore-&gt;PI'!BM195</f>
        <v>28604.157765782104</v>
      </c>
      <c r="BC93" s="230"/>
      <c r="BD93" s="230"/>
      <c r="BE93" s="230">
        <f>'Ore-&gt;PI'!DD229</f>
        <v>50099.526545856235</v>
      </c>
      <c r="BF93" s="230"/>
      <c r="BG93" s="230"/>
      <c r="BH93" s="230">
        <f>'Ore-&gt;PI'!EU117</f>
        <v>317844.87395625591</v>
      </c>
      <c r="BI93" s="252">
        <f t="shared" si="46"/>
        <v>1259529.3337336415</v>
      </c>
      <c r="BM93" s="204" t="s">
        <v>570</v>
      </c>
      <c r="BN93" s="244"/>
      <c r="BO93" s="244"/>
      <c r="BP93" s="252">
        <f t="shared" ref="BP93:BP99" si="48">SUM(BN93:BO93)</f>
        <v>0</v>
      </c>
    </row>
    <row r="94" spans="35:68" ht="16" x14ac:dyDescent="0.2">
      <c r="AI94" s="246"/>
      <c r="AJ94" s="246"/>
      <c r="AS94" s="205" t="s">
        <v>552</v>
      </c>
      <c r="AT94" s="230"/>
      <c r="AU94" s="230"/>
      <c r="AV94" s="230"/>
      <c r="AW94" s="230">
        <f>'Ore-&gt;PI'!$AO$42</f>
        <v>109233.7126431732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52">
        <f t="shared" si="46"/>
        <v>109233.7126431732</v>
      </c>
      <c r="BM94" s="205" t="s">
        <v>552</v>
      </c>
      <c r="BN94" s="244"/>
      <c r="BO94" s="244"/>
      <c r="BP94" s="252">
        <f t="shared" si="48"/>
        <v>0</v>
      </c>
    </row>
    <row r="95" spans="35:68" ht="16" x14ac:dyDescent="0.2">
      <c r="AI95" s="205"/>
      <c r="AJ95" s="205"/>
      <c r="AS95" s="204" t="s">
        <v>517</v>
      </c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52">
        <f t="shared" si="46"/>
        <v>0</v>
      </c>
      <c r="BM95" s="204" t="s">
        <v>517</v>
      </c>
      <c r="BN95" s="244"/>
      <c r="BO95" s="244">
        <f>'Ore-&gt;PI'!AO63</f>
        <v>2418.6577581793781</v>
      </c>
      <c r="BP95" s="252">
        <f t="shared" si="48"/>
        <v>2418.6577581793781</v>
      </c>
    </row>
    <row r="96" spans="35:68" ht="16" x14ac:dyDescent="0.2">
      <c r="AI96" s="206"/>
      <c r="AJ96" s="206"/>
      <c r="AS96" s="205" t="s">
        <v>520</v>
      </c>
      <c r="AT96" s="230"/>
      <c r="AU96" s="230"/>
      <c r="AV96" s="230"/>
      <c r="AW96" s="230"/>
      <c r="AX96" s="230">
        <f>'Ore-&gt;PI'!$AP$126</f>
        <v>25394.240916408646</v>
      </c>
      <c r="AY96" s="230"/>
      <c r="AZ96" s="230"/>
      <c r="BA96" s="230"/>
      <c r="BB96" s="230"/>
      <c r="BC96" s="230"/>
      <c r="BD96" s="230"/>
      <c r="BE96" s="230"/>
      <c r="BF96" s="230"/>
      <c r="BG96" s="230"/>
      <c r="BH96" s="230"/>
      <c r="BI96" s="252">
        <f t="shared" si="46"/>
        <v>25394.240916408646</v>
      </c>
      <c r="BM96" s="205" t="s">
        <v>520</v>
      </c>
      <c r="BN96" s="244"/>
      <c r="BO96" s="248"/>
      <c r="BP96" s="252">
        <f t="shared" si="48"/>
        <v>0</v>
      </c>
    </row>
    <row r="97" spans="35:73" x14ac:dyDescent="0.2">
      <c r="AI97" s="206"/>
      <c r="AJ97" s="206"/>
      <c r="AS97" s="204" t="s">
        <v>547</v>
      </c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43"/>
      <c r="BH97" s="230"/>
      <c r="BI97" s="252">
        <f t="shared" si="46"/>
        <v>0</v>
      </c>
      <c r="BM97" s="204" t="s">
        <v>547</v>
      </c>
      <c r="BN97" s="244"/>
      <c r="BO97" s="244">
        <f>'Ore-&gt;PI'!AP142</f>
        <v>7.2399197950896488</v>
      </c>
      <c r="BP97" s="252">
        <f t="shared" si="48"/>
        <v>7.2399197950896488</v>
      </c>
    </row>
    <row r="98" spans="35:73" x14ac:dyDescent="0.2">
      <c r="AI98" s="206"/>
      <c r="AJ98" s="206"/>
      <c r="AS98" s="206" t="s">
        <v>539</v>
      </c>
      <c r="AT98" s="230"/>
      <c r="AU98" s="230"/>
      <c r="AV98" s="230"/>
      <c r="AW98" s="230"/>
      <c r="AX98" s="230"/>
      <c r="AY98" s="230">
        <f>'Ore-&gt;PI'!$AP$206</f>
        <v>8753719.7068998404</v>
      </c>
      <c r="AZ98" s="230"/>
      <c r="BA98" s="230"/>
      <c r="BB98" s="230"/>
      <c r="BC98" s="230"/>
      <c r="BD98" s="230"/>
      <c r="BE98" s="230"/>
      <c r="BF98" s="230"/>
      <c r="BG98" s="230"/>
      <c r="BH98" s="243"/>
      <c r="BI98" s="252">
        <f t="shared" si="46"/>
        <v>8753719.7068998404</v>
      </c>
      <c r="BM98" s="206" t="s">
        <v>539</v>
      </c>
      <c r="BN98" s="244"/>
      <c r="BO98" s="244"/>
      <c r="BP98" s="252">
        <f t="shared" si="48"/>
        <v>0</v>
      </c>
    </row>
    <row r="99" spans="35:73" x14ac:dyDescent="0.2">
      <c r="AI99" s="206"/>
      <c r="AJ99" s="206"/>
      <c r="AS99" s="204" t="s">
        <v>524</v>
      </c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52">
        <f t="shared" si="46"/>
        <v>0</v>
      </c>
      <c r="BM99" s="204" t="s">
        <v>524</v>
      </c>
      <c r="BN99" s="244"/>
      <c r="BO99" s="244">
        <f>'Ore-&gt;PI'!AP227</f>
        <v>575.29559740969785</v>
      </c>
      <c r="BP99" s="252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6"/>
      <c r="AJ100" s="206"/>
      <c r="AS100" s="205" t="s">
        <v>551</v>
      </c>
      <c r="AT100" s="230"/>
      <c r="AU100" s="230"/>
      <c r="AV100" s="230"/>
      <c r="AW100" s="230"/>
      <c r="AX100" s="230"/>
      <c r="AY100" s="230"/>
      <c r="AZ100" s="230">
        <f>'Ore-&gt;PI'!$BH$42</f>
        <v>109233.7126431732</v>
      </c>
      <c r="BA100" s="230"/>
      <c r="BB100" s="230"/>
      <c r="BC100" s="230"/>
      <c r="BD100" s="230"/>
      <c r="BE100" s="230"/>
      <c r="BF100" s="230"/>
      <c r="BG100" s="230"/>
      <c r="BH100" s="230"/>
      <c r="BI100" s="252">
        <f t="shared" si="46"/>
        <v>109233.7126431732</v>
      </c>
      <c r="BM100" s="205" t="s">
        <v>551</v>
      </c>
      <c r="BN100" s="244"/>
      <c r="BO100" s="244"/>
      <c r="BP100" s="252">
        <f t="shared" ref="BP100:BP119" si="49">SUM(BN100:BO100)</f>
        <v>0</v>
      </c>
    </row>
    <row r="101" spans="35:73" ht="16" x14ac:dyDescent="0.2">
      <c r="AI101" s="206"/>
      <c r="AJ101" s="206"/>
      <c r="AS101" s="205" t="s">
        <v>546</v>
      </c>
      <c r="AT101" s="230"/>
      <c r="AU101" s="230"/>
      <c r="AV101" s="230"/>
      <c r="AW101" s="230"/>
      <c r="AX101" s="230"/>
      <c r="AY101" s="230"/>
      <c r="AZ101" s="230"/>
      <c r="BA101" s="230">
        <f>'Ore-&gt;PI'!$BI$126</f>
        <v>25394.240916408646</v>
      </c>
      <c r="BB101" s="230"/>
      <c r="BC101" s="230"/>
      <c r="BD101" s="230"/>
      <c r="BE101" s="230"/>
      <c r="BF101" s="230"/>
      <c r="BG101" s="230"/>
      <c r="BH101" s="230"/>
      <c r="BI101" s="252">
        <f t="shared" si="46"/>
        <v>25394.240916408646</v>
      </c>
      <c r="BM101" s="205" t="s">
        <v>546</v>
      </c>
      <c r="BN101" s="244"/>
      <c r="BO101" s="244"/>
      <c r="BP101" s="252">
        <f t="shared" si="49"/>
        <v>0</v>
      </c>
    </row>
    <row r="102" spans="35:73" ht="16" x14ac:dyDescent="0.2">
      <c r="AI102" s="206"/>
      <c r="AJ102" s="206"/>
      <c r="AS102" s="205" t="s">
        <v>543</v>
      </c>
      <c r="AT102" s="230"/>
      <c r="AU102" s="230"/>
      <c r="AV102" s="230"/>
      <c r="AW102" s="230"/>
      <c r="AX102" s="230"/>
      <c r="AY102" s="230"/>
      <c r="AZ102" s="230"/>
      <c r="BA102" s="230"/>
      <c r="BB102" s="230">
        <f>'Ore-&gt;PI'!$BI$206</f>
        <v>8753719.7068998404</v>
      </c>
      <c r="BC102" s="230"/>
      <c r="BD102" s="230"/>
      <c r="BE102" s="230"/>
      <c r="BF102" s="230"/>
      <c r="BG102" s="230"/>
      <c r="BH102" s="230"/>
      <c r="BI102" s="252">
        <f t="shared" si="46"/>
        <v>8753719.7068998404</v>
      </c>
      <c r="BM102" s="205" t="s">
        <v>543</v>
      </c>
      <c r="BN102" s="244"/>
      <c r="BO102" s="244"/>
      <c r="BP102" s="252">
        <f t="shared" si="49"/>
        <v>0</v>
      </c>
    </row>
    <row r="103" spans="35:73" ht="16" x14ac:dyDescent="0.2">
      <c r="AI103" s="253"/>
      <c r="AJ103" s="253"/>
      <c r="AS103" s="205" t="s">
        <v>549</v>
      </c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>
        <f>'Ore-&gt;PI'!CA42</f>
        <v>88965.799815334409</v>
      </c>
      <c r="BH103" s="230"/>
      <c r="BI103" s="252">
        <f t="shared" si="46"/>
        <v>88965.799815334409</v>
      </c>
      <c r="BM103" s="205" t="s">
        <v>549</v>
      </c>
      <c r="BN103" s="244"/>
      <c r="BO103" s="244"/>
      <c r="BP103" s="252">
        <f t="shared" si="49"/>
        <v>0</v>
      </c>
    </row>
    <row r="104" spans="35:73" x14ac:dyDescent="0.2">
      <c r="AI104" s="206"/>
      <c r="AJ104" s="206"/>
      <c r="AS104" s="206" t="s">
        <v>548</v>
      </c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30"/>
      <c r="BF104" s="230"/>
      <c r="BG104" s="230"/>
      <c r="BH104" s="243"/>
      <c r="BI104" s="252">
        <f t="shared" si="46"/>
        <v>0</v>
      </c>
      <c r="BJ104" s="25"/>
      <c r="BK104" s="25"/>
      <c r="BM104" s="206" t="s">
        <v>548</v>
      </c>
      <c r="BN104" s="244"/>
      <c r="BO104" s="244">
        <f>'Ore-&gt;PI'!CA55</f>
        <v>21743.416787545681</v>
      </c>
      <c r="BP104" s="252">
        <f t="shared" si="49"/>
        <v>21743.416787545681</v>
      </c>
    </row>
    <row r="105" spans="35:73" x14ac:dyDescent="0.2">
      <c r="AI105" s="206"/>
      <c r="AJ105" s="206"/>
      <c r="AS105" s="206" t="s">
        <v>532</v>
      </c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>
        <f>'Ore-&gt;PI'!$CB$126</f>
        <v>25394.240916408646</v>
      </c>
      <c r="BD105" s="230"/>
      <c r="BE105" s="230"/>
      <c r="BF105" s="230"/>
      <c r="BG105" s="230"/>
      <c r="BH105" s="230"/>
      <c r="BI105" s="252">
        <f t="shared" si="46"/>
        <v>25394.240916408646</v>
      </c>
      <c r="BM105" s="206" t="s">
        <v>532</v>
      </c>
      <c r="BN105" s="244"/>
      <c r="BO105" s="244"/>
      <c r="BP105" s="252">
        <f t="shared" si="49"/>
        <v>0</v>
      </c>
    </row>
    <row r="106" spans="35:73" x14ac:dyDescent="0.2">
      <c r="AI106" s="206"/>
      <c r="AJ106" s="206"/>
      <c r="AS106" s="206" t="s">
        <v>567</v>
      </c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'Ore-&gt;PI'!$CB$206</f>
        <v>8753719.7068998404</v>
      </c>
      <c r="BE106" s="230"/>
      <c r="BF106" s="230"/>
      <c r="BG106" s="230"/>
      <c r="BH106" s="230"/>
      <c r="BI106" s="252">
        <f t="shared" si="46"/>
        <v>8753719.7068998404</v>
      </c>
      <c r="BM106" s="206" t="s">
        <v>567</v>
      </c>
      <c r="BN106" s="244"/>
      <c r="BO106" s="244"/>
      <c r="BP106" s="252">
        <f t="shared" si="49"/>
        <v>0</v>
      </c>
    </row>
    <row r="107" spans="35:73" x14ac:dyDescent="0.2">
      <c r="AI107" s="206"/>
      <c r="AJ107" s="206"/>
      <c r="AS107" s="206" t="s">
        <v>533</v>
      </c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30">
        <f>'Ore-&gt;PI'!$CW$126</f>
        <v>242016.07607977447</v>
      </c>
      <c r="BH107" s="230"/>
      <c r="BI107" s="252">
        <f t="shared" si="46"/>
        <v>242016.07607977447</v>
      </c>
      <c r="BM107" s="206" t="s">
        <v>533</v>
      </c>
      <c r="BN107" s="244"/>
      <c r="BO107" s="244"/>
      <c r="BP107" s="252">
        <f t="shared" si="49"/>
        <v>0</v>
      </c>
    </row>
    <row r="108" spans="35:73" x14ac:dyDescent="0.2">
      <c r="AI108" s="206"/>
      <c r="AJ108" s="206"/>
      <c r="AS108" s="206" t="s">
        <v>535</v>
      </c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30"/>
      <c r="BG108" s="230"/>
      <c r="BH108" s="243"/>
      <c r="BI108" s="252">
        <f t="shared" si="46"/>
        <v>0</v>
      </c>
      <c r="BM108" s="206" t="s">
        <v>535</v>
      </c>
      <c r="BN108" s="244"/>
      <c r="BO108" s="244">
        <f>'Ore-&gt;PI'!CW114</f>
        <v>7739.2511800711582</v>
      </c>
      <c r="BP108" s="252">
        <f t="shared" si="49"/>
        <v>7739.2511800711582</v>
      </c>
    </row>
    <row r="109" spans="35:73" x14ac:dyDescent="0.2">
      <c r="AI109" s="206"/>
      <c r="AJ109" s="206"/>
      <c r="AS109" s="206" t="s">
        <v>534</v>
      </c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30"/>
      <c r="BG109" s="230"/>
      <c r="BH109" s="230"/>
      <c r="BI109" s="252">
        <f t="shared" si="46"/>
        <v>0</v>
      </c>
      <c r="BM109" s="206" t="s">
        <v>534</v>
      </c>
      <c r="BN109" s="244"/>
      <c r="BO109" s="244">
        <f>'Ore-&gt;PI'!CW138</f>
        <v>1133973033.3846123</v>
      </c>
      <c r="BP109" s="252">
        <f t="shared" si="49"/>
        <v>1133973033.3846123</v>
      </c>
    </row>
    <row r="110" spans="35:73" x14ac:dyDescent="0.2">
      <c r="AI110" s="206"/>
      <c r="AJ110" s="206"/>
      <c r="AS110" s="206" t="s">
        <v>633</v>
      </c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30">
        <f>'Ore-&gt;PI'!$CW$206</f>
        <v>6791339.3350291392</v>
      </c>
      <c r="BH110" s="230"/>
      <c r="BI110" s="252">
        <f t="shared" si="46"/>
        <v>6791339.3350291392</v>
      </c>
      <c r="BM110" s="206" t="s">
        <v>633</v>
      </c>
      <c r="BN110" s="244"/>
      <c r="BO110" s="244"/>
      <c r="BP110" s="252">
        <f t="shared" si="49"/>
        <v>0</v>
      </c>
    </row>
    <row r="111" spans="35:73" ht="16" x14ac:dyDescent="0.2">
      <c r="AI111" s="206"/>
      <c r="AJ111" s="206"/>
      <c r="AS111" s="253" t="s">
        <v>530</v>
      </c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>
        <f>'Ore-&gt;PI'!$CW$233</f>
        <v>5935408.0537775028</v>
      </c>
      <c r="BF111" s="230"/>
      <c r="BG111" s="230"/>
      <c r="BH111" s="230"/>
      <c r="BI111" s="252">
        <f t="shared" si="46"/>
        <v>5935408.0537775028</v>
      </c>
      <c r="BM111" s="253" t="s">
        <v>530</v>
      </c>
      <c r="BN111" s="244"/>
      <c r="BO111" s="244"/>
      <c r="BP111" s="252">
        <f t="shared" si="49"/>
        <v>0</v>
      </c>
    </row>
    <row r="112" spans="35:73" x14ac:dyDescent="0.2">
      <c r="AI112" s="206"/>
      <c r="AJ112" s="206"/>
      <c r="AS112" s="206" t="s">
        <v>529</v>
      </c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30"/>
      <c r="BF112" s="230"/>
      <c r="BG112" s="230"/>
      <c r="BH112" s="230"/>
      <c r="BI112" s="252">
        <f t="shared" si="46"/>
        <v>0</v>
      </c>
      <c r="BM112" s="206" t="s">
        <v>529</v>
      </c>
      <c r="BN112" s="244"/>
      <c r="BO112" s="244">
        <f>'Ore-&gt;PI'!CW217</f>
        <v>5366.0434241372932</v>
      </c>
      <c r="BP112" s="252">
        <f t="shared" si="49"/>
        <v>5366.0434241372932</v>
      </c>
    </row>
    <row r="113" spans="5:68" x14ac:dyDescent="0.2">
      <c r="AI113" s="206"/>
      <c r="AJ113" s="206"/>
      <c r="AS113" s="204" t="s">
        <v>531</v>
      </c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30"/>
      <c r="BG113" s="230"/>
      <c r="BH113" s="230"/>
      <c r="BI113" s="252">
        <f t="shared" si="46"/>
        <v>0</v>
      </c>
      <c r="BM113" s="204" t="s">
        <v>531</v>
      </c>
      <c r="BN113" s="244"/>
      <c r="BO113" s="244">
        <f>'Ore-&gt;PI'!CW250</f>
        <v>50611.612737094903</v>
      </c>
      <c r="BP113" s="252">
        <f t="shared" si="49"/>
        <v>50611.612737094903</v>
      </c>
    </row>
    <row r="114" spans="5:68" x14ac:dyDescent="0.2">
      <c r="AI114" s="206"/>
      <c r="AJ114" s="206"/>
      <c r="AS114" s="206" t="s">
        <v>676</v>
      </c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>
        <f>'Ore-&gt;PI'!$DQ$233</f>
        <v>5944558.1059355522</v>
      </c>
      <c r="BG114" s="230"/>
      <c r="BH114" s="243"/>
      <c r="BI114" s="252">
        <f t="shared" si="46"/>
        <v>5944558.1059355522</v>
      </c>
      <c r="BM114" s="206" t="s">
        <v>676</v>
      </c>
      <c r="BN114" s="244"/>
      <c r="BO114" s="244"/>
      <c r="BP114" s="252">
        <f t="shared" si="49"/>
        <v>0</v>
      </c>
    </row>
    <row r="115" spans="5:68" x14ac:dyDescent="0.2">
      <c r="AI115" s="206"/>
      <c r="AJ115" s="206"/>
      <c r="AS115" s="206" t="s">
        <v>677</v>
      </c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>
        <f>'Ore-&gt;PI'!$CB$225</f>
        <v>891683.71589033271</v>
      </c>
      <c r="BE115" s="230"/>
      <c r="BF115" s="230"/>
      <c r="BG115" s="230"/>
      <c r="BH115" s="243">
        <f>'Ore-&gt;PI'!$EM$152</f>
        <v>4161190.674154886</v>
      </c>
      <c r="BI115" s="252">
        <f t="shared" si="46"/>
        <v>5052874.3900452191</v>
      </c>
      <c r="BM115" s="206" t="s">
        <v>677</v>
      </c>
      <c r="BN115" s="244">
        <f>'Ore-&gt;PI'!$FG$233</f>
        <v>891683.71589033271</v>
      </c>
      <c r="BO115" s="244"/>
      <c r="BP115" s="252">
        <f t="shared" si="49"/>
        <v>891683.71589033271</v>
      </c>
    </row>
    <row r="116" spans="5:68" x14ac:dyDescent="0.2">
      <c r="AI116" s="206"/>
      <c r="AJ116" s="206"/>
      <c r="AS116" s="206" t="s">
        <v>555</v>
      </c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43">
        <f>'Ore-&gt;PI'!EM126</f>
        <v>7072531.8830895294</v>
      </c>
      <c r="BI116" s="252">
        <f t="shared" si="46"/>
        <v>7072531.8830895294</v>
      </c>
      <c r="BM116" s="206" t="s">
        <v>555</v>
      </c>
      <c r="BN116" s="244"/>
      <c r="BO116" s="244"/>
      <c r="BP116" s="252">
        <f t="shared" si="49"/>
        <v>0</v>
      </c>
    </row>
    <row r="117" spans="5:68" x14ac:dyDescent="0.2">
      <c r="AI117" s="206"/>
      <c r="AJ117" s="206"/>
      <c r="AS117" s="206" t="s">
        <v>556</v>
      </c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52">
        <f t="shared" si="46"/>
        <v>0</v>
      </c>
      <c r="BM117" s="206" t="s">
        <v>556</v>
      </c>
      <c r="BN117" s="244">
        <f>'Ore-&gt;PI'!FM126</f>
        <v>4157895.2984628798</v>
      </c>
      <c r="BO117" s="244"/>
      <c r="BP117" s="252">
        <f t="shared" si="49"/>
        <v>4157895.2984628798</v>
      </c>
    </row>
    <row r="118" spans="5:68" x14ac:dyDescent="0.2">
      <c r="AI118" s="206"/>
      <c r="AJ118" s="206"/>
      <c r="AS118" s="206" t="s">
        <v>557</v>
      </c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52">
        <f t="shared" si="46"/>
        <v>0</v>
      </c>
      <c r="BM118" s="206" t="s">
        <v>557</v>
      </c>
      <c r="BN118" s="244"/>
      <c r="BO118" s="244">
        <f>'Ore-&gt;PI'!FM141</f>
        <v>432711.9695416363</v>
      </c>
      <c r="BP118" s="252">
        <f t="shared" si="49"/>
        <v>432711.9695416363</v>
      </c>
    </row>
    <row r="119" spans="5:68" x14ac:dyDescent="0.2">
      <c r="AI119" s="206"/>
      <c r="AJ119" s="206"/>
      <c r="AS119" s="206" t="s">
        <v>568</v>
      </c>
      <c r="AT119" s="230"/>
      <c r="AU119" s="230"/>
      <c r="AV119" s="230"/>
      <c r="AW119" s="230"/>
      <c r="AX119" s="230"/>
      <c r="AY119" s="230"/>
      <c r="AZ119" s="230"/>
      <c r="BA119" s="230"/>
      <c r="BB119" s="230"/>
      <c r="BC119" s="230"/>
      <c r="BD119" s="230"/>
      <c r="BE119" s="230"/>
      <c r="BF119" s="230"/>
      <c r="BG119" s="230"/>
      <c r="BH119" s="230"/>
      <c r="BI119" s="252">
        <f t="shared" si="46"/>
        <v>0</v>
      </c>
      <c r="BM119" s="206" t="s">
        <v>568</v>
      </c>
      <c r="BN119" s="244"/>
      <c r="BO119" s="244">
        <f>'Ore-&gt;PI'!FM104</f>
        <v>67875.356217847453</v>
      </c>
      <c r="BP119" s="252">
        <f t="shared" si="49"/>
        <v>67875.356217847453</v>
      </c>
    </row>
    <row r="120" spans="5:68" x14ac:dyDescent="0.2">
      <c r="AI120" s="206"/>
      <c r="AJ120" s="206"/>
      <c r="AS120" s="206"/>
      <c r="AT120" s="390" t="s">
        <v>418</v>
      </c>
      <c r="AU120" s="390"/>
      <c r="AV120" s="390"/>
      <c r="AW120" s="390"/>
      <c r="AX120" s="390"/>
      <c r="AY120" s="390"/>
      <c r="AZ120" s="390"/>
      <c r="BA120" s="390"/>
      <c r="BB120" s="390"/>
      <c r="BC120" s="390"/>
      <c r="BD120" s="390"/>
      <c r="BE120" s="390"/>
      <c r="BF120" s="390"/>
      <c r="BG120" s="390"/>
      <c r="BH120" s="390"/>
      <c r="BI120" s="25" t="s">
        <v>469</v>
      </c>
      <c r="BN120" s="390" t="s">
        <v>420</v>
      </c>
      <c r="BO120" s="390"/>
      <c r="BP120" s="25" t="s">
        <v>484</v>
      </c>
    </row>
    <row r="121" spans="5:68" x14ac:dyDescent="0.2">
      <c r="AI121" s="206"/>
      <c r="AJ121" s="206"/>
      <c r="AS121" s="206"/>
      <c r="AT121" s="252">
        <f>SUM(AT85:AT119)</f>
        <v>203615.93865263887</v>
      </c>
      <c r="AU121" s="252">
        <f>SUM(AU85:AU119)</f>
        <v>25677.018753453132</v>
      </c>
      <c r="AV121" s="252">
        <f>SUM(AV85:AV119)</f>
        <v>8853618.6437956225</v>
      </c>
      <c r="AW121" s="252">
        <f t="shared" ref="AW121:BH121" si="50">SUM(AW85:AW119)</f>
        <v>719025.96440252138</v>
      </c>
      <c r="AX121" s="252">
        <f t="shared" si="50"/>
        <v>28219.126564153565</v>
      </c>
      <c r="AY121" s="252">
        <f t="shared" si="50"/>
        <v>8913973.1401357558</v>
      </c>
      <c r="AZ121" s="252">
        <f t="shared" si="50"/>
        <v>121859.81146951189</v>
      </c>
      <c r="BA121" s="252">
        <f t="shared" si="50"/>
        <v>25428.919011572762</v>
      </c>
      <c r="BB121" s="252">
        <f t="shared" si="50"/>
        <v>8782323.8646656219</v>
      </c>
      <c r="BC121" s="252">
        <f t="shared" si="50"/>
        <v>1078405110.5281579</v>
      </c>
      <c r="BD121" s="252">
        <f t="shared" si="50"/>
        <v>10529304.246781096</v>
      </c>
      <c r="BE121" s="252">
        <f t="shared" si="50"/>
        <v>5985507.580323359</v>
      </c>
      <c r="BF121" s="252">
        <f t="shared" si="50"/>
        <v>5944558.1059355522</v>
      </c>
      <c r="BG121" s="252">
        <f t="shared" si="50"/>
        <v>7122321.2109242482</v>
      </c>
      <c r="BH121" s="252">
        <f t="shared" si="50"/>
        <v>14103537.608950807</v>
      </c>
      <c r="BN121" s="25"/>
      <c r="BO121" s="25"/>
    </row>
    <row r="122" spans="5:68" ht="13" customHeight="1" x14ac:dyDescent="0.2">
      <c r="F122" s="391"/>
      <c r="G122" s="391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06"/>
      <c r="AJ122" s="206"/>
      <c r="AK122" s="233"/>
      <c r="AL122" s="233"/>
      <c r="AM122" s="233"/>
      <c r="AN122" s="233"/>
      <c r="AO122" s="233"/>
      <c r="AP122" s="233"/>
      <c r="AQ122" s="233"/>
      <c r="AT122" s="390" t="s">
        <v>468</v>
      </c>
      <c r="AU122" s="390"/>
      <c r="AV122" s="390"/>
      <c r="AW122" s="390"/>
      <c r="AX122" s="390"/>
      <c r="AY122" s="390"/>
      <c r="AZ122" s="390"/>
      <c r="BA122" s="390"/>
      <c r="BB122" s="390"/>
      <c r="BC122" s="390"/>
      <c r="BD122" s="390"/>
      <c r="BE122" s="390"/>
      <c r="BF122" s="390"/>
      <c r="BG122" s="390"/>
      <c r="BH122" s="390"/>
      <c r="BN122" s="25"/>
      <c r="BO122" s="25"/>
    </row>
    <row r="123" spans="5:68" ht="236" x14ac:dyDescent="0.2">
      <c r="E123" s="240"/>
      <c r="F123" s="207" t="s">
        <v>423</v>
      </c>
      <c r="G123" s="207" t="s">
        <v>425</v>
      </c>
      <c r="H123" s="207" t="s">
        <v>426</v>
      </c>
      <c r="I123" s="207" t="s">
        <v>447</v>
      </c>
      <c r="J123" s="207" t="s">
        <v>477</v>
      </c>
      <c r="K123" s="207" t="s">
        <v>577</v>
      </c>
      <c r="L123" s="207" t="s">
        <v>578</v>
      </c>
      <c r="M123" s="207" t="s">
        <v>519</v>
      </c>
      <c r="N123" s="207" t="s">
        <v>570</v>
      </c>
      <c r="O123" s="209" t="s">
        <v>552</v>
      </c>
      <c r="P123" s="207" t="s">
        <v>517</v>
      </c>
      <c r="Q123" s="209" t="s">
        <v>520</v>
      </c>
      <c r="R123" s="207" t="s">
        <v>547</v>
      </c>
      <c r="S123" s="210" t="s">
        <v>539</v>
      </c>
      <c r="T123" s="207" t="s">
        <v>524</v>
      </c>
      <c r="U123" s="209" t="s">
        <v>551</v>
      </c>
      <c r="V123" s="209" t="s">
        <v>546</v>
      </c>
      <c r="W123" s="209" t="s">
        <v>543</v>
      </c>
      <c r="X123" s="209" t="s">
        <v>549</v>
      </c>
      <c r="Y123" s="210" t="s">
        <v>548</v>
      </c>
      <c r="Z123" s="210" t="s">
        <v>532</v>
      </c>
      <c r="AA123" s="210" t="s">
        <v>567</v>
      </c>
      <c r="AB123" s="210" t="s">
        <v>533</v>
      </c>
      <c r="AC123" s="210" t="s">
        <v>535</v>
      </c>
      <c r="AD123" s="210" t="s">
        <v>534</v>
      </c>
      <c r="AE123" s="210" t="s">
        <v>633</v>
      </c>
      <c r="AF123" s="232" t="s">
        <v>530</v>
      </c>
      <c r="AG123" s="210" t="s">
        <v>529</v>
      </c>
      <c r="AH123" s="207" t="s">
        <v>531</v>
      </c>
      <c r="AI123" s="210" t="s">
        <v>527</v>
      </c>
      <c r="AJ123" s="210" t="s">
        <v>677</v>
      </c>
      <c r="AK123" s="210" t="s">
        <v>555</v>
      </c>
      <c r="AL123" s="210" t="s">
        <v>556</v>
      </c>
      <c r="AM123" s="210" t="s">
        <v>557</v>
      </c>
      <c r="AN123" s="210" t="s">
        <v>568</v>
      </c>
    </row>
    <row r="124" spans="5:68" x14ac:dyDescent="0.2">
      <c r="E124" s="204" t="s">
        <v>415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>
        <f>'Ore-&gt;PI'!AO42</f>
        <v>109233.7126431732</v>
      </c>
      <c r="P124" s="230">
        <f>'Ore-&gt;PI'!AO63</f>
        <v>2418.6577581793781</v>
      </c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52">
        <f>SUM(F124:AN124)</f>
        <v>111652.37040135259</v>
      </c>
    </row>
    <row r="125" spans="5:68" x14ac:dyDescent="0.2">
      <c r="E125" s="204" t="s">
        <v>416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>
        <f>'Ore-&gt;PI'!AP126</f>
        <v>25394.240916408646</v>
      </c>
      <c r="R125" s="230">
        <f>'Ore-&gt;PI'!AP142</f>
        <v>7.2399197950896488</v>
      </c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52">
        <f>SUM(F125:AN125)</f>
        <v>25401.480836203737</v>
      </c>
    </row>
    <row r="126" spans="5:68" x14ac:dyDescent="0.2">
      <c r="E126" s="204" t="s">
        <v>417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>
        <f>'Ore-&gt;PI'!AP206</f>
        <v>8753719.7068998404</v>
      </c>
      <c r="T126" s="230">
        <f>'Ore-&gt;PI'!AP227</f>
        <v>575.29559740969785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52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4" t="s">
        <v>566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'Ore-&gt;PI'!BH42</f>
        <v>109233.7126431732</v>
      </c>
      <c r="V127" s="230"/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52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4" t="s">
        <v>545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>
        <f>'Ore-&gt;PI'!BI126</f>
        <v>25394.240916408646</v>
      </c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52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4" t="s">
        <v>544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>
        <f>'Ore-&gt;PI'!BI206</f>
        <v>8753719.7068998404</v>
      </c>
      <c r="X129" s="230"/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52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>
        <f>'Ore-&gt;PI'!CA42</f>
        <v>88965.799815334409</v>
      </c>
      <c r="Y130" s="230">
        <f>'Ore-&gt;PI'!CA55</f>
        <v>21743.416787545681</v>
      </c>
      <c r="Z130" s="230"/>
      <c r="AA130" s="230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52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4" t="s">
        <v>440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>
        <f>'Ore-&gt;PI'!CB126</f>
        <v>25394.240916408646</v>
      </c>
      <c r="AA131" s="230"/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52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>
        <f>'Ore-&gt;PI'!CB206</f>
        <v>8753719.7068998404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52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4" t="s">
        <v>441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>
        <f>'Ore-&gt;PI'!CW126</f>
        <v>242016.07607977447</v>
      </c>
      <c r="AC133" s="230">
        <f>'Ore-&gt;PI'!CW114</f>
        <v>7739.2511800711582</v>
      </c>
      <c r="AD133" s="230">
        <f>'Ore-&gt;PI'!CW138</f>
        <v>1133973033.3846123</v>
      </c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52">
        <f t="shared" si="51"/>
        <v>1134222788.7118721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4" t="s">
        <v>436</v>
      </c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30">
        <f>'Ore-&gt;PI'!CW206</f>
        <v>6791339.3350291392</v>
      </c>
      <c r="AF134" s="230">
        <f>'Ore-&gt;PI'!CW233</f>
        <v>5935408.0537775028</v>
      </c>
      <c r="AG134" s="230">
        <f>'Ore-&gt;PI'!CW217</f>
        <v>5366.0434241372932</v>
      </c>
      <c r="AH134" s="230">
        <f>'Ore-&gt;PI'!CW250</f>
        <v>50611.612737094903</v>
      </c>
      <c r="AI134" s="230"/>
      <c r="AJ134" s="230"/>
      <c r="AK134" s="230"/>
      <c r="AL134" s="230"/>
      <c r="AM134" s="230"/>
      <c r="AN134" s="230"/>
      <c r="AO134" s="252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4" t="s">
        <v>674</v>
      </c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>
        <f>'Ore-&gt;PI'!DQ233</f>
        <v>5944558.1059355522</v>
      </c>
      <c r="AJ135" s="230"/>
      <c r="AK135" s="230"/>
      <c r="AL135" s="230"/>
      <c r="AM135" s="230"/>
      <c r="AN135" s="230"/>
      <c r="AO135" s="252">
        <f t="shared" si="51"/>
        <v>5944558.1059355522</v>
      </c>
    </row>
    <row r="136" spans="5:67" x14ac:dyDescent="0.2">
      <c r="E136" s="204" t="s">
        <v>675</v>
      </c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>
        <f>'Ore-&gt;PI'!$EL$233</f>
        <v>5944558.1059355522</v>
      </c>
      <c r="AK136" s="230"/>
      <c r="AL136" s="230"/>
      <c r="AM136" s="230"/>
      <c r="AN136" s="230"/>
      <c r="AO136" s="252">
        <f t="shared" si="51"/>
        <v>5944558.1059355522</v>
      </c>
    </row>
    <row r="137" spans="5:67" x14ac:dyDescent="0.2">
      <c r="E137" s="204" t="s">
        <v>81</v>
      </c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  <c r="AB137" s="230"/>
      <c r="AC137" s="230"/>
      <c r="AD137" s="230"/>
      <c r="AE137" s="230"/>
      <c r="AF137" s="230"/>
      <c r="AG137" s="230"/>
      <c r="AH137" s="243"/>
      <c r="AI137" s="230"/>
      <c r="AJ137" s="230"/>
      <c r="AK137" s="243">
        <f>'Ore-&gt;PI'!EM126</f>
        <v>7072531.8830895294</v>
      </c>
      <c r="AL137" s="230"/>
      <c r="AM137" s="230"/>
      <c r="AN137" s="230"/>
      <c r="AO137" s="252">
        <f t="shared" si="51"/>
        <v>7072531.8830895294</v>
      </c>
    </row>
    <row r="138" spans="5:67" x14ac:dyDescent="0.2">
      <c r="E138" s="204" t="s">
        <v>427</v>
      </c>
      <c r="F138" s="230"/>
      <c r="G138" s="230"/>
      <c r="H138" s="230"/>
      <c r="I138" s="243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47"/>
      <c r="AE138" s="230"/>
      <c r="AF138" s="230"/>
      <c r="AG138" s="230"/>
      <c r="AH138" s="230"/>
      <c r="AI138" s="230"/>
      <c r="AJ138" s="230"/>
      <c r="AK138" s="230"/>
      <c r="AL138" s="230">
        <f>'Ore-&gt;PI'!FM126</f>
        <v>4157895.2984628798</v>
      </c>
      <c r="AM138" s="230">
        <f>'Ore-&gt;PI'!FM141</f>
        <v>432711.9695416363</v>
      </c>
      <c r="AN138" s="230">
        <f>'Ore-&gt;PI'!FM104</f>
        <v>67875.356217847453</v>
      </c>
      <c r="AO138" s="252">
        <f t="shared" si="51"/>
        <v>4658482.6242223633</v>
      </c>
    </row>
    <row r="139" spans="5:67" x14ac:dyDescent="0.2">
      <c r="E139" s="204"/>
      <c r="F139" s="390" t="s">
        <v>419</v>
      </c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390"/>
      <c r="AN139" s="390"/>
      <c r="AO139" s="25" t="s">
        <v>465</v>
      </c>
      <c r="AP139" s="25"/>
    </row>
    <row r="140" spans="5:67" x14ac:dyDescent="0.2">
      <c r="E140" s="204"/>
      <c r="F140" s="252">
        <f t="shared" ref="F140:AN140" si="52">SUM(F124:F138)</f>
        <v>0</v>
      </c>
      <c r="G140" s="252">
        <f t="shared" si="52"/>
        <v>0</v>
      </c>
      <c r="H140" s="252">
        <f t="shared" si="52"/>
        <v>0</v>
      </c>
      <c r="I140" s="252">
        <f t="shared" si="52"/>
        <v>0</v>
      </c>
      <c r="J140" s="252">
        <f t="shared" si="52"/>
        <v>0</v>
      </c>
      <c r="K140" s="252">
        <f t="shared" si="52"/>
        <v>0</v>
      </c>
      <c r="L140" s="252">
        <f t="shared" si="52"/>
        <v>0</v>
      </c>
      <c r="M140" s="252">
        <f t="shared" si="52"/>
        <v>0</v>
      </c>
      <c r="N140" s="252">
        <f t="shared" si="52"/>
        <v>0</v>
      </c>
      <c r="O140" s="252">
        <f t="shared" si="52"/>
        <v>109233.7126431732</v>
      </c>
      <c r="P140" s="252">
        <f t="shared" si="52"/>
        <v>2418.6577581793781</v>
      </c>
      <c r="Q140" s="252">
        <f t="shared" si="52"/>
        <v>25394.240916408646</v>
      </c>
      <c r="R140" s="252">
        <f t="shared" si="52"/>
        <v>7.2399197950896488</v>
      </c>
      <c r="S140" s="252">
        <f t="shared" si="52"/>
        <v>8753719.7068998404</v>
      </c>
      <c r="T140" s="252">
        <f t="shared" si="52"/>
        <v>575.29559740969785</v>
      </c>
      <c r="U140" s="252">
        <f t="shared" si="52"/>
        <v>109233.7126431732</v>
      </c>
      <c r="V140" s="252">
        <f t="shared" si="52"/>
        <v>25394.240916408646</v>
      </c>
      <c r="W140" s="252">
        <f t="shared" si="52"/>
        <v>8753719.7068998404</v>
      </c>
      <c r="X140" s="252">
        <f t="shared" si="52"/>
        <v>88965.799815334409</v>
      </c>
      <c r="Y140" s="252">
        <f t="shared" si="52"/>
        <v>21743.416787545681</v>
      </c>
      <c r="Z140" s="252">
        <f t="shared" si="52"/>
        <v>25394.240916408646</v>
      </c>
      <c r="AA140" s="252">
        <f t="shared" si="52"/>
        <v>8753719.7068998404</v>
      </c>
      <c r="AB140" s="252">
        <f t="shared" si="52"/>
        <v>242016.07607977447</v>
      </c>
      <c r="AC140" s="252">
        <f t="shared" si="52"/>
        <v>7739.2511800711582</v>
      </c>
      <c r="AD140" s="252">
        <f t="shared" si="52"/>
        <v>1133973033.3846123</v>
      </c>
      <c r="AE140" s="252">
        <f t="shared" si="52"/>
        <v>6791339.3350291392</v>
      </c>
      <c r="AF140" s="252">
        <f t="shared" si="52"/>
        <v>5935408.0537775028</v>
      </c>
      <c r="AG140" s="252">
        <f t="shared" si="52"/>
        <v>5366.0434241372932</v>
      </c>
      <c r="AH140" s="252">
        <f t="shared" si="52"/>
        <v>50611.612737094903</v>
      </c>
      <c r="AI140" s="252">
        <f t="shared" si="52"/>
        <v>5944558.1059355522</v>
      </c>
      <c r="AJ140" s="252">
        <f t="shared" si="52"/>
        <v>5944558.1059355522</v>
      </c>
      <c r="AK140" s="252">
        <f t="shared" si="52"/>
        <v>7072531.8830895294</v>
      </c>
      <c r="AL140" s="252">
        <f t="shared" si="52"/>
        <v>4157895.2984628798</v>
      </c>
      <c r="AM140" s="252">
        <f t="shared" si="52"/>
        <v>432711.9695416363</v>
      </c>
      <c r="AN140" s="252">
        <f t="shared" si="52"/>
        <v>67875.356217847453</v>
      </c>
    </row>
    <row r="141" spans="5:67" x14ac:dyDescent="0.2">
      <c r="E141" s="204"/>
      <c r="F141" s="390" t="s">
        <v>466</v>
      </c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  <c r="AM141" s="390"/>
      <c r="AN141" s="390"/>
    </row>
    <row r="142" spans="5:67" x14ac:dyDescent="0.2">
      <c r="E142" s="204"/>
    </row>
    <row r="143" spans="5:67" x14ac:dyDescent="0.2">
      <c r="E143" s="204"/>
    </row>
    <row r="144" spans="5:67" x14ac:dyDescent="0.2">
      <c r="E144" s="204"/>
    </row>
    <row r="145" spans="5:46" x14ac:dyDescent="0.2">
      <c r="E145" s="204"/>
    </row>
    <row r="146" spans="5:46" x14ac:dyDescent="0.2">
      <c r="E146" s="204"/>
    </row>
    <row r="147" spans="5:46" x14ac:dyDescent="0.2">
      <c r="E147" s="204"/>
    </row>
    <row r="148" spans="5:46" x14ac:dyDescent="0.2">
      <c r="E148" s="204"/>
    </row>
    <row r="149" spans="5:46" x14ac:dyDescent="0.2">
      <c r="E149" s="204"/>
    </row>
    <row r="150" spans="5:46" x14ac:dyDescent="0.2">
      <c r="E150" s="204"/>
    </row>
    <row r="151" spans="5:46" x14ac:dyDescent="0.2">
      <c r="E151" s="204"/>
    </row>
    <row r="152" spans="5:46" ht="236" x14ac:dyDescent="0.2">
      <c r="E152" s="204"/>
      <c r="F152" s="207" t="s">
        <v>423</v>
      </c>
      <c r="G152" s="207" t="s">
        <v>425</v>
      </c>
      <c r="H152" s="207" t="s">
        <v>426</v>
      </c>
      <c r="I152" s="207" t="s">
        <v>447</v>
      </c>
      <c r="J152" s="207" t="s">
        <v>477</v>
      </c>
      <c r="K152" s="207" t="s">
        <v>577</v>
      </c>
      <c r="L152" s="207" t="s">
        <v>578</v>
      </c>
      <c r="M152" s="207" t="s">
        <v>519</v>
      </c>
      <c r="N152" s="207" t="s">
        <v>570</v>
      </c>
      <c r="O152" s="209" t="s">
        <v>552</v>
      </c>
      <c r="P152" s="207" t="s">
        <v>517</v>
      </c>
      <c r="Q152" s="209" t="s">
        <v>520</v>
      </c>
      <c r="R152" s="207" t="s">
        <v>547</v>
      </c>
      <c r="S152" s="210" t="s">
        <v>539</v>
      </c>
      <c r="T152" s="207" t="s">
        <v>524</v>
      </c>
      <c r="U152" s="209" t="s">
        <v>551</v>
      </c>
      <c r="V152" s="209" t="s">
        <v>546</v>
      </c>
      <c r="W152" s="209" t="s">
        <v>543</v>
      </c>
      <c r="X152" s="209" t="s">
        <v>549</v>
      </c>
      <c r="Y152" s="210" t="s">
        <v>548</v>
      </c>
      <c r="Z152" s="210" t="s">
        <v>532</v>
      </c>
      <c r="AA152" s="210" t="s">
        <v>567</v>
      </c>
      <c r="AB152" s="210" t="s">
        <v>533</v>
      </c>
      <c r="AC152" s="210" t="s">
        <v>535</v>
      </c>
      <c r="AD152" s="210" t="s">
        <v>534</v>
      </c>
      <c r="AE152" s="210" t="s">
        <v>633</v>
      </c>
      <c r="AF152" s="232" t="s">
        <v>530</v>
      </c>
      <c r="AG152" s="210" t="s">
        <v>529</v>
      </c>
      <c r="AH152" s="207" t="s">
        <v>531</v>
      </c>
      <c r="AI152" s="210" t="s">
        <v>527</v>
      </c>
      <c r="AJ152" s="210" t="s">
        <v>677</v>
      </c>
      <c r="AK152" s="210" t="s">
        <v>555</v>
      </c>
      <c r="AL152" s="210" t="s">
        <v>556</v>
      </c>
      <c r="AM152" s="210" t="s">
        <v>557</v>
      </c>
      <c r="AN152" s="210" t="s">
        <v>568</v>
      </c>
      <c r="AO152" s="210"/>
      <c r="AP152" s="210"/>
    </row>
    <row r="153" spans="5:46" x14ac:dyDescent="0.2">
      <c r="E153" s="204" t="s">
        <v>422</v>
      </c>
      <c r="F153" s="244">
        <f>'Ore-&gt;PI'!V42</f>
        <v>109233.7126431732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</row>
    <row r="154" spans="5:46" ht="16" x14ac:dyDescent="0.2">
      <c r="E154" s="205" t="s">
        <v>424</v>
      </c>
      <c r="F154" s="244"/>
      <c r="G154" s="244">
        <f>'Ore-&gt;PI'!V126</f>
        <v>25394.240916408646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</row>
    <row r="155" spans="5:46" x14ac:dyDescent="0.2">
      <c r="E155" s="206" t="s">
        <v>448</v>
      </c>
      <c r="F155" s="244"/>
      <c r="G155" s="244"/>
      <c r="H155" s="244">
        <f>'Ore-&gt;PI'!V206</f>
        <v>8753719.7068998404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4"/>
    </row>
    <row r="156" spans="5:46" x14ac:dyDescent="0.2">
      <c r="E156" s="204" t="s">
        <v>483</v>
      </c>
      <c r="F156" s="244"/>
      <c r="G156" s="244"/>
      <c r="H156" s="244"/>
      <c r="I156" s="250">
        <f>'Ore-&gt;PI'!V236+'Ore-&gt;PI'!V163+'Ore-&gt;PI'!V72+'Ore-&gt;PI'!CB242+'Ore-&gt;PI'!CB140+'Ore-&gt;PI'!EM140</f>
        <v>37447.874761826519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</row>
    <row r="157" spans="5:46" x14ac:dyDescent="0.2">
      <c r="E157" s="204" t="s">
        <v>476</v>
      </c>
      <c r="F157" s="244"/>
      <c r="G157" s="244"/>
      <c r="H157" s="244"/>
      <c r="I157" s="244"/>
      <c r="J157" s="244">
        <f>'Ore-&gt;PI'!EM114+'Ore-&gt;PI'!CB152+'Ore-&gt;PI'!CB254</f>
        <v>1081571592.2511754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4"/>
    </row>
    <row r="158" spans="5:46" x14ac:dyDescent="0.2">
      <c r="E158" s="204" t="s">
        <v>580</v>
      </c>
      <c r="F158" s="244"/>
      <c r="G158" s="244"/>
      <c r="H158" s="244"/>
      <c r="I158" s="244"/>
      <c r="J158" s="244"/>
      <c r="K158" s="244">
        <f>'Ore-&gt;PI'!V59+'Ore-&gt;PI'!V140+'Ore-&gt;PI'!V222</f>
        <v>116797.57129876292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T158" s="232"/>
    </row>
    <row r="159" spans="5:46" x14ac:dyDescent="0.2">
      <c r="E159" s="204" t="s">
        <v>579</v>
      </c>
      <c r="F159" s="244"/>
      <c r="G159" s="244"/>
      <c r="H159" s="244"/>
      <c r="I159" s="244"/>
      <c r="J159" s="244"/>
      <c r="K159" s="244"/>
      <c r="L159" s="244">
        <f>'Ore-&gt;PI'!V151</f>
        <v>24.076233417548465</v>
      </c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</row>
    <row r="160" spans="5:46" x14ac:dyDescent="0.2">
      <c r="E160" s="204" t="s">
        <v>518</v>
      </c>
      <c r="F160" s="244"/>
      <c r="G160" s="244"/>
      <c r="H160" s="244"/>
      <c r="I160" s="244"/>
      <c r="J160" s="244"/>
      <c r="K160" s="244"/>
      <c r="L160" s="244"/>
      <c r="M160" s="244">
        <f>'Ore-&gt;PI'!EM101</f>
        <v>206840.02835429934</v>
      </c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</row>
    <row r="161" spans="5:42" x14ac:dyDescent="0.2">
      <c r="E161" s="204" t="s">
        <v>569</v>
      </c>
      <c r="F161" s="244"/>
      <c r="G161" s="244"/>
      <c r="H161" s="244"/>
      <c r="I161" s="244"/>
      <c r="J161" s="244"/>
      <c r="K161" s="244"/>
      <c r="L161" s="244"/>
      <c r="M161" s="244"/>
      <c r="N161" s="244">
        <f>'Ore-&gt;PI'!EU117+'Ore-&gt;PI'!BM116+'Ore-&gt;PI'!AU113+'Ore-&gt;PI'!AC195+'Ore-&gt;PI'!AU190+'Ore-&gt;PI'!BM195+'Ore-&gt;PI'!DD229+'Ore-&gt;PI'!BN35+'Ore-&gt;PI'!AU28</f>
        <v>1259529.3337336415</v>
      </c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</row>
    <row r="162" spans="5:42" x14ac:dyDescent="0.2">
      <c r="F162" s="390" t="s">
        <v>57</v>
      </c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0"/>
      <c r="T162" s="390"/>
      <c r="U162" s="390"/>
      <c r="V162" s="390"/>
      <c r="W162" s="390"/>
      <c r="X162" s="390"/>
      <c r="Y162" s="390"/>
      <c r="Z162" s="390"/>
      <c r="AA162" s="390"/>
      <c r="AB162" s="390"/>
      <c r="AC162" s="390"/>
      <c r="AD162" s="390"/>
      <c r="AE162" s="390"/>
      <c r="AF162" s="390"/>
      <c r="AG162" s="390"/>
      <c r="AH162" s="390"/>
      <c r="AI162" s="390"/>
      <c r="AJ162" s="390"/>
      <c r="AK162" s="390"/>
      <c r="AL162" s="390"/>
      <c r="AM162" s="390"/>
      <c r="AN162" s="390"/>
      <c r="AO162" s="25"/>
      <c r="AP162" s="25"/>
    </row>
    <row r="163" spans="5:42" x14ac:dyDescent="0.2">
      <c r="F163" s="252">
        <f t="shared" ref="F163:AN163" si="53">SUM(F153:F161)</f>
        <v>109233.7126431732</v>
      </c>
      <c r="G163" s="252">
        <f t="shared" si="53"/>
        <v>25394.240916408646</v>
      </c>
      <c r="H163" s="252">
        <f t="shared" si="53"/>
        <v>8753719.7068998404</v>
      </c>
      <c r="I163" s="252">
        <f t="shared" si="53"/>
        <v>37447.874761826519</v>
      </c>
      <c r="J163" s="252">
        <f t="shared" si="53"/>
        <v>1081571592.2511754</v>
      </c>
      <c r="K163" s="252">
        <f t="shared" si="53"/>
        <v>116797.57129876292</v>
      </c>
      <c r="L163" s="252">
        <f t="shared" si="53"/>
        <v>24.076233417548465</v>
      </c>
      <c r="M163" s="252">
        <f t="shared" si="53"/>
        <v>206840.02835429934</v>
      </c>
      <c r="N163" s="252">
        <f t="shared" si="53"/>
        <v>1259529.3337336415</v>
      </c>
      <c r="O163" s="252">
        <f t="shared" si="53"/>
        <v>0</v>
      </c>
      <c r="P163" s="252">
        <f t="shared" si="53"/>
        <v>0</v>
      </c>
      <c r="Q163" s="252">
        <f t="shared" si="53"/>
        <v>0</v>
      </c>
      <c r="R163" s="252">
        <f t="shared" si="53"/>
        <v>0</v>
      </c>
      <c r="S163" s="252">
        <f t="shared" si="53"/>
        <v>0</v>
      </c>
      <c r="T163" s="252">
        <f t="shared" si="53"/>
        <v>0</v>
      </c>
      <c r="U163" s="252">
        <f t="shared" si="53"/>
        <v>0</v>
      </c>
      <c r="V163" s="252">
        <f t="shared" si="53"/>
        <v>0</v>
      </c>
      <c r="W163" s="252">
        <f t="shared" si="53"/>
        <v>0</v>
      </c>
      <c r="X163" s="252">
        <f t="shared" si="53"/>
        <v>0</v>
      </c>
      <c r="Y163" s="252">
        <f t="shared" si="53"/>
        <v>0</v>
      </c>
      <c r="Z163" s="252">
        <f t="shared" si="53"/>
        <v>0</v>
      </c>
      <c r="AA163" s="252">
        <f t="shared" si="53"/>
        <v>0</v>
      </c>
      <c r="AB163" s="252">
        <f t="shared" si="53"/>
        <v>0</v>
      </c>
      <c r="AC163" s="252">
        <f t="shared" si="53"/>
        <v>0</v>
      </c>
      <c r="AD163" s="252">
        <f t="shared" si="53"/>
        <v>0</v>
      </c>
      <c r="AE163" s="252">
        <f t="shared" si="53"/>
        <v>0</v>
      </c>
      <c r="AF163" s="252">
        <f t="shared" si="53"/>
        <v>0</v>
      </c>
      <c r="AG163" s="252">
        <f t="shared" si="53"/>
        <v>0</v>
      </c>
      <c r="AH163" s="252">
        <f t="shared" si="53"/>
        <v>0</v>
      </c>
      <c r="AI163" s="252">
        <f t="shared" si="53"/>
        <v>0</v>
      </c>
      <c r="AJ163" s="252">
        <f t="shared" si="53"/>
        <v>0</v>
      </c>
      <c r="AK163" s="252">
        <f t="shared" si="53"/>
        <v>0</v>
      </c>
      <c r="AL163" s="252">
        <f t="shared" si="53"/>
        <v>0</v>
      </c>
      <c r="AM163" s="252">
        <f t="shared" si="53"/>
        <v>0</v>
      </c>
      <c r="AN163" s="252">
        <f t="shared" si="53"/>
        <v>0</v>
      </c>
    </row>
    <row r="164" spans="5:42" x14ac:dyDescent="0.2">
      <c r="F164" s="390" t="s">
        <v>467</v>
      </c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0"/>
      <c r="T164" s="390"/>
      <c r="U164" s="390"/>
      <c r="V164" s="390"/>
      <c r="W164" s="390"/>
      <c r="X164" s="390"/>
      <c r="Y164" s="390"/>
      <c r="Z164" s="390"/>
      <c r="AA164" s="390"/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0"/>
      <c r="AM164" s="390"/>
      <c r="AN164" s="390"/>
      <c r="AO164" s="25"/>
      <c r="AP164" s="25"/>
    </row>
    <row r="168" spans="5:42" x14ac:dyDescent="0.2">
      <c r="F168" s="390" t="s">
        <v>572</v>
      </c>
      <c r="G168" s="390"/>
      <c r="H168" s="390"/>
      <c r="I168" s="390"/>
      <c r="J168" s="390"/>
      <c r="K168" s="390"/>
      <c r="L168" s="390"/>
      <c r="M168" s="390"/>
      <c r="N168" s="390"/>
      <c r="O168" s="245"/>
      <c r="P168" s="245"/>
      <c r="Q168" s="245"/>
      <c r="R168" s="245"/>
      <c r="S168" s="245"/>
      <c r="T168" s="245"/>
      <c r="U168" s="245"/>
      <c r="V168" s="245"/>
      <c r="W168" s="245"/>
      <c r="X168" s="25"/>
      <c r="Y168" s="25"/>
    </row>
    <row r="171" spans="5:42" x14ac:dyDescent="0.2">
      <c r="E171" s="204" t="s">
        <v>423</v>
      </c>
      <c r="F171" s="252" cm="1">
        <f t="array" ref="F171:F205">TRANSPOSE((F163:AN163))</f>
        <v>109233.7126431732</v>
      </c>
      <c r="H171" s="252" cm="1">
        <f t="array" ref="H171:H205">TRANSPOSE(F140:AN140)</f>
        <v>0</v>
      </c>
      <c r="J171" s="252">
        <f>BI85</f>
        <v>109233.7126431732</v>
      </c>
      <c r="L171" s="252" cm="1">
        <f t="array" ref="L171:L205">BP85:BP119</f>
        <v>0</v>
      </c>
      <c r="N171" s="299">
        <f>F171+H171-J171-L171</f>
        <v>0</v>
      </c>
    </row>
    <row r="172" spans="5:42" x14ac:dyDescent="0.2">
      <c r="E172" s="204" t="s">
        <v>425</v>
      </c>
      <c r="F172" s="252">
        <v>25394.240916408646</v>
      </c>
      <c r="H172" s="252">
        <v>0</v>
      </c>
      <c r="J172" s="252">
        <f>BI86</f>
        <v>25394.240916408646</v>
      </c>
      <c r="L172" s="252">
        <v>0</v>
      </c>
      <c r="N172" s="299">
        <f>F172+H172-J172-L172</f>
        <v>0</v>
      </c>
    </row>
    <row r="173" spans="5:42" x14ac:dyDescent="0.2">
      <c r="E173" s="204" t="s">
        <v>426</v>
      </c>
      <c r="F173" s="252">
        <v>8753719.7068998404</v>
      </c>
      <c r="H173" s="252">
        <v>0</v>
      </c>
      <c r="J173" s="252">
        <f>BI87</f>
        <v>8753719.7068998404</v>
      </c>
      <c r="L173" s="252">
        <v>0</v>
      </c>
      <c r="N173" s="299">
        <f>F173+H173-J173-L173</f>
        <v>0</v>
      </c>
    </row>
    <row r="174" spans="5:42" x14ac:dyDescent="0.2">
      <c r="E174" s="204" t="s">
        <v>447</v>
      </c>
      <c r="F174" s="252">
        <v>37447.874761826519</v>
      </c>
      <c r="H174" s="252">
        <v>0</v>
      </c>
      <c r="J174" s="252">
        <f>BI88</f>
        <v>37447.874761826519</v>
      </c>
      <c r="L174" s="252">
        <v>0</v>
      </c>
      <c r="N174" s="299">
        <f>ROUND(F174+H174-J174-L174, 10)</f>
        <v>0</v>
      </c>
    </row>
    <row r="175" spans="5:42" x14ac:dyDescent="0.2">
      <c r="E175" s="204" t="s">
        <v>477</v>
      </c>
      <c r="F175" s="252">
        <v>1081571592.2511754</v>
      </c>
      <c r="H175" s="252">
        <v>0</v>
      </c>
      <c r="J175" s="252">
        <f>BI89</f>
        <v>1081571592.2511754</v>
      </c>
      <c r="L175" s="252">
        <v>0</v>
      </c>
      <c r="N175" s="299">
        <f t="shared" ref="N175:N190" si="54">F175+H175-J175-L175</f>
        <v>0</v>
      </c>
    </row>
    <row r="176" spans="5:42" x14ac:dyDescent="0.2">
      <c r="E176" s="204" t="s">
        <v>577</v>
      </c>
      <c r="F176" s="252">
        <v>116797.57129876292</v>
      </c>
      <c r="H176" s="252">
        <v>0</v>
      </c>
      <c r="J176" s="252">
        <f>BI90</f>
        <v>116797.57129876292</v>
      </c>
      <c r="L176" s="252">
        <v>0</v>
      </c>
      <c r="N176" s="299">
        <f t="shared" si="54"/>
        <v>0</v>
      </c>
    </row>
    <row r="177" spans="5:21" x14ac:dyDescent="0.2">
      <c r="E177" s="204" t="s">
        <v>578</v>
      </c>
      <c r="F177" s="252">
        <v>24.076233417548465</v>
      </c>
      <c r="H177" s="252">
        <v>0</v>
      </c>
      <c r="J177" s="252">
        <f>BI91</f>
        <v>24.076233417548465</v>
      </c>
      <c r="L177" s="252">
        <v>0</v>
      </c>
      <c r="N177" s="299">
        <f t="shared" si="54"/>
        <v>0</v>
      </c>
    </row>
    <row r="178" spans="5:21" x14ac:dyDescent="0.2">
      <c r="E178" s="204" t="s">
        <v>519</v>
      </c>
      <c r="F178" s="252">
        <v>206840.02835429934</v>
      </c>
      <c r="H178" s="252">
        <v>0</v>
      </c>
      <c r="J178" s="252">
        <f>BI92</f>
        <v>206840.02835429934</v>
      </c>
      <c r="L178" s="252">
        <v>0</v>
      </c>
      <c r="N178" s="299">
        <f t="shared" si="54"/>
        <v>0</v>
      </c>
    </row>
    <row r="179" spans="5:21" x14ac:dyDescent="0.2">
      <c r="E179" s="204" t="s">
        <v>570</v>
      </c>
      <c r="F179" s="252">
        <v>1259529.3337336415</v>
      </c>
      <c r="H179" s="252">
        <v>0</v>
      </c>
      <c r="J179" s="252">
        <f>BI93</f>
        <v>1259529.3337336415</v>
      </c>
      <c r="L179" s="252">
        <v>0</v>
      </c>
      <c r="N179" s="299">
        <f t="shared" si="54"/>
        <v>0</v>
      </c>
    </row>
    <row r="180" spans="5:21" ht="16" x14ac:dyDescent="0.2">
      <c r="E180" s="205" t="s">
        <v>552</v>
      </c>
      <c r="F180" s="252">
        <v>0</v>
      </c>
      <c r="H180" s="252">
        <v>109233.7126431732</v>
      </c>
      <c r="J180" s="252">
        <f>BI94</f>
        <v>109233.7126431732</v>
      </c>
      <c r="L180" s="252">
        <v>0</v>
      </c>
      <c r="N180" s="299">
        <f t="shared" si="54"/>
        <v>0</v>
      </c>
    </row>
    <row r="181" spans="5:21" x14ac:dyDescent="0.2">
      <c r="E181" s="204" t="s">
        <v>517</v>
      </c>
      <c r="F181" s="252">
        <v>0</v>
      </c>
      <c r="H181" s="252">
        <v>2418.6577581793781</v>
      </c>
      <c r="J181" s="252">
        <f>BI95</f>
        <v>0</v>
      </c>
      <c r="L181" s="252">
        <v>2418.6577581793781</v>
      </c>
      <c r="N181" s="299">
        <f t="shared" si="54"/>
        <v>0</v>
      </c>
    </row>
    <row r="182" spans="5:21" ht="16" x14ac:dyDescent="0.2">
      <c r="E182" s="205" t="s">
        <v>520</v>
      </c>
      <c r="F182" s="252">
        <v>0</v>
      </c>
      <c r="H182" s="252">
        <v>25394.240916408646</v>
      </c>
      <c r="J182" s="252">
        <f>BI96</f>
        <v>25394.240916408646</v>
      </c>
      <c r="L182" s="252">
        <v>0</v>
      </c>
      <c r="N182" s="299">
        <f t="shared" si="54"/>
        <v>0</v>
      </c>
    </row>
    <row r="183" spans="5:21" x14ac:dyDescent="0.2">
      <c r="E183" s="204" t="s">
        <v>547</v>
      </c>
      <c r="F183" s="252">
        <v>0</v>
      </c>
      <c r="H183" s="252">
        <v>7.2399197950896488</v>
      </c>
      <c r="J183" s="252">
        <f>BI97</f>
        <v>0</v>
      </c>
      <c r="L183" s="252">
        <v>7.2399197950896488</v>
      </c>
      <c r="N183" s="299">
        <f t="shared" si="54"/>
        <v>0</v>
      </c>
    </row>
    <row r="184" spans="5:21" x14ac:dyDescent="0.2">
      <c r="E184" s="206" t="s">
        <v>539</v>
      </c>
      <c r="F184" s="252">
        <v>0</v>
      </c>
      <c r="G184" s="259" t="s">
        <v>471</v>
      </c>
      <c r="H184" s="252">
        <v>8753719.7068998404</v>
      </c>
      <c r="I184" s="171" t="s">
        <v>473</v>
      </c>
      <c r="J184" s="252">
        <f>BI98</f>
        <v>8753719.7068998404</v>
      </c>
      <c r="K184" s="171" t="s">
        <v>473</v>
      </c>
      <c r="L184" s="252">
        <v>0</v>
      </c>
      <c r="M184" s="259" t="s">
        <v>474</v>
      </c>
      <c r="N184" s="299">
        <f t="shared" si="54"/>
        <v>0</v>
      </c>
    </row>
    <row r="185" spans="5:21" x14ac:dyDescent="0.2">
      <c r="E185" s="204" t="s">
        <v>524</v>
      </c>
      <c r="F185" s="252">
        <v>0</v>
      </c>
      <c r="H185" s="252">
        <v>575.29559740969785</v>
      </c>
      <c r="J185" s="252">
        <f>BI99</f>
        <v>0</v>
      </c>
      <c r="L185" s="252">
        <v>575.29559740969785</v>
      </c>
      <c r="N185" s="299">
        <f t="shared" si="54"/>
        <v>0</v>
      </c>
    </row>
    <row r="186" spans="5:21" ht="16" x14ac:dyDescent="0.2">
      <c r="E186" s="205" t="s">
        <v>551</v>
      </c>
      <c r="F186" s="252">
        <v>0</v>
      </c>
      <c r="H186" s="252">
        <v>109233.7126431732</v>
      </c>
      <c r="J186" s="252">
        <f>BI100</f>
        <v>109233.7126431732</v>
      </c>
      <c r="L186" s="252">
        <v>0</v>
      </c>
      <c r="N186" s="299">
        <f t="shared" si="54"/>
        <v>0</v>
      </c>
    </row>
    <row r="187" spans="5:21" ht="16" x14ac:dyDescent="0.2">
      <c r="E187" s="205" t="s">
        <v>546</v>
      </c>
      <c r="F187" s="252">
        <v>0</v>
      </c>
      <c r="H187" s="252">
        <v>25394.240916408646</v>
      </c>
      <c r="J187" s="252">
        <f>BI101</f>
        <v>25394.240916408646</v>
      </c>
      <c r="L187" s="252">
        <v>0</v>
      </c>
      <c r="N187" s="299">
        <f t="shared" si="54"/>
        <v>0</v>
      </c>
    </row>
    <row r="188" spans="5:21" ht="16" x14ac:dyDescent="0.2">
      <c r="E188" s="205" t="s">
        <v>543</v>
      </c>
      <c r="F188" s="252">
        <v>0</v>
      </c>
      <c r="H188" s="252">
        <v>8753719.7068998404</v>
      </c>
      <c r="J188" s="252">
        <f>BI102</f>
        <v>8753719.7068998404</v>
      </c>
      <c r="L188" s="252">
        <v>0</v>
      </c>
      <c r="N188" s="299">
        <f t="shared" si="54"/>
        <v>0</v>
      </c>
    </row>
    <row r="189" spans="5:21" ht="16" x14ac:dyDescent="0.2">
      <c r="E189" s="205" t="s">
        <v>549</v>
      </c>
      <c r="F189" s="252">
        <v>0</v>
      </c>
      <c r="H189" s="252">
        <v>88965.799815334409</v>
      </c>
      <c r="J189" s="252">
        <f>BI103</f>
        <v>88965.799815334409</v>
      </c>
      <c r="L189" s="252">
        <v>0</v>
      </c>
      <c r="N189" s="299">
        <f t="shared" si="54"/>
        <v>0</v>
      </c>
    </row>
    <row r="190" spans="5:21" x14ac:dyDescent="0.2">
      <c r="E190" s="206" t="s">
        <v>548</v>
      </c>
      <c r="F190" s="252">
        <v>0</v>
      </c>
      <c r="H190" s="252">
        <v>21743.416787545681</v>
      </c>
      <c r="J190" s="252">
        <f>BI104</f>
        <v>0</v>
      </c>
      <c r="L190" s="252">
        <v>21743.416787545681</v>
      </c>
      <c r="N190" s="299">
        <f t="shared" si="54"/>
        <v>0</v>
      </c>
    </row>
    <row r="191" spans="5:21" x14ac:dyDescent="0.2">
      <c r="E191" s="206" t="s">
        <v>532</v>
      </c>
      <c r="F191" s="252">
        <v>0</v>
      </c>
      <c r="H191" s="252">
        <v>25394.240916408646</v>
      </c>
      <c r="J191" s="252">
        <f>BI105</f>
        <v>25394.240916408646</v>
      </c>
      <c r="L191" s="252">
        <v>0</v>
      </c>
      <c r="N191" s="299">
        <f t="shared" ref="N191:N197" si="55">F191+H191-J191-L191</f>
        <v>0</v>
      </c>
      <c r="Q191" s="25"/>
      <c r="S191" s="25"/>
      <c r="T191" s="25"/>
      <c r="U191" s="25"/>
    </row>
    <row r="192" spans="5:21" x14ac:dyDescent="0.2">
      <c r="E192" s="206" t="s">
        <v>567</v>
      </c>
      <c r="F192" s="252">
        <v>0</v>
      </c>
      <c r="H192" s="252">
        <v>8753719.7068998404</v>
      </c>
      <c r="J192" s="252">
        <f>BI106</f>
        <v>8753719.7068998404</v>
      </c>
      <c r="L192" s="252">
        <v>0</v>
      </c>
      <c r="N192" s="299">
        <f t="shared" si="55"/>
        <v>0</v>
      </c>
      <c r="Q192" s="25"/>
      <c r="S192" s="25"/>
      <c r="T192" s="25"/>
      <c r="U192" s="25"/>
    </row>
    <row r="193" spans="5:22" x14ac:dyDescent="0.2">
      <c r="E193" s="206" t="s">
        <v>533</v>
      </c>
      <c r="F193" s="252">
        <v>0</v>
      </c>
      <c r="H193" s="252">
        <v>242016.07607977447</v>
      </c>
      <c r="J193" s="252">
        <f>BI107</f>
        <v>242016.07607977447</v>
      </c>
      <c r="L193" s="252">
        <v>0</v>
      </c>
      <c r="N193" s="299">
        <f t="shared" si="55"/>
        <v>0</v>
      </c>
      <c r="Q193" s="25"/>
      <c r="S193" s="25"/>
      <c r="T193" s="25"/>
      <c r="U193" s="25"/>
    </row>
    <row r="194" spans="5:22" x14ac:dyDescent="0.2">
      <c r="E194" s="206" t="s">
        <v>535</v>
      </c>
      <c r="F194" s="252">
        <v>0</v>
      </c>
      <c r="H194" s="252">
        <v>7739.2511800711582</v>
      </c>
      <c r="J194" s="252">
        <f>BI108</f>
        <v>0</v>
      </c>
      <c r="L194" s="252">
        <v>7739.2511800711582</v>
      </c>
      <c r="N194" s="299">
        <f t="shared" si="55"/>
        <v>0</v>
      </c>
      <c r="Q194" s="25"/>
      <c r="S194" s="25"/>
      <c r="T194" s="25"/>
      <c r="U194" s="25"/>
    </row>
    <row r="195" spans="5:22" x14ac:dyDescent="0.2">
      <c r="E195" s="206" t="s">
        <v>534</v>
      </c>
      <c r="F195" s="252">
        <v>0</v>
      </c>
      <c r="H195" s="252">
        <v>1133973033.3846123</v>
      </c>
      <c r="J195" s="252">
        <f>BI109</f>
        <v>0</v>
      </c>
      <c r="L195" s="252">
        <v>1133973033.3846123</v>
      </c>
      <c r="N195" s="299">
        <f t="shared" si="55"/>
        <v>0</v>
      </c>
      <c r="Q195" s="25"/>
      <c r="S195" s="25"/>
      <c r="T195" s="25"/>
      <c r="U195" s="25"/>
    </row>
    <row r="196" spans="5:22" x14ac:dyDescent="0.2">
      <c r="E196" s="206" t="s">
        <v>633</v>
      </c>
      <c r="F196" s="252">
        <v>0</v>
      </c>
      <c r="H196" s="252">
        <v>6791339.3350291392</v>
      </c>
      <c r="J196" s="252">
        <f>BI110</f>
        <v>6791339.3350291392</v>
      </c>
      <c r="L196" s="252">
        <v>0</v>
      </c>
      <c r="N196" s="299">
        <f t="shared" si="55"/>
        <v>0</v>
      </c>
    </row>
    <row r="197" spans="5:22" ht="16" x14ac:dyDescent="0.2">
      <c r="E197" s="253" t="s">
        <v>530</v>
      </c>
      <c r="F197" s="252">
        <v>0</v>
      </c>
      <c r="H197" s="252">
        <v>5935408.0537775028</v>
      </c>
      <c r="J197" s="252">
        <f>BI111</f>
        <v>5935408.0537775028</v>
      </c>
      <c r="L197" s="252">
        <v>0</v>
      </c>
      <c r="N197" s="299">
        <f t="shared" si="55"/>
        <v>0</v>
      </c>
    </row>
    <row r="198" spans="5:22" x14ac:dyDescent="0.2">
      <c r="E198" s="206" t="s">
        <v>529</v>
      </c>
      <c r="F198" s="252">
        <v>0</v>
      </c>
      <c r="H198" s="252">
        <v>5366.0434241372932</v>
      </c>
      <c r="J198" s="252">
        <f>BI112</f>
        <v>0</v>
      </c>
      <c r="L198" s="252">
        <v>5366.0434241372932</v>
      </c>
      <c r="N198" s="299">
        <f t="shared" ref="N198:N205" si="56">F198+H198-J198-L198</f>
        <v>0</v>
      </c>
      <c r="O198" s="25"/>
    </row>
    <row r="199" spans="5:22" x14ac:dyDescent="0.2">
      <c r="E199" s="204" t="s">
        <v>531</v>
      </c>
      <c r="F199" s="252">
        <v>0</v>
      </c>
      <c r="H199" s="252">
        <v>50611.612737094903</v>
      </c>
      <c r="J199" s="252">
        <f>BI113</f>
        <v>0</v>
      </c>
      <c r="L199" s="252">
        <v>50611.612737094903</v>
      </c>
      <c r="N199" s="299">
        <f t="shared" si="56"/>
        <v>0</v>
      </c>
    </row>
    <row r="200" spans="5:22" x14ac:dyDescent="0.2">
      <c r="E200" s="206" t="s">
        <v>676</v>
      </c>
      <c r="F200" s="252">
        <v>0</v>
      </c>
      <c r="H200" s="252">
        <v>5944558.1059355522</v>
      </c>
      <c r="J200" s="252">
        <f>BI114</f>
        <v>5944558.1059355522</v>
      </c>
      <c r="L200" s="252">
        <v>0</v>
      </c>
      <c r="N200" s="299">
        <f t="shared" si="56"/>
        <v>0</v>
      </c>
    </row>
    <row r="201" spans="5:22" x14ac:dyDescent="0.2">
      <c r="E201" s="206" t="s">
        <v>677</v>
      </c>
      <c r="F201" s="252">
        <v>0</v>
      </c>
      <c r="H201" s="252">
        <v>5944558.1059355522</v>
      </c>
      <c r="J201" s="252">
        <f t="shared" ref="J201:J205" si="57">BI115</f>
        <v>5052874.3900452191</v>
      </c>
      <c r="L201" s="252">
        <v>891683.71589033271</v>
      </c>
      <c r="N201" s="299">
        <f t="shared" si="56"/>
        <v>0</v>
      </c>
    </row>
    <row r="202" spans="5:22" x14ac:dyDescent="0.2">
      <c r="E202" s="206" t="s">
        <v>555</v>
      </c>
      <c r="F202" s="252">
        <v>0</v>
      </c>
      <c r="H202" s="252">
        <v>7072531.8830895294</v>
      </c>
      <c r="J202" s="252">
        <f t="shared" si="57"/>
        <v>7072531.8830895294</v>
      </c>
      <c r="L202" s="252">
        <v>0</v>
      </c>
      <c r="N202" s="299">
        <f t="shared" si="56"/>
        <v>0</v>
      </c>
      <c r="S202" s="245"/>
      <c r="T202" s="245"/>
      <c r="U202" s="245"/>
      <c r="V202" s="245"/>
    </row>
    <row r="203" spans="5:22" x14ac:dyDescent="0.2">
      <c r="E203" s="206" t="s">
        <v>556</v>
      </c>
      <c r="F203" s="252">
        <v>0</v>
      </c>
      <c r="H203" s="252">
        <v>4157895.2984628798</v>
      </c>
      <c r="J203" s="252">
        <f t="shared" si="57"/>
        <v>0</v>
      </c>
      <c r="L203" s="252">
        <v>4157895.2984628798</v>
      </c>
      <c r="N203" s="299">
        <f t="shared" si="56"/>
        <v>0</v>
      </c>
    </row>
    <row r="204" spans="5:22" x14ac:dyDescent="0.2">
      <c r="E204" s="206" t="s">
        <v>557</v>
      </c>
      <c r="F204" s="252">
        <v>0</v>
      </c>
      <c r="H204" s="252">
        <v>432711.9695416363</v>
      </c>
      <c r="J204" s="252">
        <f t="shared" si="57"/>
        <v>0</v>
      </c>
      <c r="L204" s="252">
        <v>432711.9695416363</v>
      </c>
      <c r="N204" s="299">
        <f t="shared" si="56"/>
        <v>0</v>
      </c>
    </row>
    <row r="205" spans="5:22" x14ac:dyDescent="0.2">
      <c r="E205" s="206" t="s">
        <v>568</v>
      </c>
      <c r="F205" s="252">
        <v>0</v>
      </c>
      <c r="H205" s="252">
        <v>67875.356217847453</v>
      </c>
      <c r="J205" s="252">
        <f t="shared" si="57"/>
        <v>0</v>
      </c>
      <c r="L205" s="252">
        <v>67875.356217847453</v>
      </c>
      <c r="N205" s="299">
        <f t="shared" si="56"/>
        <v>0</v>
      </c>
    </row>
    <row r="206" spans="5:22" ht="17" x14ac:dyDescent="0.2">
      <c r="E206" s="206"/>
      <c r="F206" s="3" t="s">
        <v>470</v>
      </c>
      <c r="H206" s="3" t="s">
        <v>472</v>
      </c>
      <c r="J206" s="25" t="s">
        <v>469</v>
      </c>
      <c r="L206" s="25" t="s">
        <v>39</v>
      </c>
      <c r="N206" s="25">
        <v>0</v>
      </c>
    </row>
    <row r="207" spans="5:22" x14ac:dyDescent="0.2">
      <c r="E207" s="206"/>
      <c r="J207" s="25"/>
      <c r="L207" s="25"/>
    </row>
    <row r="208" spans="5:22" x14ac:dyDescent="0.2">
      <c r="E208" s="206"/>
    </row>
    <row r="209" spans="5:18" x14ac:dyDescent="0.2">
      <c r="F209" s="390" t="s">
        <v>639</v>
      </c>
      <c r="G209" s="390"/>
      <c r="H209" s="390"/>
      <c r="I209" s="390"/>
      <c r="J209" s="390"/>
      <c r="O209" s="245"/>
      <c r="P209" s="245"/>
    </row>
    <row r="212" spans="5:18" x14ac:dyDescent="0.2">
      <c r="E212" s="204" t="s">
        <v>415</v>
      </c>
      <c r="F212" s="252" cm="1">
        <f t="array" ref="F212:F226">TRANSPOSE((AT121:BH121))</f>
        <v>203615.93865263887</v>
      </c>
      <c r="H212" s="252">
        <f>AO124</f>
        <v>111652.37040135259</v>
      </c>
      <c r="J212" s="252">
        <f>F212-H212</f>
        <v>91963.568251286284</v>
      </c>
    </row>
    <row r="213" spans="5:18" x14ac:dyDescent="0.2">
      <c r="E213" s="204" t="s">
        <v>416</v>
      </c>
      <c r="F213" s="252">
        <v>25677.018753453132</v>
      </c>
      <c r="H213" s="252">
        <f t="shared" ref="H213:H226" si="58">AO125</f>
        <v>25401.480836203737</v>
      </c>
      <c r="J213" s="252">
        <f t="shared" ref="J213:J226" si="59">F213-H213</f>
        <v>275.53791724939583</v>
      </c>
      <c r="Q213" s="245"/>
      <c r="R213" s="245"/>
    </row>
    <row r="214" spans="5:18" x14ac:dyDescent="0.2">
      <c r="E214" s="204" t="s">
        <v>417</v>
      </c>
      <c r="F214" s="252">
        <v>8853618.6437956225</v>
      </c>
      <c r="H214" s="252">
        <f t="shared" si="58"/>
        <v>8754295.0024972502</v>
      </c>
      <c r="J214" s="252">
        <f t="shared" si="59"/>
        <v>99323.641298372298</v>
      </c>
    </row>
    <row r="215" spans="5:18" x14ac:dyDescent="0.2">
      <c r="E215" s="204" t="s">
        <v>566</v>
      </c>
      <c r="F215" s="252">
        <v>719025.96440252138</v>
      </c>
      <c r="G215" s="254"/>
      <c r="H215" s="252">
        <f t="shared" si="58"/>
        <v>109233.7126431732</v>
      </c>
      <c r="I215" s="254"/>
      <c r="J215" s="252">
        <f t="shared" si="59"/>
        <v>609792.2517593482</v>
      </c>
    </row>
    <row r="216" spans="5:18" x14ac:dyDescent="0.2">
      <c r="E216" s="204" t="s">
        <v>545</v>
      </c>
      <c r="F216" s="252">
        <v>28219.126564153565</v>
      </c>
      <c r="H216" s="252">
        <f t="shared" si="58"/>
        <v>25394.240916408646</v>
      </c>
      <c r="J216" s="252">
        <f t="shared" si="59"/>
        <v>2824.885647744919</v>
      </c>
      <c r="K216" s="245"/>
      <c r="L216" s="245"/>
      <c r="M216" s="245"/>
      <c r="N216" s="245"/>
    </row>
    <row r="217" spans="5:18" x14ac:dyDescent="0.2">
      <c r="E217" s="204" t="s">
        <v>544</v>
      </c>
      <c r="F217" s="252">
        <v>8913973.1401357558</v>
      </c>
      <c r="H217" s="252">
        <f t="shared" si="58"/>
        <v>8753719.7068998404</v>
      </c>
      <c r="J217" s="252">
        <f t="shared" si="59"/>
        <v>160253.43323591538</v>
      </c>
    </row>
    <row r="218" spans="5:18" x14ac:dyDescent="0.2">
      <c r="E218" s="204" t="s">
        <v>443</v>
      </c>
      <c r="F218" s="252">
        <v>121859.81146951189</v>
      </c>
      <c r="H218" s="252">
        <f t="shared" si="58"/>
        <v>110709.21660288009</v>
      </c>
      <c r="J218" s="252">
        <f t="shared" si="59"/>
        <v>11150.5948666318</v>
      </c>
    </row>
    <row r="219" spans="5:18" x14ac:dyDescent="0.2">
      <c r="E219" s="204" t="s">
        <v>440</v>
      </c>
      <c r="F219" s="252">
        <v>25428.919011572762</v>
      </c>
      <c r="G219" s="171" t="s">
        <v>478</v>
      </c>
      <c r="H219" s="252">
        <f t="shared" si="58"/>
        <v>25394.240916408646</v>
      </c>
      <c r="I219" s="171" t="s">
        <v>474</v>
      </c>
      <c r="J219" s="252">
        <f t="shared" si="59"/>
        <v>34.678095164115803</v>
      </c>
    </row>
    <row r="220" spans="5:18" x14ac:dyDescent="0.2">
      <c r="E220" s="204" t="s">
        <v>458</v>
      </c>
      <c r="F220" s="252">
        <v>8782323.8646656219</v>
      </c>
      <c r="H220" s="252">
        <f t="shared" si="58"/>
        <v>8753719.7068998404</v>
      </c>
      <c r="J220" s="252">
        <f t="shared" si="59"/>
        <v>28604.157765781507</v>
      </c>
    </row>
    <row r="221" spans="5:18" x14ac:dyDescent="0.2">
      <c r="E221" s="204" t="s">
        <v>441</v>
      </c>
      <c r="F221" s="252">
        <v>1078405110.5281579</v>
      </c>
      <c r="H221" s="252">
        <f t="shared" si="58"/>
        <v>1134222788.7118721</v>
      </c>
      <c r="J221" s="252">
        <f t="shared" si="59"/>
        <v>-55817678.183714151</v>
      </c>
    </row>
    <row r="222" spans="5:18" x14ac:dyDescent="0.2">
      <c r="E222" s="204" t="s">
        <v>436</v>
      </c>
      <c r="F222" s="252">
        <v>10529304.246781096</v>
      </c>
      <c r="H222" s="252">
        <f t="shared" si="58"/>
        <v>12782725.044967873</v>
      </c>
      <c r="J222" s="252">
        <f t="shared" si="59"/>
        <v>-2253420.7981867772</v>
      </c>
    </row>
    <row r="223" spans="5:18" x14ac:dyDescent="0.2">
      <c r="E223" s="204" t="s">
        <v>674</v>
      </c>
      <c r="F223" s="252">
        <v>5985507.580323359</v>
      </c>
      <c r="H223" s="252">
        <f t="shared" si="58"/>
        <v>5944558.1059355522</v>
      </c>
      <c r="J223" s="252">
        <f t="shared" si="59"/>
        <v>40949.47438780684</v>
      </c>
    </row>
    <row r="224" spans="5:18" x14ac:dyDescent="0.2">
      <c r="E224" s="204" t="s">
        <v>675</v>
      </c>
      <c r="F224" s="252">
        <v>5944558.1059355522</v>
      </c>
      <c r="H224" s="252">
        <f t="shared" si="58"/>
        <v>5944558.1059355522</v>
      </c>
      <c r="J224" s="252">
        <f t="shared" si="59"/>
        <v>0</v>
      </c>
    </row>
    <row r="225" spans="5:14" x14ac:dyDescent="0.2">
      <c r="E225" s="204" t="s">
        <v>81</v>
      </c>
      <c r="F225" s="252">
        <v>7122321.2109242482</v>
      </c>
      <c r="H225" s="252">
        <f t="shared" si="58"/>
        <v>7072531.8830895294</v>
      </c>
      <c r="J225" s="252">
        <f t="shared" si="59"/>
        <v>49789.327834718861</v>
      </c>
    </row>
    <row r="226" spans="5:14" x14ac:dyDescent="0.2">
      <c r="E226" s="204" t="s">
        <v>427</v>
      </c>
      <c r="F226" s="252">
        <v>14103537.608950807</v>
      </c>
      <c r="G226" s="171"/>
      <c r="H226" s="252">
        <f t="shared" si="58"/>
        <v>4658482.6242223633</v>
      </c>
      <c r="J226" s="252">
        <f t="shared" si="59"/>
        <v>9445054.9847284444</v>
      </c>
    </row>
    <row r="227" spans="5:14" x14ac:dyDescent="0.2">
      <c r="E227" s="206"/>
      <c r="F227" s="171" t="s">
        <v>468</v>
      </c>
      <c r="G227" s="171"/>
      <c r="H227" s="171" t="s">
        <v>465</v>
      </c>
      <c r="I227" s="171"/>
      <c r="J227" s="171" t="s">
        <v>479</v>
      </c>
    </row>
    <row r="228" spans="5:14" x14ac:dyDescent="0.2">
      <c r="E228" s="206"/>
    </row>
    <row r="229" spans="5:14" x14ac:dyDescent="0.2">
      <c r="E229" s="206"/>
    </row>
    <row r="234" spans="5:14" x14ac:dyDescent="0.2">
      <c r="K234" s="171"/>
      <c r="L234" s="171"/>
      <c r="M234" s="171"/>
      <c r="N234" s="171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N56" workbookViewId="0">
      <selection activeCell="BB80" sqref="BB80:BC80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589</v>
      </c>
      <c r="AP1" s="260"/>
      <c r="AQ1" s="207" t="s">
        <v>415</v>
      </c>
      <c r="AR1" s="207" t="s">
        <v>416</v>
      </c>
      <c r="AS1" s="207" t="s">
        <v>417</v>
      </c>
      <c r="AT1" s="207" t="s">
        <v>566</v>
      </c>
      <c r="AU1" s="207" t="s">
        <v>545</v>
      </c>
      <c r="AV1" s="207" t="s">
        <v>544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566</v>
      </c>
      <c r="BO1" s="207" t="s">
        <v>545</v>
      </c>
      <c r="BP1" s="207" t="s">
        <v>544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456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577</v>
      </c>
      <c r="C7" s="284">
        <v>1</v>
      </c>
      <c r="AP7" s="204" t="s">
        <v>577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577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578</v>
      </c>
      <c r="C8" s="284">
        <v>1</v>
      </c>
      <c r="AP8" s="204" t="s">
        <v>578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578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570</v>
      </c>
      <c r="C10" s="284">
        <v>1</v>
      </c>
      <c r="AP10" s="204" t="s">
        <v>570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570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552</v>
      </c>
      <c r="C11" s="284">
        <v>1</v>
      </c>
      <c r="AP11" s="205" t="s">
        <v>552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552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547</v>
      </c>
      <c r="C14" s="284">
        <v>1</v>
      </c>
      <c r="AP14" s="204" t="s">
        <v>547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547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539</v>
      </c>
      <c r="C15" s="284">
        <v>1</v>
      </c>
      <c r="AP15" s="206" t="s">
        <v>539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539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551</v>
      </c>
      <c r="C17" s="284">
        <v>1</v>
      </c>
      <c r="AP17" s="205" t="s">
        <v>551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551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546</v>
      </c>
      <c r="C18" s="284">
        <v>1</v>
      </c>
      <c r="AP18" s="205" t="s">
        <v>546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546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543</v>
      </c>
      <c r="C19" s="284">
        <v>1</v>
      </c>
      <c r="AP19" s="205" t="s">
        <v>543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543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549</v>
      </c>
      <c r="C20" s="284">
        <v>1</v>
      </c>
      <c r="AP20" s="205" t="s">
        <v>549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549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548</v>
      </c>
      <c r="C21" s="284">
        <v>1</v>
      </c>
      <c r="AP21" s="206" t="s">
        <v>548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548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567</v>
      </c>
      <c r="C23" s="284">
        <v>1</v>
      </c>
      <c r="AP23" s="206" t="s">
        <v>567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567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633</v>
      </c>
      <c r="C27" s="284">
        <v>1</v>
      </c>
      <c r="AP27" s="206" t="s">
        <v>633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633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676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676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555</v>
      </c>
      <c r="C32" s="284">
        <v>1</v>
      </c>
      <c r="AP32" s="206" t="s">
        <v>677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677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556</v>
      </c>
      <c r="C33" s="284">
        <v>1</v>
      </c>
      <c r="AP33" s="206" t="s">
        <v>555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555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557</v>
      </c>
      <c r="C34" s="284">
        <v>1</v>
      </c>
      <c r="AP34" s="206" t="s">
        <v>556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556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568</v>
      </c>
      <c r="C35" s="284">
        <v>1</v>
      </c>
      <c r="AP35" s="206" t="s">
        <v>557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557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584</v>
      </c>
      <c r="AP36" s="206" t="s">
        <v>568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568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0" t="s">
        <v>581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582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566</v>
      </c>
      <c r="AU40" s="207" t="s">
        <v>545</v>
      </c>
      <c r="AV40" s="207" t="s">
        <v>544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674</v>
      </c>
      <c r="BC40" s="207" t="s">
        <v>675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577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578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570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552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547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539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551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546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543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549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548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567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>BC103</f>
        <v>0</v>
      </c>
      <c r="BD63" s="284">
        <f t="shared" ref="BD63:BE63" si="45">BD103</f>
        <v>111.00813284002646</v>
      </c>
      <c r="BE63" s="284">
        <f t="shared" si="45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6">AY104</f>
        <v>0</v>
      </c>
      <c r="AZ64" s="284">
        <f t="shared" si="46"/>
        <v>0</v>
      </c>
      <c r="BA64" s="284">
        <f t="shared" si="46"/>
        <v>0</v>
      </c>
      <c r="BB64" s="284">
        <f t="shared" si="46"/>
        <v>0</v>
      </c>
      <c r="BC64" s="284">
        <f>BC104</f>
        <v>0</v>
      </c>
      <c r="BD64" s="284">
        <f t="shared" ref="BD64:BE64" si="47">BD104</f>
        <v>0</v>
      </c>
      <c r="BE64" s="284">
        <f t="shared" si="47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8">AY105</f>
        <v>0</v>
      </c>
      <c r="AZ65" s="284">
        <f t="shared" si="48"/>
        <v>0</v>
      </c>
      <c r="BA65" s="284">
        <f t="shared" si="48"/>
        <v>0</v>
      </c>
      <c r="BB65" s="284">
        <f t="shared" si="48"/>
        <v>0</v>
      </c>
      <c r="BC65" s="284">
        <f>BC105</f>
        <v>0</v>
      </c>
      <c r="BD65" s="284">
        <f t="shared" ref="BD65:BE65" si="49">BD105</f>
        <v>0</v>
      </c>
      <c r="BE65" s="284">
        <f t="shared" si="49"/>
        <v>0</v>
      </c>
    </row>
    <row r="66" spans="32:64" x14ac:dyDescent="0.2">
      <c r="AP66" s="206" t="s">
        <v>633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0">AX106</f>
        <v>0</v>
      </c>
      <c r="AY66" s="284">
        <f t="shared" si="50"/>
        <v>0</v>
      </c>
      <c r="AZ66" s="284">
        <f t="shared" si="50"/>
        <v>0</v>
      </c>
      <c r="BA66" s="284">
        <f t="shared" si="50"/>
        <v>0</v>
      </c>
      <c r="BB66" s="284">
        <f t="shared" si="50"/>
        <v>0</v>
      </c>
      <c r="BC66" s="284">
        <f>BC106</f>
        <v>0</v>
      </c>
      <c r="BD66" s="284">
        <f t="shared" ref="BD66:BE66" si="51">BD106</f>
        <v>198.80764502323905</v>
      </c>
      <c r="BE66" s="284">
        <f t="shared" si="51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2">AX107</f>
        <v>0</v>
      </c>
      <c r="AY67" s="284">
        <f t="shared" si="52"/>
        <v>0</v>
      </c>
      <c r="AZ67" s="284">
        <f t="shared" si="52"/>
        <v>0</v>
      </c>
      <c r="BA67" s="284">
        <f t="shared" si="52"/>
        <v>0</v>
      </c>
      <c r="BB67" s="284">
        <f t="shared" si="52"/>
        <v>69.582675758133661</v>
      </c>
      <c r="BC67" s="284">
        <f>BC107</f>
        <v>0</v>
      </c>
      <c r="BD67" s="284">
        <f t="shared" ref="BD67:BE67" si="53">BD107</f>
        <v>0</v>
      </c>
      <c r="BE67" s="284">
        <f t="shared" si="53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4">AX108</f>
        <v>0</v>
      </c>
      <c r="AY68" s="284">
        <f t="shared" si="54"/>
        <v>0</v>
      </c>
      <c r="AZ68" s="284">
        <f t="shared" si="54"/>
        <v>0</v>
      </c>
      <c r="BA68" s="284">
        <f t="shared" si="54"/>
        <v>0</v>
      </c>
      <c r="BB68" s="284">
        <f t="shared" si="54"/>
        <v>0</v>
      </c>
      <c r="BC68" s="284">
        <f>BC108</f>
        <v>0</v>
      </c>
      <c r="BD68" s="284">
        <f t="shared" ref="BD68:BE68" si="55">BD108</f>
        <v>0</v>
      </c>
      <c r="BE68" s="284">
        <f t="shared" si="55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6">AX109</f>
        <v>0</v>
      </c>
      <c r="AY69" s="284">
        <f t="shared" si="56"/>
        <v>0</v>
      </c>
      <c r="AZ69" s="284">
        <f t="shared" si="56"/>
        <v>0</v>
      </c>
      <c r="BA69" s="284">
        <f t="shared" si="56"/>
        <v>0</v>
      </c>
      <c r="BB69" s="284">
        <f t="shared" si="56"/>
        <v>0</v>
      </c>
      <c r="BC69" s="284">
        <f>BC109</f>
        <v>0</v>
      </c>
      <c r="BD69" s="284">
        <f t="shared" ref="BD69:BE69" si="57">BD109</f>
        <v>0</v>
      </c>
      <c r="BE69" s="284">
        <f t="shared" si="57"/>
        <v>0</v>
      </c>
    </row>
    <row r="70" spans="32:64" x14ac:dyDescent="0.2">
      <c r="AP70" s="206" t="s">
        <v>676</v>
      </c>
      <c r="AQ70" s="284">
        <f>AQ110</f>
        <v>0</v>
      </c>
      <c r="AR70" s="284">
        <f t="shared" ref="AR70:BB70" si="58">AR110</f>
        <v>0</v>
      </c>
      <c r="AS70" s="284">
        <f t="shared" si="58"/>
        <v>0</v>
      </c>
      <c r="AT70" s="284">
        <f t="shared" si="58"/>
        <v>0</v>
      </c>
      <c r="AU70" s="284">
        <f t="shared" si="58"/>
        <v>0</v>
      </c>
      <c r="AV70" s="284">
        <f t="shared" si="58"/>
        <v>0</v>
      </c>
      <c r="AW70" s="284">
        <f t="shared" si="58"/>
        <v>0</v>
      </c>
      <c r="AX70" s="284">
        <f t="shared" si="58"/>
        <v>0</v>
      </c>
      <c r="AY70" s="284">
        <f t="shared" si="58"/>
        <v>0</v>
      </c>
      <c r="AZ70" s="284">
        <f t="shared" si="58"/>
        <v>0</v>
      </c>
      <c r="BA70" s="284">
        <f t="shared" si="58"/>
        <v>0</v>
      </c>
      <c r="BB70" s="284">
        <f t="shared" si="58"/>
        <v>0</v>
      </c>
      <c r="BC70" s="284"/>
      <c r="BD70" s="284">
        <f t="shared" ref="BD70:BE70" si="59">BD110</f>
        <v>0</v>
      </c>
      <c r="BE70" s="284">
        <f t="shared" si="59"/>
        <v>0</v>
      </c>
    </row>
    <row r="71" spans="32:64" x14ac:dyDescent="0.2">
      <c r="AP71" s="206" t="s">
        <v>677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0">AX111</f>
        <v>0</v>
      </c>
      <c r="AY71" s="284">
        <f t="shared" si="60"/>
        <v>0</v>
      </c>
      <c r="AZ71" s="284">
        <f t="shared" si="60"/>
        <v>0</v>
      </c>
      <c r="BA71" s="284">
        <f t="shared" si="60"/>
        <v>10.437401363720047</v>
      </c>
      <c r="BB71" s="284">
        <f t="shared" si="60"/>
        <v>0</v>
      </c>
      <c r="BC71" s="284">
        <f t="shared" ref="BC71" si="61">BC110</f>
        <v>69.582675758133661</v>
      </c>
      <c r="BD71" s="284">
        <f t="shared" ref="BD71:BE71" si="62">BD111</f>
        <v>0</v>
      </c>
      <c r="BE71" s="284">
        <f t="shared" si="62"/>
        <v>48.707873030693563</v>
      </c>
    </row>
    <row r="72" spans="32:64" x14ac:dyDescent="0.2">
      <c r="AP72" s="206" t="s">
        <v>555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3">AX112</f>
        <v>0</v>
      </c>
      <c r="AY72" s="284">
        <f t="shared" si="63"/>
        <v>0</v>
      </c>
      <c r="AZ72" s="284">
        <f t="shared" si="63"/>
        <v>0</v>
      </c>
      <c r="BA72" s="284">
        <f t="shared" si="63"/>
        <v>0</v>
      </c>
      <c r="BB72" s="284">
        <f t="shared" si="63"/>
        <v>0</v>
      </c>
      <c r="BC72" s="284">
        <f t="shared" ref="BC72" si="64">BC111</f>
        <v>0</v>
      </c>
      <c r="BD72" s="284">
        <f t="shared" ref="BD72:BE72" si="65">BD112</f>
        <v>0</v>
      </c>
      <c r="BE72" s="284">
        <f t="shared" si="65"/>
        <v>1309.8157778632656</v>
      </c>
    </row>
    <row r="73" spans="32:64" x14ac:dyDescent="0.2">
      <c r="AP73" s="206" t="s">
        <v>556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6">AX113</f>
        <v>0</v>
      </c>
      <c r="AY73" s="284">
        <f t="shared" si="66"/>
        <v>0</v>
      </c>
      <c r="AZ73" s="284">
        <f t="shared" si="66"/>
        <v>0</v>
      </c>
      <c r="BA73" s="284">
        <f t="shared" si="66"/>
        <v>0</v>
      </c>
      <c r="BB73" s="284">
        <f t="shared" si="66"/>
        <v>0</v>
      </c>
      <c r="BC73" s="284">
        <f t="shared" ref="BC73" si="67">BC112</f>
        <v>0</v>
      </c>
      <c r="BD73" s="284">
        <f t="shared" ref="BD73:BE73" si="68">BD113</f>
        <v>0</v>
      </c>
      <c r="BE73" s="284">
        <f t="shared" si="68"/>
        <v>0</v>
      </c>
    </row>
    <row r="74" spans="32:64" x14ac:dyDescent="0.2">
      <c r="AP74" s="206" t="s">
        <v>557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69">AX114</f>
        <v>0</v>
      </c>
      <c r="AY74" s="284">
        <f t="shared" si="69"/>
        <v>0</v>
      </c>
      <c r="AZ74" s="284">
        <f t="shared" si="69"/>
        <v>0</v>
      </c>
      <c r="BA74" s="284">
        <f t="shared" si="69"/>
        <v>0</v>
      </c>
      <c r="BB74" s="284">
        <f t="shared" si="69"/>
        <v>0</v>
      </c>
      <c r="BC74" s="284">
        <f t="shared" ref="BC74" si="70">BC113</f>
        <v>0</v>
      </c>
      <c r="BD74" s="284">
        <f t="shared" ref="BD74:BE74" si="71">BD114</f>
        <v>0</v>
      </c>
      <c r="BE74" s="284">
        <f t="shared" si="71"/>
        <v>0</v>
      </c>
    </row>
    <row r="75" spans="32:64" x14ac:dyDescent="0.2">
      <c r="AP75" s="206" t="s">
        <v>568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2">AX115</f>
        <v>0</v>
      </c>
      <c r="AY75" s="284">
        <f t="shared" si="72"/>
        <v>0</v>
      </c>
      <c r="AZ75" s="284">
        <f t="shared" si="72"/>
        <v>0</v>
      </c>
      <c r="BA75" s="284">
        <f t="shared" si="72"/>
        <v>0</v>
      </c>
      <c r="BB75" s="284">
        <f t="shared" si="72"/>
        <v>0</v>
      </c>
      <c r="BC75" s="284">
        <f t="shared" ref="BC75" si="73">BC114</f>
        <v>0</v>
      </c>
      <c r="BD75" s="284">
        <f t="shared" ref="BD75:BE75" si="74">BD115</f>
        <v>0</v>
      </c>
      <c r="BE75" s="284">
        <f t="shared" si="74"/>
        <v>0</v>
      </c>
    </row>
    <row r="76" spans="32:64" x14ac:dyDescent="0.2">
      <c r="AP76" s="206"/>
      <c r="AQ76" s="390" t="s">
        <v>583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566</v>
      </c>
      <c r="AU80" s="207" t="s">
        <v>545</v>
      </c>
      <c r="AV80" s="207" t="s">
        <v>544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674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>SUM(AQ83:BE83)</f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>SUM(AQ84:BE84)</f>
        <v>4638.4074713301452</v>
      </c>
      <c r="BJ84" s="204" t="s">
        <v>447</v>
      </c>
      <c r="BK84" s="244"/>
      <c r="BL84" s="244"/>
      <c r="BM84" s="252">
        <f t="shared" ref="BM84:BM88" si="7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>SUM(AQ85:BE85)</f>
        <v>20860.054673363149</v>
      </c>
      <c r="BJ85" s="204" t="s">
        <v>477</v>
      </c>
      <c r="BK85" s="244"/>
      <c r="BL85" s="244"/>
      <c r="BM85" s="252">
        <f t="shared" si="75"/>
        <v>0</v>
      </c>
    </row>
    <row r="86" spans="32:70" x14ac:dyDescent="0.2">
      <c r="AF86" s="204"/>
      <c r="AG86" s="204"/>
      <c r="AP86" s="204" t="s">
        <v>577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>SUM(AQ86:BE86)</f>
        <v>2.5674157567104707</v>
      </c>
      <c r="BJ86" s="204" t="s">
        <v>577</v>
      </c>
      <c r="BK86" s="244"/>
      <c r="BL86" s="244"/>
      <c r="BM86" s="252">
        <f t="shared" si="75"/>
        <v>0</v>
      </c>
    </row>
    <row r="87" spans="32:70" x14ac:dyDescent="0.2">
      <c r="AF87" s="204"/>
      <c r="AG87" s="204"/>
      <c r="AP87" s="204" t="s">
        <v>578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>SUM(AQ87:BE87)</f>
        <v>5.1714158616864253E-4</v>
      </c>
      <c r="BJ87" s="204" t="s">
        <v>578</v>
      </c>
      <c r="BK87" s="244"/>
      <c r="BL87" s="244"/>
      <c r="BM87" s="252">
        <f t="shared" si="7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>SUM(AQ88:BE88)</f>
        <v>4.8979947555174279</v>
      </c>
      <c r="BJ88" s="204" t="s">
        <v>519</v>
      </c>
      <c r="BK88" s="244"/>
      <c r="BL88" s="244"/>
      <c r="BM88" s="252">
        <f t="shared" si="75"/>
        <v>0</v>
      </c>
    </row>
    <row r="89" spans="32:70" x14ac:dyDescent="0.2">
      <c r="AF89" s="246"/>
      <c r="AG89" s="246"/>
      <c r="AP89" s="204" t="s">
        <v>570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>SUM(AQ89:BE89)</f>
        <v>0</v>
      </c>
      <c r="BJ89" s="204" t="s">
        <v>570</v>
      </c>
      <c r="BK89" s="244"/>
      <c r="BL89" s="244"/>
      <c r="BM89" s="252">
        <f t="shared" ref="BM89:BM95" si="76">SUM(BK89:BL89)</f>
        <v>0</v>
      </c>
    </row>
    <row r="90" spans="32:70" ht="16" x14ac:dyDescent="0.2">
      <c r="AF90" s="205"/>
      <c r="AG90" s="205"/>
      <c r="AP90" s="205" t="s">
        <v>552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>SUM(AQ90:BE90)</f>
        <v>1011.7674660019052</v>
      </c>
      <c r="BJ90" s="205" t="s">
        <v>552</v>
      </c>
      <c r="BK90" s="244"/>
      <c r="BL90" s="244"/>
      <c r="BM90" s="252">
        <f t="shared" si="76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>SUM(AQ91:BE91)</f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6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>SUM(AQ92:BE92)</f>
        <v>208.55560337725498</v>
      </c>
      <c r="BJ92" s="205" t="s">
        <v>520</v>
      </c>
      <c r="BK92" s="244"/>
      <c r="BL92" s="248"/>
      <c r="BM92" s="252">
        <f t="shared" si="76"/>
        <v>0</v>
      </c>
    </row>
    <row r="93" spans="32:70" x14ac:dyDescent="0.2">
      <c r="AF93" s="206"/>
      <c r="AG93" s="206"/>
      <c r="AP93" s="204" t="s">
        <v>547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>SUM(AQ93:BE93)</f>
        <v>0</v>
      </c>
      <c r="BJ93" s="204" t="s">
        <v>547</v>
      </c>
      <c r="BK93" s="244"/>
      <c r="BL93" s="244">
        <f>'Ore-&gt;PI'!AO142</f>
        <v>9.658257192857822E-2</v>
      </c>
      <c r="BM93" s="252">
        <f t="shared" si="76"/>
        <v>9.658257192857822E-2</v>
      </c>
    </row>
    <row r="94" spans="32:70" x14ac:dyDescent="0.2">
      <c r="AF94" s="206"/>
      <c r="AG94" s="206"/>
      <c r="AP94" s="206" t="s">
        <v>539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>SUM(AQ94:BE94)</f>
        <v>286.88405520213911</v>
      </c>
      <c r="BJ94" s="206" t="s">
        <v>539</v>
      </c>
      <c r="BK94" s="244"/>
      <c r="BL94" s="244"/>
      <c r="BM94" s="252">
        <f t="shared" si="76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>SUM(AQ95:BE95)</f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6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551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>SUM(AQ96:BE96)</f>
        <v>1011.7674660019052</v>
      </c>
      <c r="BJ96" s="205" t="s">
        <v>551</v>
      </c>
      <c r="BK96" s="244"/>
      <c r="BL96" s="244"/>
      <c r="BM96" s="252">
        <f t="shared" ref="BM96:BM115" si="77">SUM(BK96:BL96)</f>
        <v>0</v>
      </c>
    </row>
    <row r="97" spans="32:65" ht="16" x14ac:dyDescent="0.2">
      <c r="AF97" s="206"/>
      <c r="AG97" s="206"/>
      <c r="AP97" s="205" t="s">
        <v>546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>SUM(AQ97:BE97)</f>
        <v>208.55560337725498</v>
      </c>
      <c r="BJ97" s="205" t="s">
        <v>546</v>
      </c>
      <c r="BK97" s="244"/>
      <c r="BL97" s="244"/>
      <c r="BM97" s="252">
        <f t="shared" si="77"/>
        <v>0</v>
      </c>
    </row>
    <row r="98" spans="32:65" ht="16" x14ac:dyDescent="0.2">
      <c r="AF98" s="253"/>
      <c r="AG98" s="253"/>
      <c r="AP98" s="205" t="s">
        <v>543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>SUM(AQ98:BE98)</f>
        <v>286.88405520213911</v>
      </c>
      <c r="BJ98" s="205" t="s">
        <v>543</v>
      </c>
      <c r="BK98" s="244"/>
      <c r="BL98" s="244"/>
      <c r="BM98" s="252">
        <f t="shared" si="77"/>
        <v>0</v>
      </c>
    </row>
    <row r="99" spans="32:65" ht="16" x14ac:dyDescent="0.2">
      <c r="AF99" s="206"/>
      <c r="AG99" s="206"/>
      <c r="AP99" s="205" t="s">
        <v>549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>SUM(AQ99:BE99)</f>
        <v>1000.0000000000001</v>
      </c>
      <c r="BG99" s="25"/>
      <c r="BH99" s="25"/>
      <c r="BJ99" s="205" t="s">
        <v>549</v>
      </c>
      <c r="BK99" s="244"/>
      <c r="BL99" s="244"/>
      <c r="BM99" s="252">
        <f t="shared" si="77"/>
        <v>0</v>
      </c>
    </row>
    <row r="100" spans="32:65" x14ac:dyDescent="0.2">
      <c r="AF100" s="206"/>
      <c r="AG100" s="206"/>
      <c r="AP100" s="206" t="s">
        <v>548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>SUM(AQ100:BE100)</f>
        <v>0</v>
      </c>
      <c r="BJ100" s="206" t="s">
        <v>548</v>
      </c>
      <c r="BK100" s="244"/>
      <c r="BL100" s="244">
        <f>Beneficiation_Iron_waste</f>
        <v>11.767466001905108</v>
      </c>
      <c r="BM100" s="252">
        <f t="shared" si="77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>SUM(AQ101:BE101)</f>
        <v>208.55560337725498</v>
      </c>
      <c r="BJ101" s="206" t="s">
        <v>532</v>
      </c>
      <c r="BK101" s="244"/>
      <c r="BL101" s="244"/>
      <c r="BM101" s="252">
        <f t="shared" si="77"/>
        <v>0</v>
      </c>
    </row>
    <row r="102" spans="32:65" x14ac:dyDescent="0.2">
      <c r="AF102" s="206"/>
      <c r="AG102" s="206"/>
      <c r="AP102" s="206" t="s">
        <v>567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>SUM(AQ102:BE102)</f>
        <v>286.88405520213911</v>
      </c>
      <c r="BJ102" s="206" t="s">
        <v>567</v>
      </c>
      <c r="BK102" s="244"/>
      <c r="BL102" s="244"/>
      <c r="BM102" s="252">
        <f t="shared" si="77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>SUM(AQ103:BE103)</f>
        <v>111.00813284002646</v>
      </c>
      <c r="BJ103" s="206" t="s">
        <v>533</v>
      </c>
      <c r="BK103" s="244"/>
      <c r="BL103" s="244"/>
      <c r="BM103" s="252">
        <f t="shared" si="77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>SUM(AQ104:BE104)</f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7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>SUM(AQ105:BE105)</f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7"/>
        <v>22064.067709118775</v>
      </c>
    </row>
    <row r="106" spans="32:65" x14ac:dyDescent="0.2">
      <c r="AF106" s="206"/>
      <c r="AG106" s="206"/>
      <c r="AP106" s="206" t="s">
        <v>633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>SUM(AQ106:BE106)</f>
        <v>198.80764502323905</v>
      </c>
      <c r="BJ106" s="206" t="s">
        <v>633</v>
      </c>
      <c r="BK106" s="244"/>
      <c r="BL106" s="244"/>
      <c r="BM106" s="252">
        <f t="shared" si="77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>SUM(AQ107:BE107)</f>
        <v>69.582675758133661</v>
      </c>
      <c r="BJ107" s="253" t="s">
        <v>530</v>
      </c>
      <c r="BK107" s="244"/>
      <c r="BL107" s="244"/>
      <c r="BM107" s="252">
        <f t="shared" si="77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>SUM(AQ108:BE108)</f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7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>SUM(AQ109:BE109)</f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7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>SUM(AQ110:BE110)</f>
        <v>69.582675758133661</v>
      </c>
      <c r="BJ110" s="206" t="s">
        <v>676</v>
      </c>
      <c r="BK110" s="244"/>
      <c r="BL110" s="244"/>
      <c r="BM110" s="252">
        <f t="shared" si="77"/>
        <v>0</v>
      </c>
    </row>
    <row r="111" spans="32:65" x14ac:dyDescent="0.2">
      <c r="AF111" s="206"/>
      <c r="AG111" s="206"/>
      <c r="AP111" s="206" t="s">
        <v>677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>SUM(AQ111:BE111)</f>
        <v>59.145274394413612</v>
      </c>
      <c r="BJ111" s="206" t="s">
        <v>677</v>
      </c>
      <c r="BK111" s="244">
        <f>'Ore-&gt;PI'!$FF$233</f>
        <v>10.437401363720047</v>
      </c>
      <c r="BL111" s="244"/>
      <c r="BM111" s="252">
        <f t="shared" si="77"/>
        <v>10.437401363720047</v>
      </c>
    </row>
    <row r="112" spans="32:65" x14ac:dyDescent="0.2">
      <c r="AF112" s="206"/>
      <c r="AG112" s="206"/>
      <c r="AP112" s="206" t="s">
        <v>555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>SUM(AQ112:BE112)</f>
        <v>1309.8157778632656</v>
      </c>
      <c r="BJ112" s="206" t="s">
        <v>555</v>
      </c>
      <c r="BK112" s="244"/>
      <c r="BL112" s="244"/>
      <c r="BM112" s="252">
        <f t="shared" si="77"/>
        <v>0</v>
      </c>
    </row>
    <row r="113" spans="2:65" x14ac:dyDescent="0.2">
      <c r="AF113" s="206"/>
      <c r="AG113" s="206"/>
      <c r="AP113" s="206" t="s">
        <v>556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>SUM(AQ113:BE113)</f>
        <v>0</v>
      </c>
      <c r="BJ113" s="206" t="s">
        <v>556</v>
      </c>
      <c r="BK113" s="244">
        <f>'Ore-&gt;PI'!FL126</f>
        <v>616.23583583508366</v>
      </c>
      <c r="BL113" s="244"/>
      <c r="BM113" s="252">
        <f t="shared" si="77"/>
        <v>616.23583583508366</v>
      </c>
    </row>
    <row r="114" spans="2:65" x14ac:dyDescent="0.2">
      <c r="AF114" s="206"/>
      <c r="AG114" s="206"/>
      <c r="AP114" s="206" t="s">
        <v>557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>SUM(AQ114:BE114)</f>
        <v>0</v>
      </c>
      <c r="BJ114" s="206" t="s">
        <v>557</v>
      </c>
      <c r="BK114" s="244"/>
      <c r="BL114" s="244">
        <f>'Ore-&gt;PI'!FL141</f>
        <v>3432.8541806261665</v>
      </c>
      <c r="BM114" s="252">
        <f t="shared" si="77"/>
        <v>3432.8541806261665</v>
      </c>
    </row>
    <row r="115" spans="2:65" x14ac:dyDescent="0.2">
      <c r="AF115" s="206"/>
      <c r="AG115" s="206"/>
      <c r="AP115" s="206" t="s">
        <v>568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>SUM(AQ115:BE115)</f>
        <v>0</v>
      </c>
      <c r="BJ115" s="206" t="s">
        <v>568</v>
      </c>
      <c r="BK115" s="244"/>
      <c r="BL115" s="244">
        <f>BF_SolidWaste</f>
        <v>229.94813284002646</v>
      </c>
      <c r="BM115" s="252">
        <f t="shared" si="77"/>
        <v>229.94813284002646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1043.9873925509492</v>
      </c>
      <c r="AR117" s="252">
        <f>SUM(AR81:AR115)</f>
        <v>208.65218594918355</v>
      </c>
      <c r="AS117" s="252">
        <f>SUM(AS81:AS115)</f>
        <v>294.54780251398768</v>
      </c>
      <c r="AT117" s="252">
        <f>SUM(AT81:AT115)</f>
        <v>1011.7674660019052</v>
      </c>
      <c r="AU117" s="252">
        <f>SUM(AU81:AU115)</f>
        <v>208.55560337725498</v>
      </c>
      <c r="AV117" s="252">
        <f>SUM(AV81:AV115)</f>
        <v>286.88405520213911</v>
      </c>
      <c r="AW117" s="252">
        <f>SUM(AW81:AW115)</f>
        <v>1011.7674660019052</v>
      </c>
      <c r="AX117" s="252">
        <f>SUM(AX81:AX115)</f>
        <v>208.55560337725498</v>
      </c>
      <c r="AY117" s="252">
        <f>SUM(AY81:AY115)</f>
        <v>286.88405520213911</v>
      </c>
      <c r="AZ117" s="252">
        <f>SUM(AZ81:AZ115)</f>
        <v>22180.060594503899</v>
      </c>
      <c r="BA117" s="252">
        <f>SUM(BA81:BA115)</f>
        <v>871.24978294618404</v>
      </c>
      <c r="BB117" s="252">
        <f>SUM(BB81:BB115)</f>
        <v>69.582675758133661</v>
      </c>
      <c r="BC117" s="252">
        <f>SUM(BC81:BC115)</f>
        <v>69.582675758133661</v>
      </c>
      <c r="BD117" s="252">
        <f>SUM(BD81:BD115)</f>
        <v>1309.8157778632656</v>
      </c>
      <c r="BE117" s="252">
        <f>SUM(BE81:BE115)</f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F118" s="25"/>
      <c r="BK118" s="25"/>
      <c r="BL118" s="25"/>
      <c r="BM118" s="25"/>
    </row>
    <row r="119" spans="2:65" ht="13" customHeight="1" x14ac:dyDescent="0.2">
      <c r="C119" s="391"/>
      <c r="D119" s="391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577</v>
      </c>
      <c r="J120" s="207" t="s">
        <v>578</v>
      </c>
      <c r="K120" s="207" t="s">
        <v>570</v>
      </c>
      <c r="L120" s="209" t="s">
        <v>552</v>
      </c>
      <c r="M120" s="207" t="s">
        <v>517</v>
      </c>
      <c r="N120" s="209" t="s">
        <v>520</v>
      </c>
      <c r="O120" s="207" t="s">
        <v>547</v>
      </c>
      <c r="P120" s="210" t="s">
        <v>539</v>
      </c>
      <c r="Q120" s="207" t="s">
        <v>524</v>
      </c>
      <c r="R120" s="209" t="s">
        <v>551</v>
      </c>
      <c r="S120" s="209" t="s">
        <v>546</v>
      </c>
      <c r="T120" s="209" t="s">
        <v>543</v>
      </c>
      <c r="U120" s="209" t="s">
        <v>549</v>
      </c>
      <c r="V120" s="210" t="s">
        <v>548</v>
      </c>
      <c r="W120" s="210" t="s">
        <v>532</v>
      </c>
      <c r="X120" s="210" t="s">
        <v>567</v>
      </c>
      <c r="Y120" s="210" t="s">
        <v>533</v>
      </c>
      <c r="Z120" s="210" t="s">
        <v>535</v>
      </c>
      <c r="AA120" s="210" t="s">
        <v>534</v>
      </c>
      <c r="AB120" s="210" t="s">
        <v>633</v>
      </c>
      <c r="AC120" s="232" t="s">
        <v>530</v>
      </c>
      <c r="AD120" s="210" t="s">
        <v>529</v>
      </c>
      <c r="AE120" s="207" t="s">
        <v>531</v>
      </c>
      <c r="AF120" s="210" t="s">
        <v>527</v>
      </c>
      <c r="AG120" s="210" t="s">
        <v>677</v>
      </c>
      <c r="AH120" s="210" t="s">
        <v>555</v>
      </c>
      <c r="AI120" s="210" t="s">
        <v>556</v>
      </c>
      <c r="AJ120" s="210" t="s">
        <v>557</v>
      </c>
      <c r="AK120" s="210" t="s">
        <v>568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78">SUM(C123:AK123)</f>
        <v>294.54780251398768</v>
      </c>
    </row>
    <row r="124" spans="2:65" x14ac:dyDescent="0.2">
      <c r="B124" s="204" t="s">
        <v>566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8"/>
        <v>1011.7674660019052</v>
      </c>
    </row>
    <row r="125" spans="2:65" x14ac:dyDescent="0.2">
      <c r="B125" s="204" t="s">
        <v>545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8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8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8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8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8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78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78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674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78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675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78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78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78"/>
        <v>4279.0381493012765</v>
      </c>
    </row>
    <row r="136" spans="2:64" x14ac:dyDescent="0.2">
      <c r="B136" s="204"/>
      <c r="C136" s="390" t="s">
        <v>419</v>
      </c>
      <c r="D136" s="390"/>
      <c r="E136" s="390"/>
      <c r="F136" s="390"/>
      <c r="G136" s="390"/>
      <c r="H136" s="390"/>
      <c r="I136" s="390"/>
      <c r="J136" s="390"/>
      <c r="K136" s="390"/>
      <c r="L136" s="390"/>
      <c r="M136" s="390"/>
      <c r="N136" s="390"/>
      <c r="O136" s="390"/>
      <c r="P136" s="390"/>
      <c r="Q136" s="390"/>
      <c r="R136" s="390"/>
      <c r="S136" s="390"/>
      <c r="T136" s="390"/>
      <c r="U136" s="390"/>
      <c r="V136" s="390"/>
      <c r="W136" s="390"/>
      <c r="X136" s="390"/>
      <c r="Y136" s="390"/>
      <c r="Z136" s="390"/>
      <c r="AA136" s="390"/>
      <c r="AB136" s="390"/>
      <c r="AC136" s="390"/>
      <c r="AD136" s="390"/>
      <c r="AE136" s="390"/>
      <c r="AF136" s="390"/>
      <c r="AG136" s="390"/>
      <c r="AH136" s="390"/>
      <c r="AI136" s="390"/>
      <c r="AJ136" s="390"/>
      <c r="AK136" s="390"/>
      <c r="AL136" s="25" t="s">
        <v>465</v>
      </c>
      <c r="AM136" s="25"/>
    </row>
    <row r="137" spans="2:64" x14ac:dyDescent="0.2">
      <c r="B137" s="204"/>
      <c r="C137" s="252">
        <f t="shared" ref="C137:AK137" si="79">SUM(C121:C135)</f>
        <v>0</v>
      </c>
      <c r="D137" s="252">
        <f t="shared" si="79"/>
        <v>0</v>
      </c>
      <c r="E137" s="252">
        <f t="shared" si="79"/>
        <v>0</v>
      </c>
      <c r="F137" s="252">
        <f t="shared" si="79"/>
        <v>0</v>
      </c>
      <c r="G137" s="252">
        <f t="shared" si="79"/>
        <v>0</v>
      </c>
      <c r="H137" s="252">
        <f t="shared" si="79"/>
        <v>0</v>
      </c>
      <c r="I137" s="252">
        <f t="shared" si="79"/>
        <v>0</v>
      </c>
      <c r="J137" s="252">
        <f t="shared" si="79"/>
        <v>0</v>
      </c>
      <c r="K137" s="252">
        <f t="shared" si="79"/>
        <v>0</v>
      </c>
      <c r="L137" s="252">
        <f t="shared" si="79"/>
        <v>1011.7674660019052</v>
      </c>
      <c r="M137" s="252">
        <f t="shared" si="79"/>
        <v>32.219926549044033</v>
      </c>
      <c r="N137" s="252">
        <f t="shared" si="79"/>
        <v>208.55560337725498</v>
      </c>
      <c r="O137" s="252">
        <f t="shared" si="79"/>
        <v>9.658257192857822E-2</v>
      </c>
      <c r="P137" s="252">
        <f t="shared" si="79"/>
        <v>286.88405520213911</v>
      </c>
      <c r="Q137" s="252">
        <f t="shared" si="79"/>
        <v>7.6637473118485584</v>
      </c>
      <c r="R137" s="252">
        <f t="shared" si="79"/>
        <v>1011.7674660019052</v>
      </c>
      <c r="S137" s="252">
        <f t="shared" si="79"/>
        <v>208.55560337725498</v>
      </c>
      <c r="T137" s="252">
        <f t="shared" si="79"/>
        <v>286.88405520213911</v>
      </c>
      <c r="U137" s="252">
        <f t="shared" si="79"/>
        <v>1000.0000000000001</v>
      </c>
      <c r="V137" s="252">
        <f t="shared" si="79"/>
        <v>11.767466001905108</v>
      </c>
      <c r="W137" s="252">
        <f t="shared" si="79"/>
        <v>208.55560337725498</v>
      </c>
      <c r="X137" s="252">
        <f t="shared" si="79"/>
        <v>286.88405520213911</v>
      </c>
      <c r="Y137" s="252">
        <f t="shared" si="79"/>
        <v>111.00813284002646</v>
      </c>
      <c r="Z137" s="252">
        <f t="shared" si="79"/>
        <v>4.9847525450981189</v>
      </c>
      <c r="AA137" s="252">
        <f t="shared" si="79"/>
        <v>22064.067709118775</v>
      </c>
      <c r="AB137" s="252">
        <f t="shared" si="79"/>
        <v>198.80764502323905</v>
      </c>
      <c r="AC137" s="252">
        <f t="shared" si="79"/>
        <v>69.582675758133661</v>
      </c>
      <c r="AD137" s="252">
        <f t="shared" si="79"/>
        <v>18.493734420766422</v>
      </c>
      <c r="AE137" s="252">
        <f t="shared" si="79"/>
        <v>584.3657277440451</v>
      </c>
      <c r="AF137" s="252">
        <f t="shared" si="79"/>
        <v>69.582675758133661</v>
      </c>
      <c r="AG137" s="252">
        <f t="shared" si="79"/>
        <v>69.582675758133661</v>
      </c>
      <c r="AH137" s="252">
        <f t="shared" si="79"/>
        <v>1309.8157778632656</v>
      </c>
      <c r="AI137" s="252">
        <f t="shared" si="79"/>
        <v>616.23583583508366</v>
      </c>
      <c r="AJ137" s="252">
        <f t="shared" si="79"/>
        <v>3432.8541806261665</v>
      </c>
      <c r="AK137" s="252">
        <f t="shared" si="79"/>
        <v>229.94813284002646</v>
      </c>
    </row>
    <row r="138" spans="2:64" x14ac:dyDescent="0.2">
      <c r="B138" s="204"/>
      <c r="C138" s="390" t="s">
        <v>466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577</v>
      </c>
      <c r="J149" s="207" t="s">
        <v>578</v>
      </c>
      <c r="K149" s="207" t="s">
        <v>570</v>
      </c>
      <c r="L149" s="209" t="s">
        <v>552</v>
      </c>
      <c r="M149" s="207" t="s">
        <v>517</v>
      </c>
      <c r="N149" s="209" t="s">
        <v>520</v>
      </c>
      <c r="O149" s="207" t="s">
        <v>547</v>
      </c>
      <c r="P149" s="210" t="s">
        <v>539</v>
      </c>
      <c r="Q149" s="207" t="s">
        <v>524</v>
      </c>
      <c r="R149" s="209" t="s">
        <v>551</v>
      </c>
      <c r="S149" s="209" t="s">
        <v>546</v>
      </c>
      <c r="T149" s="209" t="s">
        <v>543</v>
      </c>
      <c r="U149" s="209" t="s">
        <v>549</v>
      </c>
      <c r="V149" s="210" t="s">
        <v>548</v>
      </c>
      <c r="W149" s="210" t="s">
        <v>532</v>
      </c>
      <c r="X149" s="210" t="s">
        <v>567</v>
      </c>
      <c r="Y149" s="210" t="s">
        <v>533</v>
      </c>
      <c r="Z149" s="210" t="s">
        <v>535</v>
      </c>
      <c r="AA149" s="210" t="s">
        <v>534</v>
      </c>
      <c r="AB149" s="210" t="s">
        <v>633</v>
      </c>
      <c r="AC149" s="232" t="s">
        <v>530</v>
      </c>
      <c r="AD149" s="210" t="s">
        <v>529</v>
      </c>
      <c r="AE149" s="207" t="s">
        <v>531</v>
      </c>
      <c r="AF149" s="210" t="s">
        <v>527</v>
      </c>
      <c r="AG149" s="210" t="s">
        <v>677</v>
      </c>
      <c r="AH149" s="210" t="s">
        <v>555</v>
      </c>
      <c r="AI149" s="210" t="s">
        <v>556</v>
      </c>
      <c r="AJ149" s="210" t="s">
        <v>557</v>
      </c>
      <c r="AK149" s="210" t="s">
        <v>568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580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579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569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0" t="s">
        <v>57</v>
      </c>
      <c r="D159" s="390"/>
      <c r="E159" s="390"/>
      <c r="F159" s="390"/>
      <c r="G159" s="390"/>
      <c r="H159" s="390"/>
      <c r="I159" s="390"/>
      <c r="J159" s="390"/>
      <c r="K159" s="390"/>
      <c r="L159" s="390"/>
      <c r="M159" s="390"/>
      <c r="N159" s="390"/>
      <c r="O159" s="390"/>
      <c r="P159" s="390"/>
      <c r="Q159" s="390"/>
      <c r="R159" s="390"/>
      <c r="S159" s="390"/>
      <c r="T159" s="390"/>
      <c r="U159" s="390"/>
      <c r="V159" s="390"/>
      <c r="W159" s="390"/>
      <c r="X159" s="390"/>
      <c r="Y159" s="390"/>
      <c r="Z159" s="390"/>
      <c r="AA159" s="390"/>
      <c r="AB159" s="390"/>
      <c r="AC159" s="390"/>
      <c r="AD159" s="390"/>
      <c r="AE159" s="390"/>
      <c r="AF159" s="390"/>
      <c r="AG159" s="390"/>
      <c r="AH159" s="390"/>
      <c r="AI159" s="390"/>
      <c r="AJ159" s="390"/>
      <c r="AK159" s="390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C160:AK160" si="80">SUM(D150:D158)</f>
        <v>208.55560337725498</v>
      </c>
      <c r="E160" s="252">
        <f t="shared" si="80"/>
        <v>286.88405520213911</v>
      </c>
      <c r="F160" s="252">
        <f t="shared" si="80"/>
        <v>4638.4074713301461</v>
      </c>
      <c r="G160" s="252">
        <f t="shared" si="80"/>
        <v>20860.054673363149</v>
      </c>
      <c r="H160" s="252">
        <f t="shared" si="80"/>
        <v>2.5674157567104712</v>
      </c>
      <c r="I160" s="252">
        <f t="shared" si="80"/>
        <v>5.1714158616864253E-4</v>
      </c>
      <c r="J160" s="252">
        <f t="shared" si="80"/>
        <v>4.8979947555174279</v>
      </c>
      <c r="K160" s="252">
        <f t="shared" si="80"/>
        <v>0</v>
      </c>
      <c r="L160" s="252">
        <f t="shared" si="80"/>
        <v>0</v>
      </c>
      <c r="M160" s="252">
        <f t="shared" si="80"/>
        <v>0</v>
      </c>
      <c r="N160" s="252">
        <f t="shared" si="80"/>
        <v>0</v>
      </c>
      <c r="O160" s="252">
        <f t="shared" si="80"/>
        <v>0</v>
      </c>
      <c r="P160" s="252">
        <f t="shared" si="80"/>
        <v>0</v>
      </c>
      <c r="Q160" s="252">
        <f t="shared" si="80"/>
        <v>0</v>
      </c>
      <c r="R160" s="252">
        <f t="shared" si="80"/>
        <v>0</v>
      </c>
      <c r="S160" s="252">
        <f t="shared" si="80"/>
        <v>0</v>
      </c>
      <c r="T160" s="252">
        <f t="shared" si="80"/>
        <v>0</v>
      </c>
      <c r="U160" s="252">
        <f t="shared" si="80"/>
        <v>0</v>
      </c>
      <c r="V160" s="252">
        <f t="shared" si="80"/>
        <v>0</v>
      </c>
      <c r="W160" s="252">
        <f t="shared" si="80"/>
        <v>0</v>
      </c>
      <c r="X160" s="252">
        <f t="shared" si="80"/>
        <v>0</v>
      </c>
      <c r="Y160" s="252">
        <f t="shared" si="80"/>
        <v>0</v>
      </c>
      <c r="Z160" s="252">
        <f t="shared" si="80"/>
        <v>0</v>
      </c>
      <c r="AA160" s="252">
        <f t="shared" si="80"/>
        <v>0</v>
      </c>
      <c r="AB160" s="252">
        <f t="shared" si="80"/>
        <v>0</v>
      </c>
      <c r="AC160" s="252">
        <f t="shared" si="80"/>
        <v>0</v>
      </c>
      <c r="AD160" s="252">
        <f t="shared" si="80"/>
        <v>0</v>
      </c>
      <c r="AE160" s="252">
        <f t="shared" si="80"/>
        <v>0</v>
      </c>
      <c r="AF160" s="252">
        <f t="shared" si="80"/>
        <v>0</v>
      </c>
      <c r="AG160" s="252">
        <f t="shared" si="80"/>
        <v>0</v>
      </c>
      <c r="AH160" s="252">
        <f t="shared" si="80"/>
        <v>0</v>
      </c>
      <c r="AI160" s="252">
        <f t="shared" si="80"/>
        <v>0</v>
      </c>
      <c r="AJ160" s="252">
        <f t="shared" si="80"/>
        <v>0</v>
      </c>
      <c r="AK160" s="252">
        <f t="shared" si="80"/>
        <v>0</v>
      </c>
    </row>
    <row r="161" spans="2:39" x14ac:dyDescent="0.2">
      <c r="C161" s="390" t="s">
        <v>467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25"/>
      <c r="AM161" s="25"/>
    </row>
    <row r="165" spans="2:39" x14ac:dyDescent="0.2">
      <c r="C165" s="390" t="s">
        <v>464</v>
      </c>
      <c r="D165" s="390"/>
      <c r="E165" s="390"/>
      <c r="F165" s="390"/>
      <c r="G165" s="390"/>
      <c r="H165" s="390"/>
      <c r="I165" s="390"/>
      <c r="J165" s="390"/>
      <c r="K165" s="390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1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1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1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1"/>
        <v>20860.054673363149</v>
      </c>
      <c r="I172" s="252">
        <v>0</v>
      </c>
      <c r="K172" s="299">
        <f t="shared" ref="K172:K187" si="82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1"/>
        <v>2.5674157567104707</v>
      </c>
      <c r="I173" s="252">
        <v>0</v>
      </c>
      <c r="K173" s="299">
        <f t="shared" si="82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1"/>
        <v>5.1714158616864253E-4</v>
      </c>
      <c r="I174" s="252">
        <v>0</v>
      </c>
      <c r="K174" s="299">
        <f t="shared" si="82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1"/>
        <v>4.8979947555174279</v>
      </c>
      <c r="I175" s="252">
        <v>0</v>
      </c>
      <c r="K175" s="299">
        <f t="shared" si="82"/>
        <v>0</v>
      </c>
    </row>
    <row r="176" spans="2:39" x14ac:dyDescent="0.2">
      <c r="B176" s="204" t="s">
        <v>570</v>
      </c>
      <c r="C176" s="252">
        <v>0</v>
      </c>
      <c r="E176" s="252">
        <v>0</v>
      </c>
      <c r="G176" s="252">
        <f t="shared" si="81"/>
        <v>0</v>
      </c>
      <c r="I176" s="252">
        <v>0</v>
      </c>
      <c r="K176" s="299">
        <f t="shared" si="82"/>
        <v>0</v>
      </c>
    </row>
    <row r="177" spans="2:18" ht="16" x14ac:dyDescent="0.2">
      <c r="B177" s="205" t="s">
        <v>552</v>
      </c>
      <c r="C177" s="252">
        <v>0</v>
      </c>
      <c r="E177" s="252">
        <v>1011.7674660019052</v>
      </c>
      <c r="G177" s="252">
        <f t="shared" si="81"/>
        <v>1011.7674660019052</v>
      </c>
      <c r="I177" s="252">
        <v>0</v>
      </c>
      <c r="K177" s="299">
        <f t="shared" si="82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1"/>
        <v>0</v>
      </c>
      <c r="I178" s="252">
        <v>32.219926549044033</v>
      </c>
      <c r="K178" s="299">
        <f t="shared" si="82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1"/>
        <v>208.55560337725498</v>
      </c>
      <c r="I179" s="252">
        <v>0</v>
      </c>
      <c r="K179" s="299">
        <f t="shared" si="82"/>
        <v>0</v>
      </c>
    </row>
    <row r="180" spans="2:18" x14ac:dyDescent="0.2">
      <c r="B180" s="204" t="s">
        <v>547</v>
      </c>
      <c r="C180" s="252">
        <v>0</v>
      </c>
      <c r="E180" s="252">
        <v>9.658257192857822E-2</v>
      </c>
      <c r="G180" s="252">
        <f t="shared" si="81"/>
        <v>0</v>
      </c>
      <c r="I180" s="252">
        <v>9.658257192857822E-2</v>
      </c>
      <c r="K180" s="299">
        <f t="shared" si="82"/>
        <v>0</v>
      </c>
    </row>
    <row r="181" spans="2:18" x14ac:dyDescent="0.2">
      <c r="B181" s="206" t="s">
        <v>539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1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2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1"/>
        <v>0</v>
      </c>
      <c r="I182" s="252">
        <v>7.6637473118485584</v>
      </c>
      <c r="K182" s="299">
        <f t="shared" si="82"/>
        <v>0</v>
      </c>
    </row>
    <row r="183" spans="2:18" ht="16" x14ac:dyDescent="0.2">
      <c r="B183" s="205" t="s">
        <v>551</v>
      </c>
      <c r="C183" s="252">
        <v>0</v>
      </c>
      <c r="E183" s="252">
        <v>1011.7674660019052</v>
      </c>
      <c r="G183" s="252">
        <f t="shared" si="81"/>
        <v>1011.7674660019052</v>
      </c>
      <c r="I183" s="252">
        <v>0</v>
      </c>
      <c r="K183" s="299">
        <f t="shared" si="82"/>
        <v>0</v>
      </c>
    </row>
    <row r="184" spans="2:18" ht="16" x14ac:dyDescent="0.2">
      <c r="B184" s="205" t="s">
        <v>546</v>
      </c>
      <c r="C184" s="252">
        <v>0</v>
      </c>
      <c r="E184" s="252">
        <v>208.55560337725498</v>
      </c>
      <c r="G184" s="252">
        <f t="shared" si="81"/>
        <v>208.55560337725498</v>
      </c>
      <c r="I184" s="252">
        <v>0</v>
      </c>
      <c r="K184" s="299">
        <f t="shared" si="82"/>
        <v>0</v>
      </c>
    </row>
    <row r="185" spans="2:18" ht="16" x14ac:dyDescent="0.2">
      <c r="B185" s="205" t="s">
        <v>543</v>
      </c>
      <c r="C185" s="252">
        <v>0</v>
      </c>
      <c r="E185" s="252">
        <v>286.88405520213911</v>
      </c>
      <c r="G185" s="252">
        <f t="shared" si="81"/>
        <v>286.88405520213911</v>
      </c>
      <c r="I185" s="252">
        <v>0</v>
      </c>
      <c r="K185" s="299">
        <f t="shared" si="82"/>
        <v>0</v>
      </c>
    </row>
    <row r="186" spans="2:18" ht="16" x14ac:dyDescent="0.2">
      <c r="B186" s="205" t="s">
        <v>549</v>
      </c>
      <c r="C186" s="252">
        <v>0</v>
      </c>
      <c r="E186" s="252">
        <v>1000.0000000000001</v>
      </c>
      <c r="G186" s="252">
        <f t="shared" si="81"/>
        <v>1000.0000000000001</v>
      </c>
      <c r="I186" s="252">
        <v>0</v>
      </c>
      <c r="K186" s="299">
        <f t="shared" si="82"/>
        <v>0</v>
      </c>
    </row>
    <row r="187" spans="2:18" x14ac:dyDescent="0.2">
      <c r="B187" s="206" t="s">
        <v>548</v>
      </c>
      <c r="C187" s="252">
        <v>0</v>
      </c>
      <c r="E187" s="252">
        <v>11.767466001905108</v>
      </c>
      <c r="G187" s="252">
        <f t="shared" si="81"/>
        <v>0</v>
      </c>
      <c r="I187" s="252">
        <v>11.767466001905108</v>
      </c>
      <c r="K187" s="299">
        <f t="shared" si="82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1"/>
        <v>208.55560337725498</v>
      </c>
      <c r="I188" s="252">
        <v>0</v>
      </c>
      <c r="K188" s="299">
        <f t="shared" ref="K188:K194" si="83">C188+E188-G188-I188</f>
        <v>0</v>
      </c>
      <c r="N188" s="25"/>
      <c r="P188" s="25"/>
      <c r="Q188" s="25"/>
      <c r="R188" s="25"/>
    </row>
    <row r="189" spans="2:18" x14ac:dyDescent="0.2">
      <c r="B189" s="206" t="s">
        <v>567</v>
      </c>
      <c r="C189" s="252">
        <v>0</v>
      </c>
      <c r="E189" s="252">
        <v>286.88405520213911</v>
      </c>
      <c r="G189" s="252">
        <f t="shared" si="81"/>
        <v>286.88405520213911</v>
      </c>
      <c r="I189" s="252">
        <v>0</v>
      </c>
      <c r="K189" s="299">
        <f t="shared" si="83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1"/>
        <v>111.00813284002646</v>
      </c>
      <c r="I190" s="252">
        <v>0</v>
      </c>
      <c r="K190" s="299">
        <f t="shared" si="83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1"/>
        <v>0</v>
      </c>
      <c r="I191" s="252">
        <v>4.9847525450981189</v>
      </c>
      <c r="K191" s="299">
        <f t="shared" si="83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1"/>
        <v>0</v>
      </c>
      <c r="I192" s="252">
        <v>22064.067709118775</v>
      </c>
      <c r="K192" s="299">
        <f t="shared" si="83"/>
        <v>0</v>
      </c>
      <c r="N192" s="25"/>
      <c r="P192" s="25"/>
      <c r="Q192" s="25"/>
      <c r="R192" s="25"/>
    </row>
    <row r="193" spans="2:19" x14ac:dyDescent="0.2">
      <c r="B193" s="206" t="s">
        <v>633</v>
      </c>
      <c r="C193" s="252">
        <v>0</v>
      </c>
      <c r="E193" s="252">
        <v>198.80764502323905</v>
      </c>
      <c r="G193" s="252">
        <f t="shared" si="81"/>
        <v>198.80764502323905</v>
      </c>
      <c r="I193" s="252">
        <v>0</v>
      </c>
      <c r="K193" s="299">
        <f t="shared" si="83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1"/>
        <v>69.582675758133661</v>
      </c>
      <c r="I194" s="252">
        <v>0</v>
      </c>
      <c r="K194" s="299">
        <f t="shared" si="83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1"/>
        <v>0</v>
      </c>
      <c r="I195" s="252">
        <v>18.493734420766422</v>
      </c>
      <c r="K195" s="299">
        <f t="shared" ref="K195:K202" si="84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1"/>
        <v>0</v>
      </c>
      <c r="I196" s="252">
        <v>584.3657277440451</v>
      </c>
      <c r="K196" s="299">
        <f t="shared" si="84"/>
        <v>0</v>
      </c>
    </row>
    <row r="197" spans="2:19" x14ac:dyDescent="0.2">
      <c r="B197" s="206" t="s">
        <v>676</v>
      </c>
      <c r="C197" s="252">
        <v>0</v>
      </c>
      <c r="E197" s="252">
        <v>69.582675758133661</v>
      </c>
      <c r="G197" s="252">
        <f t="shared" si="81"/>
        <v>69.582675758133661</v>
      </c>
      <c r="I197" s="252">
        <v>0</v>
      </c>
      <c r="K197" s="299">
        <f t="shared" si="84"/>
        <v>0</v>
      </c>
    </row>
    <row r="198" spans="2:19" x14ac:dyDescent="0.2">
      <c r="B198" s="206" t="s">
        <v>677</v>
      </c>
      <c r="C198" s="252">
        <v>0</v>
      </c>
      <c r="E198" s="252">
        <v>69.582675758133661</v>
      </c>
      <c r="G198" s="252">
        <f t="shared" si="81"/>
        <v>59.145274394413612</v>
      </c>
      <c r="I198" s="252">
        <v>10.437401363720047</v>
      </c>
      <c r="K198" s="299"/>
    </row>
    <row r="199" spans="2:19" x14ac:dyDescent="0.2">
      <c r="B199" s="206" t="s">
        <v>555</v>
      </c>
      <c r="C199" s="252">
        <v>0</v>
      </c>
      <c r="E199" s="252">
        <v>1309.8157778632656</v>
      </c>
      <c r="G199" s="252">
        <f t="shared" si="81"/>
        <v>1309.8157778632656</v>
      </c>
      <c r="I199" s="252">
        <v>0</v>
      </c>
      <c r="K199" s="299">
        <f t="shared" si="84"/>
        <v>0</v>
      </c>
      <c r="P199" s="245"/>
      <c r="Q199" s="245"/>
      <c r="R199" s="245"/>
      <c r="S199" s="245"/>
    </row>
    <row r="200" spans="2:19" x14ac:dyDescent="0.2">
      <c r="B200" s="206" t="s">
        <v>556</v>
      </c>
      <c r="C200" s="252">
        <v>0</v>
      </c>
      <c r="E200" s="252">
        <v>616.23583583508366</v>
      </c>
      <c r="G200" s="252">
        <f t="shared" si="81"/>
        <v>0</v>
      </c>
      <c r="I200" s="252">
        <v>616.23583583508366</v>
      </c>
      <c r="K200" s="299">
        <f t="shared" si="84"/>
        <v>0</v>
      </c>
    </row>
    <row r="201" spans="2:19" x14ac:dyDescent="0.2">
      <c r="B201" s="206" t="s">
        <v>557</v>
      </c>
      <c r="C201" s="252">
        <v>0</v>
      </c>
      <c r="E201" s="252">
        <v>3432.8541806261665</v>
      </c>
      <c r="G201" s="252">
        <f t="shared" si="81"/>
        <v>0</v>
      </c>
      <c r="I201" s="252">
        <v>3432.8541806261665</v>
      </c>
      <c r="K201" s="299">
        <f t="shared" si="84"/>
        <v>0</v>
      </c>
    </row>
    <row r="202" spans="2:19" x14ac:dyDescent="0.2">
      <c r="B202" s="206" t="s">
        <v>568</v>
      </c>
      <c r="C202" s="252">
        <v>0</v>
      </c>
      <c r="E202" s="252">
        <v>229.94813284002646</v>
      </c>
      <c r="G202" s="252">
        <f t="shared" si="81"/>
        <v>0</v>
      </c>
      <c r="I202" s="252">
        <v>229.94813284002646</v>
      </c>
      <c r="K202" s="299">
        <f t="shared" si="84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0" t="s">
        <v>475</v>
      </c>
      <c r="D206" s="390"/>
      <c r="E206" s="390"/>
      <c r="F206" s="390"/>
      <c r="G206" s="390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5">AL122</f>
        <v>208.65218594918355</v>
      </c>
      <c r="G210" s="299">
        <f t="shared" ref="G210:G223" si="86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5"/>
        <v>294.54780251398768</v>
      </c>
      <c r="G211" s="299">
        <f t="shared" si="86"/>
        <v>0</v>
      </c>
    </row>
    <row r="212" spans="2:15" x14ac:dyDescent="0.2">
      <c r="B212" s="204" t="s">
        <v>566</v>
      </c>
      <c r="C212" s="252">
        <v>1011.7674660019052</v>
      </c>
      <c r="D212" s="254"/>
      <c r="E212" s="252">
        <f t="shared" si="85"/>
        <v>1011.7674660019052</v>
      </c>
      <c r="F212" s="254"/>
      <c r="G212" s="299">
        <f t="shared" si="86"/>
        <v>0</v>
      </c>
    </row>
    <row r="213" spans="2:15" x14ac:dyDescent="0.2">
      <c r="B213" s="204" t="s">
        <v>545</v>
      </c>
      <c r="C213" s="252">
        <v>208.55560337725498</v>
      </c>
      <c r="E213" s="252">
        <f t="shared" si="85"/>
        <v>208.55560337725498</v>
      </c>
      <c r="G213" s="299">
        <f t="shared" si="86"/>
        <v>0</v>
      </c>
      <c r="H213" s="245"/>
      <c r="I213" s="245"/>
      <c r="J213" s="245"/>
      <c r="K213" s="245"/>
    </row>
    <row r="214" spans="2:15" x14ac:dyDescent="0.2">
      <c r="B214" s="204" t="s">
        <v>544</v>
      </c>
      <c r="C214" s="252">
        <v>286.88405520213911</v>
      </c>
      <c r="E214" s="252">
        <f t="shared" si="85"/>
        <v>286.88405520213911</v>
      </c>
      <c r="G214" s="299">
        <f t="shared" si="86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5"/>
        <v>1011.7674660019052</v>
      </c>
      <c r="G215" s="299">
        <f t="shared" si="86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5"/>
        <v>208.55560337725498</v>
      </c>
      <c r="F216" s="171" t="s">
        <v>474</v>
      </c>
      <c r="G216" s="299">
        <f t="shared" si="86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5"/>
        <v>286.88405520213911</v>
      </c>
      <c r="G217" s="299">
        <f t="shared" si="86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5"/>
        <v>22180.060594503899</v>
      </c>
      <c r="G218" s="299">
        <f t="shared" si="86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5"/>
        <v>871.24978294618427</v>
      </c>
      <c r="G219" s="299">
        <f t="shared" si="86"/>
        <v>0</v>
      </c>
    </row>
    <row r="220" spans="2:15" x14ac:dyDescent="0.2">
      <c r="B220" s="204" t="s">
        <v>674</v>
      </c>
      <c r="C220" s="252">
        <v>69.582675758133661</v>
      </c>
      <c r="E220" s="252">
        <f t="shared" si="85"/>
        <v>69.582675758133661</v>
      </c>
      <c r="G220" s="299">
        <f t="shared" si="86"/>
        <v>0</v>
      </c>
    </row>
    <row r="221" spans="2:15" x14ac:dyDescent="0.2">
      <c r="B221" s="204" t="s">
        <v>675</v>
      </c>
      <c r="C221" s="252">
        <v>69.582675758133661</v>
      </c>
      <c r="E221" s="252">
        <f t="shared" si="85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5"/>
        <v>1309.8157778632656</v>
      </c>
      <c r="G222" s="299">
        <f t="shared" si="86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5"/>
        <v>4279.0381493012765</v>
      </c>
      <c r="G223" s="299">
        <f t="shared" si="86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V224"/>
  <sheetViews>
    <sheetView topLeftCell="A144" zoomScale="87" workbookViewId="0">
      <selection activeCell="W202" sqref="W202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668</v>
      </c>
      <c r="AO1" s="260"/>
      <c r="AP1" s="207" t="s">
        <v>415</v>
      </c>
      <c r="AQ1" s="207" t="s">
        <v>416</v>
      </c>
      <c r="AR1" s="207" t="s">
        <v>417</v>
      </c>
      <c r="AS1" s="207" t="s">
        <v>566</v>
      </c>
      <c r="AT1" s="207" t="s">
        <v>545</v>
      </c>
      <c r="AU1" s="207" t="s">
        <v>544</v>
      </c>
      <c r="AV1" s="207" t="s">
        <v>443</v>
      </c>
      <c r="AW1" s="207" t="s">
        <v>440</v>
      </c>
      <c r="AX1" s="207" t="s">
        <v>458</v>
      </c>
      <c r="AY1" s="207" t="s">
        <v>441</v>
      </c>
      <c r="AZ1" s="207" t="s">
        <v>436</v>
      </c>
      <c r="BA1" s="207" t="s">
        <v>456</v>
      </c>
      <c r="BB1" s="207" t="s">
        <v>81</v>
      </c>
      <c r="BC1" s="207" t="s">
        <v>427</v>
      </c>
      <c r="BH1" s="260"/>
      <c r="BI1" s="207" t="s">
        <v>415</v>
      </c>
      <c r="BJ1" s="207" t="s">
        <v>416</v>
      </c>
      <c r="BK1" s="207" t="s">
        <v>417</v>
      </c>
      <c r="BL1" s="207" t="s">
        <v>566</v>
      </c>
      <c r="BM1" s="207" t="s">
        <v>545</v>
      </c>
      <c r="BN1" s="207" t="s">
        <v>544</v>
      </c>
      <c r="BO1" s="207" t="s">
        <v>443</v>
      </c>
      <c r="BP1" s="207" t="s">
        <v>440</v>
      </c>
      <c r="BQ1" s="207" t="s">
        <v>458</v>
      </c>
      <c r="BR1" s="207" t="s">
        <v>441</v>
      </c>
      <c r="BS1" s="207" t="s">
        <v>436</v>
      </c>
      <c r="BT1" s="207" t="s">
        <v>456</v>
      </c>
      <c r="BU1" s="207" t="s">
        <v>81</v>
      </c>
      <c r="BV1" s="207" t="s">
        <v>427</v>
      </c>
    </row>
    <row r="2" spans="2:74" x14ac:dyDescent="0.2">
      <c r="B2" s="204" t="s">
        <v>423</v>
      </c>
      <c r="C2" s="284">
        <v>1</v>
      </c>
      <c r="AO2" s="204" t="s">
        <v>423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423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425</v>
      </c>
      <c r="C3" s="284">
        <v>1</v>
      </c>
      <c r="AO3" s="204" t="s">
        <v>425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425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426</v>
      </c>
      <c r="C4" s="284">
        <v>1</v>
      </c>
      <c r="AO4" s="204" t="s">
        <v>426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426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447</v>
      </c>
      <c r="C5" s="284">
        <v>1</v>
      </c>
      <c r="AO5" s="204" t="s">
        <v>447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447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477</v>
      </c>
      <c r="C6" s="284">
        <v>1</v>
      </c>
      <c r="AO6" s="204" t="s">
        <v>477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477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577</v>
      </c>
      <c r="C7" s="284">
        <v>1</v>
      </c>
      <c r="AO7" s="204" t="s">
        <v>577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577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578</v>
      </c>
      <c r="C8" s="284">
        <v>1</v>
      </c>
      <c r="AO8" s="204" t="s">
        <v>578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578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519</v>
      </c>
      <c r="C9" s="284">
        <v>1</v>
      </c>
      <c r="AO9" s="204" t="s">
        <v>519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519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570</v>
      </c>
      <c r="C10" s="284">
        <v>1</v>
      </c>
      <c r="AO10" s="204" t="s">
        <v>570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552</v>
      </c>
      <c r="C11" s="284">
        <v>1</v>
      </c>
      <c r="AO11" s="205" t="s">
        <v>552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517</v>
      </c>
      <c r="C12" s="284">
        <v>1</v>
      </c>
      <c r="AO12" s="204" t="s">
        <v>517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520</v>
      </c>
      <c r="C13" s="284">
        <v>1</v>
      </c>
      <c r="AO13" s="205" t="s">
        <v>520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547</v>
      </c>
      <c r="C14" s="284">
        <v>1</v>
      </c>
      <c r="AO14" s="204" t="s">
        <v>547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539</v>
      </c>
      <c r="C15" s="284">
        <v>1</v>
      </c>
      <c r="AO15" s="206" t="s">
        <v>539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539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524</v>
      </c>
      <c r="C16" s="284">
        <v>1</v>
      </c>
      <c r="AO16" s="204" t="s">
        <v>524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551</v>
      </c>
      <c r="C17" s="284">
        <v>1</v>
      </c>
      <c r="AO17" s="205" t="s">
        <v>551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546</v>
      </c>
      <c r="C18" s="284">
        <v>1</v>
      </c>
      <c r="AO18" s="205" t="s">
        <v>546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543</v>
      </c>
      <c r="C19" s="284">
        <v>1</v>
      </c>
      <c r="AO19" s="205" t="s">
        <v>543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549</v>
      </c>
      <c r="C20" s="284">
        <v>1</v>
      </c>
      <c r="AO20" s="205" t="s">
        <v>549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549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548</v>
      </c>
      <c r="C21" s="284">
        <v>1</v>
      </c>
      <c r="AO21" s="206" t="s">
        <v>548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548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532</v>
      </c>
      <c r="C22" s="284">
        <v>1</v>
      </c>
      <c r="AO22" s="206" t="s">
        <v>532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567</v>
      </c>
      <c r="C23" s="284">
        <v>1</v>
      </c>
      <c r="AO23" s="206" t="s">
        <v>567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533</v>
      </c>
      <c r="C24" s="284">
        <v>1</v>
      </c>
      <c r="AO24" s="206" t="s">
        <v>533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535</v>
      </c>
      <c r="C25" s="284">
        <v>1</v>
      </c>
      <c r="AO25" s="206" t="s">
        <v>535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534</v>
      </c>
      <c r="C26" s="284">
        <v>1</v>
      </c>
      <c r="AO26" s="206" t="s">
        <v>534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633</v>
      </c>
      <c r="C27" s="284">
        <v>1</v>
      </c>
      <c r="AO27" s="206" t="s">
        <v>633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633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530</v>
      </c>
      <c r="C28" s="284">
        <v>1</v>
      </c>
      <c r="AO28" s="253" t="s">
        <v>530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529</v>
      </c>
      <c r="C29" s="284">
        <v>1</v>
      </c>
      <c r="AO29" s="206" t="s">
        <v>529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529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531</v>
      </c>
      <c r="C30" s="284">
        <v>1</v>
      </c>
      <c r="AO30" s="204" t="s">
        <v>531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527</v>
      </c>
      <c r="C31" s="284">
        <v>1</v>
      </c>
      <c r="AO31" s="206" t="s">
        <v>527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555</v>
      </c>
      <c r="C32" s="284">
        <v>1</v>
      </c>
      <c r="AO32" s="206" t="s">
        <v>555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556</v>
      </c>
      <c r="C33" s="284">
        <v>1</v>
      </c>
      <c r="AO33" s="206" t="s">
        <v>556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557</v>
      </c>
      <c r="C34" s="284">
        <v>1</v>
      </c>
      <c r="AO34" s="206" t="s">
        <v>557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568</v>
      </c>
      <c r="C35" s="284">
        <v>1</v>
      </c>
      <c r="AO35" s="206" t="s">
        <v>568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568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584</v>
      </c>
      <c r="AO36" s="206"/>
      <c r="AP36" s="390" t="s">
        <v>581</v>
      </c>
      <c r="AQ36" s="390"/>
      <c r="AR36" s="390"/>
      <c r="AS36" s="390"/>
      <c r="AT36" s="390"/>
      <c r="AU36" s="390"/>
      <c r="AV36" s="390"/>
      <c r="AW36" s="390"/>
      <c r="AX36" s="390"/>
      <c r="AY36" s="390"/>
      <c r="AZ36" s="390"/>
      <c r="BA36" s="390"/>
      <c r="BB36" s="390"/>
      <c r="BC36" s="390"/>
      <c r="BH36" s="206"/>
      <c r="BI36" s="390" t="s">
        <v>582</v>
      </c>
      <c r="BJ36" s="390"/>
      <c r="BK36" s="390"/>
      <c r="BL36" s="390"/>
      <c r="BM36" s="390"/>
      <c r="BN36" s="390"/>
      <c r="BO36" s="390"/>
      <c r="BP36" s="390"/>
      <c r="BQ36" s="390"/>
      <c r="BR36" s="390"/>
      <c r="BS36" s="390"/>
      <c r="BT36" s="390"/>
      <c r="BU36" s="390"/>
      <c r="BV36" s="390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415</v>
      </c>
      <c r="AQ39" s="207" t="s">
        <v>416</v>
      </c>
      <c r="AR39" s="207" t="s">
        <v>417</v>
      </c>
      <c r="AS39" s="207" t="s">
        <v>566</v>
      </c>
      <c r="AT39" s="207" t="s">
        <v>545</v>
      </c>
      <c r="AU39" s="207" t="s">
        <v>544</v>
      </c>
      <c r="AV39" s="207" t="s">
        <v>443</v>
      </c>
      <c r="AW39" s="207" t="s">
        <v>440</v>
      </c>
      <c r="AX39" s="207" t="s">
        <v>458</v>
      </c>
      <c r="AY39" s="207" t="s">
        <v>441</v>
      </c>
      <c r="AZ39" s="207" t="s">
        <v>436</v>
      </c>
      <c r="BA39" s="207" t="s">
        <v>456</v>
      </c>
      <c r="BB39" s="207" t="s">
        <v>81</v>
      </c>
      <c r="BC39" s="207" t="s">
        <v>427</v>
      </c>
    </row>
    <row r="40" spans="2:74" x14ac:dyDescent="0.2">
      <c r="AO40" s="204" t="s">
        <v>423</v>
      </c>
      <c r="AP40" s="284">
        <f>AP79</f>
        <v>-39777.560785767848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425</v>
      </c>
      <c r="AP41" s="284">
        <f t="shared" ref="AP41:BC56" si="1">AP80</f>
        <v>0</v>
      </c>
      <c r="AQ41" s="284">
        <f t="shared" si="1"/>
        <v>-25062.103433021839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426</v>
      </c>
      <c r="AP42" s="284">
        <f t="shared" si="1"/>
        <v>0</v>
      </c>
      <c r="AQ42" s="284">
        <f t="shared" si="1"/>
        <v>0</v>
      </c>
      <c r="AR42" s="284">
        <f t="shared" si="1"/>
        <v>-39604.193450553685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</row>
    <row r="43" spans="2:74" x14ac:dyDescent="0.2">
      <c r="AO43" s="204" t="s">
        <v>447</v>
      </c>
      <c r="AP43" s="284">
        <f t="shared" si="1"/>
        <v>0</v>
      </c>
      <c r="AQ43" s="284">
        <f t="shared" si="1"/>
        <v>0</v>
      </c>
      <c r="AR43" s="284">
        <f t="shared" si="1"/>
        <v>0</v>
      </c>
      <c r="AS43" s="284">
        <f t="shared" si="1"/>
        <v>0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</row>
    <row r="44" spans="2:74" x14ac:dyDescent="0.2">
      <c r="AO44" s="204" t="s">
        <v>477</v>
      </c>
      <c r="AP44" s="284">
        <f t="shared" si="1"/>
        <v>0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1.604276E-2</v>
      </c>
      <c r="AZ44" s="284">
        <f t="shared" si="1"/>
        <v>1.604276E-2</v>
      </c>
      <c r="BA44" s="284">
        <f t="shared" si="1"/>
        <v>0</v>
      </c>
      <c r="BB44" s="284">
        <f t="shared" si="1"/>
        <v>0</v>
      </c>
      <c r="BC44" s="284">
        <f t="shared" si="1"/>
        <v>1.604276E-2</v>
      </c>
    </row>
    <row r="45" spans="2:74" x14ac:dyDescent="0.2">
      <c r="AO45" s="204" t="s">
        <v>577</v>
      </c>
      <c r="AP45" s="284">
        <f t="shared" si="1"/>
        <v>42600</v>
      </c>
      <c r="AQ45" s="284">
        <f t="shared" si="1"/>
        <v>42600</v>
      </c>
      <c r="AR45" s="284">
        <f t="shared" si="1"/>
        <v>42600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0</v>
      </c>
      <c r="BA45" s="284">
        <f t="shared" si="1"/>
        <v>0</v>
      </c>
      <c r="BB45" s="284">
        <f t="shared" si="1"/>
        <v>0</v>
      </c>
      <c r="BC45" s="284">
        <f t="shared" si="1"/>
        <v>0</v>
      </c>
    </row>
    <row r="46" spans="2:74" x14ac:dyDescent="0.2">
      <c r="AO46" s="204" t="s">
        <v>578</v>
      </c>
      <c r="AP46" s="284">
        <f t="shared" si="1"/>
        <v>0</v>
      </c>
      <c r="AQ46" s="284">
        <f t="shared" si="1"/>
        <v>-2189.4247196818515</v>
      </c>
      <c r="AR46" s="284">
        <f t="shared" si="1"/>
        <v>0</v>
      </c>
      <c r="AS46" s="284">
        <f t="shared" si="1"/>
        <v>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</row>
    <row r="47" spans="2:74" x14ac:dyDescent="0.2">
      <c r="AO47" s="204" t="s">
        <v>519</v>
      </c>
      <c r="AP47" s="284">
        <f t="shared" si="1"/>
        <v>0</v>
      </c>
      <c r="AQ47" s="284">
        <f t="shared" si="1"/>
        <v>0</v>
      </c>
      <c r="AR47" s="284">
        <f t="shared" si="1"/>
        <v>0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39500</v>
      </c>
    </row>
    <row r="48" spans="2:74" x14ac:dyDescent="0.2">
      <c r="AO48" s="204" t="s">
        <v>570</v>
      </c>
      <c r="AP48" s="284">
        <f t="shared" si="1"/>
        <v>0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</row>
    <row r="49" spans="41:55" ht="16" x14ac:dyDescent="0.2">
      <c r="AO49" s="205" t="s">
        <v>552</v>
      </c>
      <c r="AP49" s="284">
        <f t="shared" si="1"/>
        <v>0</v>
      </c>
      <c r="AQ49" s="284">
        <f t="shared" si="1"/>
        <v>0</v>
      </c>
      <c r="AR49" s="284">
        <f t="shared" si="1"/>
        <v>0</v>
      </c>
      <c r="AS49" s="284">
        <f t="shared" si="1"/>
        <v>-39777.560785767848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</row>
    <row r="50" spans="41:55" x14ac:dyDescent="0.2">
      <c r="AO50" s="204" t="s">
        <v>517</v>
      </c>
      <c r="AP50" s="284">
        <f t="shared" si="1"/>
        <v>0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0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</row>
    <row r="51" spans="41:55" ht="16" x14ac:dyDescent="0.2">
      <c r="AO51" s="205" t="s">
        <v>520</v>
      </c>
      <c r="AP51" s="284">
        <f t="shared" si="1"/>
        <v>0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-25062.103433021839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</row>
    <row r="52" spans="41:55" x14ac:dyDescent="0.2">
      <c r="AO52" s="204" t="s">
        <v>547</v>
      </c>
      <c r="AP52" s="284">
        <f t="shared" si="1"/>
        <v>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0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</row>
    <row r="53" spans="41:55" x14ac:dyDescent="0.2">
      <c r="AO53" s="206" t="s">
        <v>539</v>
      </c>
      <c r="AP53" s="284">
        <f t="shared" si="1"/>
        <v>0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-39604.193450553685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</row>
    <row r="54" spans="41:55" x14ac:dyDescent="0.2">
      <c r="AO54" s="204" t="s">
        <v>524</v>
      </c>
      <c r="AP54" s="284">
        <f t="shared" si="1"/>
        <v>0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0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</row>
    <row r="55" spans="41:55" ht="16" x14ac:dyDescent="0.2">
      <c r="AO55" s="205" t="s">
        <v>551</v>
      </c>
      <c r="AP55" s="284">
        <f t="shared" si="1"/>
        <v>0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-39777.560785767848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</row>
    <row r="56" spans="41:55" ht="16" x14ac:dyDescent="0.2">
      <c r="AO56" s="205" t="s">
        <v>546</v>
      </c>
      <c r="AP56" s="284">
        <f t="shared" si="1"/>
        <v>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-25062.103433021839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</row>
    <row r="57" spans="41:55" ht="16" x14ac:dyDescent="0.2">
      <c r="AO57" s="205" t="s">
        <v>543</v>
      </c>
      <c r="AP57" s="284">
        <f t="shared" ref="AP57:BC72" si="2">AP96</f>
        <v>0</v>
      </c>
      <c r="AQ57" s="284">
        <f t="shared" si="2"/>
        <v>0</v>
      </c>
      <c r="AR57" s="284">
        <f t="shared" si="2"/>
        <v>0</v>
      </c>
      <c r="AS57" s="284">
        <f t="shared" si="2"/>
        <v>0</v>
      </c>
      <c r="AT57" s="284">
        <f t="shared" si="2"/>
        <v>0</v>
      </c>
      <c r="AU57" s="284">
        <f t="shared" si="2"/>
        <v>0</v>
      </c>
      <c r="AV57" s="284">
        <f t="shared" si="2"/>
        <v>0</v>
      </c>
      <c r="AW57" s="284">
        <f t="shared" si="2"/>
        <v>0</v>
      </c>
      <c r="AX57" s="284">
        <f t="shared" si="2"/>
        <v>-39604.193450553685</v>
      </c>
      <c r="AY57" s="284">
        <f t="shared" si="2"/>
        <v>0</v>
      </c>
      <c r="AZ57" s="284">
        <f t="shared" si="2"/>
        <v>0</v>
      </c>
      <c r="BA57" s="284">
        <f t="shared" si="2"/>
        <v>0</v>
      </c>
      <c r="BB57" s="284">
        <f t="shared" si="2"/>
        <v>0</v>
      </c>
      <c r="BC57" s="284">
        <f t="shared" si="2"/>
        <v>0</v>
      </c>
    </row>
    <row r="58" spans="41:55" ht="16" x14ac:dyDescent="0.2">
      <c r="AO58" s="205" t="s">
        <v>549</v>
      </c>
      <c r="AP58" s="284">
        <f t="shared" si="2"/>
        <v>0</v>
      </c>
      <c r="AQ58" s="284">
        <f t="shared" si="2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0</v>
      </c>
      <c r="AZ58" s="284">
        <f t="shared" si="2"/>
        <v>0</v>
      </c>
      <c r="BA58" s="284">
        <f t="shared" si="2"/>
        <v>0</v>
      </c>
      <c r="BB58" s="284">
        <f t="shared" si="2"/>
        <v>-20318.34579452957</v>
      </c>
      <c r="BC58" s="284">
        <f t="shared" si="2"/>
        <v>0</v>
      </c>
    </row>
    <row r="59" spans="41:55" x14ac:dyDescent="0.2">
      <c r="AO59" s="206" t="s">
        <v>548</v>
      </c>
      <c r="AP59" s="284">
        <f t="shared" si="2"/>
        <v>0</v>
      </c>
      <c r="AQ59" s="284">
        <f t="shared" si="2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</row>
    <row r="60" spans="41:55" x14ac:dyDescent="0.2">
      <c r="AO60" s="206" t="s">
        <v>532</v>
      </c>
      <c r="AP60" s="284">
        <f t="shared" si="2"/>
        <v>0</v>
      </c>
      <c r="AQ60" s="284">
        <f t="shared" si="2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-25062.103433021839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</row>
    <row r="61" spans="41:55" x14ac:dyDescent="0.2">
      <c r="AO61" s="206" t="s">
        <v>567</v>
      </c>
      <c r="AP61" s="284">
        <f t="shared" si="2"/>
        <v>0</v>
      </c>
      <c r="AQ61" s="284">
        <f t="shared" si="2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-39604.193450553685</v>
      </c>
      <c r="BA61" s="284">
        <f t="shared" si="2"/>
        <v>0</v>
      </c>
      <c r="BB61" s="284">
        <f t="shared" si="2"/>
        <v>0</v>
      </c>
      <c r="BC61" s="284">
        <f t="shared" si="2"/>
        <v>0</v>
      </c>
    </row>
    <row r="62" spans="41:55" x14ac:dyDescent="0.2">
      <c r="AO62" s="206" t="s">
        <v>533</v>
      </c>
      <c r="AP62" s="284">
        <f t="shared" si="2"/>
        <v>0</v>
      </c>
      <c r="AQ62" s="284">
        <f t="shared" si="2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0</v>
      </c>
      <c r="BB62" s="284">
        <f t="shared" si="2"/>
        <v>-11321.85158370395</v>
      </c>
      <c r="BC62" s="284">
        <f t="shared" si="2"/>
        <v>0</v>
      </c>
    </row>
    <row r="63" spans="41:55" x14ac:dyDescent="0.2">
      <c r="AO63" s="206" t="s">
        <v>535</v>
      </c>
      <c r="AP63" s="284">
        <f t="shared" si="2"/>
        <v>0</v>
      </c>
      <c r="AQ63" s="284">
        <f t="shared" si="2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</row>
    <row r="64" spans="41:55" x14ac:dyDescent="0.2">
      <c r="AO64" s="206" t="s">
        <v>534</v>
      </c>
      <c r="AP64" s="284">
        <f t="shared" si="2"/>
        <v>0</v>
      </c>
      <c r="AQ64" s="284">
        <f t="shared" si="2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</row>
    <row r="65" spans="32:63" x14ac:dyDescent="0.2">
      <c r="AO65" s="206" t="s">
        <v>633</v>
      </c>
      <c r="AP65" s="284">
        <f t="shared" si="2"/>
        <v>0</v>
      </c>
      <c r="AQ65" s="284">
        <f t="shared" si="2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</row>
    <row r="66" spans="32:63" ht="16" x14ac:dyDescent="0.2">
      <c r="AO66" s="253" t="s">
        <v>530</v>
      </c>
      <c r="AP66" s="284">
        <f t="shared" si="2"/>
        <v>0</v>
      </c>
      <c r="AQ66" s="284">
        <f t="shared" si="2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-265.33787327335835</v>
      </c>
      <c r="BB66" s="284">
        <f t="shared" si="2"/>
        <v>0</v>
      </c>
      <c r="BC66" s="284">
        <f t="shared" si="2"/>
        <v>0</v>
      </c>
    </row>
    <row r="67" spans="32:63" x14ac:dyDescent="0.2">
      <c r="AO67" s="206" t="s">
        <v>529</v>
      </c>
      <c r="AP67" s="284">
        <f t="shared" si="2"/>
        <v>0</v>
      </c>
      <c r="AQ67" s="284">
        <f t="shared" si="2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0</v>
      </c>
      <c r="BC67" s="284">
        <f t="shared" si="2"/>
        <v>0</v>
      </c>
    </row>
    <row r="68" spans="32:63" x14ac:dyDescent="0.2">
      <c r="AO68" s="204" t="s">
        <v>531</v>
      </c>
      <c r="AP68" s="284">
        <f t="shared" si="2"/>
        <v>0</v>
      </c>
      <c r="AQ68" s="284">
        <f t="shared" si="2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</row>
    <row r="69" spans="32:63" x14ac:dyDescent="0.2">
      <c r="AO69" s="206" t="s">
        <v>527</v>
      </c>
      <c r="AP69" s="284">
        <f t="shared" si="2"/>
        <v>0</v>
      </c>
      <c r="AQ69" s="284">
        <f t="shared" si="2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1.604276E-2</v>
      </c>
      <c r="BA69" s="284">
        <f t="shared" si="2"/>
        <v>0</v>
      </c>
      <c r="BB69" s="284">
        <f t="shared" si="2"/>
        <v>0</v>
      </c>
      <c r="BC69" s="284">
        <f t="shared" si="2"/>
        <v>1.604276E-2</v>
      </c>
    </row>
    <row r="70" spans="32:63" x14ac:dyDescent="0.2">
      <c r="AO70" s="206" t="s">
        <v>555</v>
      </c>
      <c r="AP70" s="284">
        <f t="shared" si="2"/>
        <v>0</v>
      </c>
      <c r="AQ70" s="284">
        <f t="shared" si="2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-31640.197378233519</v>
      </c>
    </row>
    <row r="71" spans="32:63" x14ac:dyDescent="0.2">
      <c r="AO71" s="206" t="s">
        <v>556</v>
      </c>
      <c r="AP71" s="284">
        <f t="shared" si="2"/>
        <v>0</v>
      </c>
      <c r="AQ71" s="284">
        <f t="shared" si="2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0</v>
      </c>
      <c r="BB71" s="284">
        <f t="shared" si="2"/>
        <v>0</v>
      </c>
      <c r="BC71" s="284">
        <f t="shared" si="2"/>
        <v>0</v>
      </c>
    </row>
    <row r="72" spans="32:63" x14ac:dyDescent="0.2">
      <c r="AO72" s="206" t="s">
        <v>557</v>
      </c>
      <c r="AP72" s="284">
        <f t="shared" si="2"/>
        <v>0</v>
      </c>
      <c r="AQ72" s="284">
        <f t="shared" si="2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</row>
    <row r="73" spans="32:63" x14ac:dyDescent="0.2">
      <c r="AO73" s="206" t="s">
        <v>568</v>
      </c>
      <c r="AP73" s="284">
        <f t="shared" ref="AP73:BC73" si="3">AP112</f>
        <v>0</v>
      </c>
      <c r="AQ73" s="284">
        <f t="shared" si="3"/>
        <v>0</v>
      </c>
      <c r="AR73" s="284">
        <f t="shared" si="3"/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</row>
    <row r="74" spans="32:63" x14ac:dyDescent="0.2">
      <c r="AO74" s="206"/>
      <c r="AP74" s="390" t="s">
        <v>583</v>
      </c>
      <c r="AQ74" s="390"/>
      <c r="AR74" s="390"/>
      <c r="AS74" s="390"/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</row>
    <row r="78" spans="32:63" ht="112" x14ac:dyDescent="0.2">
      <c r="AO78" s="260"/>
      <c r="AP78" s="207" t="s">
        <v>415</v>
      </c>
      <c r="AQ78" s="207" t="s">
        <v>416</v>
      </c>
      <c r="AR78" s="207" t="s">
        <v>417</v>
      </c>
      <c r="AS78" s="207" t="s">
        <v>566</v>
      </c>
      <c r="AT78" s="207" t="s">
        <v>545</v>
      </c>
      <c r="AU78" s="207" t="s">
        <v>544</v>
      </c>
      <c r="AV78" s="207" t="s">
        <v>443</v>
      </c>
      <c r="AW78" s="207" t="s">
        <v>440</v>
      </c>
      <c r="AX78" s="207" t="s">
        <v>458</v>
      </c>
      <c r="AY78" s="207" t="s">
        <v>441</v>
      </c>
      <c r="AZ78" s="207" t="s">
        <v>436</v>
      </c>
      <c r="BA78" s="207" t="s">
        <v>456</v>
      </c>
      <c r="BB78" s="207" t="s">
        <v>81</v>
      </c>
      <c r="BC78" s="207" t="s">
        <v>427</v>
      </c>
      <c r="BH78" s="207"/>
      <c r="BI78" s="207" t="s">
        <v>421</v>
      </c>
      <c r="BJ78" s="207" t="s">
        <v>356</v>
      </c>
    </row>
    <row r="79" spans="32:63" x14ac:dyDescent="0.2">
      <c r="AF79" s="204"/>
      <c r="AO79" s="204" t="s">
        <v>423</v>
      </c>
      <c r="AP79" s="230">
        <f>'Ore-&gt;PI'!O52</f>
        <v>-39777.560785767848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-39777.560785767848</v>
      </c>
      <c r="BH79" s="204" t="s">
        <v>423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425</v>
      </c>
      <c r="AP80" s="230"/>
      <c r="AQ80" s="230">
        <f>'Ore-&gt;PI'!O132</f>
        <v>-25062.103433021839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-25062.103433021839</v>
      </c>
      <c r="BH80" s="204" t="s">
        <v>425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426</v>
      </c>
      <c r="AP81" s="230"/>
      <c r="AQ81" s="230"/>
      <c r="AR81" s="230">
        <f>'Ore-&gt;PI'!O217</f>
        <v>-39604.193450553685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4">SUM(AP81:BC81)</f>
        <v>-39604.193450553685</v>
      </c>
      <c r="BH81" s="204" t="s">
        <v>426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447</v>
      </c>
      <c r="AP82" s="230">
        <f>'Ore-&gt;PI'!O78</f>
        <v>0</v>
      </c>
      <c r="AQ82" s="230">
        <f>'Ore-&gt;PI'!O169</f>
        <v>0</v>
      </c>
      <c r="AR82" s="230">
        <f>'Ore-&gt;PI'!O242</f>
        <v>0</v>
      </c>
      <c r="AS82" s="230"/>
      <c r="AT82" s="230"/>
      <c r="AU82" s="230"/>
      <c r="AV82" s="230"/>
      <c r="AW82" s="230"/>
      <c r="AX82" s="230"/>
      <c r="AY82" s="230">
        <f>'Ore-&gt;PI'!BU146</f>
        <v>0</v>
      </c>
      <c r="AZ82" s="230">
        <f>'Ore-&gt;PI'!BU248</f>
        <v>0</v>
      </c>
      <c r="BA82" s="230"/>
      <c r="BB82" s="230"/>
      <c r="BC82" s="243">
        <f>'Ore-&gt;PI'!EF146</f>
        <v>0</v>
      </c>
      <c r="BD82" s="252">
        <f t="shared" si="4"/>
        <v>0</v>
      </c>
      <c r="BH82" s="204" t="s">
        <v>447</v>
      </c>
      <c r="BI82" s="244"/>
      <c r="BJ82" s="244"/>
      <c r="BK82" s="252">
        <f t="shared" ref="BK82:BK112" si="5">SUM(BI82:BJ82)</f>
        <v>0</v>
      </c>
    </row>
    <row r="83" spans="32:68" x14ac:dyDescent="0.2">
      <c r="AF83" s="204"/>
      <c r="AO83" s="204" t="s">
        <v>477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'Ore-&gt;PI'!BU157</f>
        <v>1.604276E-2</v>
      </c>
      <c r="AZ83" s="230">
        <f>'Ore-&gt;PI'!BU259</f>
        <v>1.604276E-2</v>
      </c>
      <c r="BA83" s="230"/>
      <c r="BB83" s="230"/>
      <c r="BC83" s="230">
        <f>'Ore-&gt;PI'!EF119</f>
        <v>1.604276E-2</v>
      </c>
      <c r="BD83" s="252">
        <f t="shared" si="4"/>
        <v>4.8128279999999996E-2</v>
      </c>
      <c r="BH83" s="204" t="s">
        <v>477</v>
      </c>
      <c r="BI83" s="244"/>
      <c r="BJ83" s="244"/>
      <c r="BK83" s="252">
        <f t="shared" si="5"/>
        <v>0</v>
      </c>
    </row>
    <row r="84" spans="32:68" x14ac:dyDescent="0.2">
      <c r="AF84" s="204"/>
      <c r="AO84" s="204" t="s">
        <v>577</v>
      </c>
      <c r="AP84" s="230">
        <f>'Ore-&gt;PI'!O64</f>
        <v>42600</v>
      </c>
      <c r="AQ84" s="230">
        <f>'Ore-&gt;PI'!O145</f>
        <v>42600</v>
      </c>
      <c r="AR84" s="230">
        <f>'Ore-&gt;PI'!O227</f>
        <v>42600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4"/>
        <v>127800</v>
      </c>
      <c r="BH84" s="204" t="s">
        <v>577</v>
      </c>
      <c r="BI84" s="244"/>
      <c r="BJ84" s="244"/>
      <c r="BK84" s="252">
        <f t="shared" si="5"/>
        <v>0</v>
      </c>
    </row>
    <row r="85" spans="32:68" x14ac:dyDescent="0.2">
      <c r="AF85" s="204"/>
      <c r="AO85" s="204" t="s">
        <v>578</v>
      </c>
      <c r="AP85" s="230"/>
      <c r="AQ85" s="230">
        <f>'Ore-&gt;PI'!O156</f>
        <v>-2189.4247196818515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4"/>
        <v>-2189.4247196818515</v>
      </c>
      <c r="BH85" s="204" t="s">
        <v>578</v>
      </c>
      <c r="BI85" s="244"/>
      <c r="BJ85" s="244"/>
      <c r="BK85" s="252">
        <f t="shared" si="5"/>
        <v>0</v>
      </c>
    </row>
    <row r="86" spans="32:68" x14ac:dyDescent="0.2">
      <c r="AF86" s="204"/>
      <c r="AO86" s="204" t="s">
        <v>519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'Ore-&gt;PI'!EF106</f>
        <v>39500</v>
      </c>
      <c r="BD86" s="252">
        <f t="shared" si="4"/>
        <v>39500</v>
      </c>
      <c r="BH86" s="204" t="s">
        <v>519</v>
      </c>
      <c r="BI86" s="244"/>
      <c r="BJ86" s="244"/>
      <c r="BK86" s="252">
        <f t="shared" si="5"/>
        <v>0</v>
      </c>
    </row>
    <row r="87" spans="32:68" x14ac:dyDescent="0.2">
      <c r="AF87" s="204"/>
      <c r="AO87" s="204" t="s">
        <v>570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4"/>
        <v>0</v>
      </c>
      <c r="BH87" s="204" t="s">
        <v>570</v>
      </c>
      <c r="BI87" s="244"/>
      <c r="BJ87" s="244"/>
      <c r="BK87" s="252">
        <f t="shared" si="5"/>
        <v>0</v>
      </c>
    </row>
    <row r="88" spans="32:68" ht="16" x14ac:dyDescent="0.2">
      <c r="AF88" s="246"/>
      <c r="AO88" s="205" t="s">
        <v>552</v>
      </c>
      <c r="AP88" s="230"/>
      <c r="AQ88" s="230"/>
      <c r="AR88" s="230"/>
      <c r="AS88" s="230">
        <f>'Ore-&gt;PI'!AH52</f>
        <v>-39777.560785767848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4"/>
        <v>-39777.560785767848</v>
      </c>
      <c r="BH88" s="205" t="s">
        <v>552</v>
      </c>
      <c r="BI88" s="244"/>
      <c r="BJ88" s="244"/>
      <c r="BK88" s="252">
        <f t="shared" si="5"/>
        <v>0</v>
      </c>
    </row>
    <row r="89" spans="32:68" ht="16" x14ac:dyDescent="0.2">
      <c r="AF89" s="205"/>
      <c r="AO89" s="204" t="s">
        <v>517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4"/>
        <v>0</v>
      </c>
      <c r="BH89" s="204" t="s">
        <v>517</v>
      </c>
      <c r="BI89" s="244"/>
      <c r="BJ89" s="244">
        <f>'Ore-&gt;PI'!AH70</f>
        <v>-22363.1299691768</v>
      </c>
      <c r="BK89" s="252">
        <f t="shared" si="5"/>
        <v>-22363.1299691768</v>
      </c>
    </row>
    <row r="90" spans="32:68" ht="16" x14ac:dyDescent="0.2">
      <c r="AF90" s="206"/>
      <c r="AO90" s="205" t="s">
        <v>520</v>
      </c>
      <c r="AP90" s="230"/>
      <c r="AQ90" s="230"/>
      <c r="AR90" s="230"/>
      <c r="AS90" s="230"/>
      <c r="AT90" s="230">
        <f>'Ore-&gt;PI'!AI132</f>
        <v>-25062.103433021839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4"/>
        <v>-25062.103433021839</v>
      </c>
      <c r="BH90" s="205" t="s">
        <v>520</v>
      </c>
      <c r="BI90" s="244"/>
      <c r="BJ90" s="248"/>
      <c r="BK90" s="252">
        <f t="shared" si="5"/>
        <v>0</v>
      </c>
    </row>
    <row r="91" spans="32:68" x14ac:dyDescent="0.2">
      <c r="AF91" s="206"/>
      <c r="AO91" s="204" t="s">
        <v>547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4"/>
        <v>0</v>
      </c>
      <c r="BH91" s="204" t="s">
        <v>547</v>
      </c>
      <c r="BI91" s="244"/>
      <c r="BJ91" s="244">
        <f>'Ore-&gt;PI'!AI149</f>
        <v>-22363.1299691768</v>
      </c>
      <c r="BK91" s="252">
        <f t="shared" si="5"/>
        <v>-22363.1299691768</v>
      </c>
    </row>
    <row r="92" spans="32:68" x14ac:dyDescent="0.2">
      <c r="AF92" s="206"/>
      <c r="AO92" s="206" t="s">
        <v>539</v>
      </c>
      <c r="AP92" s="230"/>
      <c r="AQ92" s="230"/>
      <c r="AR92" s="230"/>
      <c r="AS92" s="230"/>
      <c r="AT92" s="230"/>
      <c r="AU92" s="230">
        <f>'Ore-&gt;PI'!AI217</f>
        <v>-39604.193450553685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4"/>
        <v>-39604.193450553685</v>
      </c>
      <c r="BH92" s="206" t="s">
        <v>539</v>
      </c>
      <c r="BI92" s="244"/>
      <c r="BJ92" s="244"/>
      <c r="BK92" s="252">
        <f t="shared" si="5"/>
        <v>0</v>
      </c>
    </row>
    <row r="93" spans="32:68" x14ac:dyDescent="0.2">
      <c r="AF93" s="206"/>
      <c r="AO93" s="204" t="s">
        <v>524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4"/>
        <v>0</v>
      </c>
      <c r="BH93" s="204" t="s">
        <v>524</v>
      </c>
      <c r="BI93" s="244"/>
      <c r="BJ93" s="244">
        <f>'Ore-&gt;PI'!AI234</f>
        <v>-22363.1299691768</v>
      </c>
      <c r="BK93" s="252">
        <f t="shared" si="5"/>
        <v>-22363.1299691768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551</v>
      </c>
      <c r="AP94" s="230"/>
      <c r="AQ94" s="230"/>
      <c r="AR94" s="230"/>
      <c r="AS94" s="230"/>
      <c r="AT94" s="230"/>
      <c r="AU94" s="230"/>
      <c r="AV94" s="230">
        <f>'Ore-&gt;PI'!BA52</f>
        <v>-39777.560785767848</v>
      </c>
      <c r="AW94" s="230"/>
      <c r="AX94" s="230"/>
      <c r="AY94" s="230"/>
      <c r="AZ94" s="230"/>
      <c r="BA94" s="230"/>
      <c r="BB94" s="230"/>
      <c r="BC94" s="230"/>
      <c r="BD94" s="252">
        <f t="shared" si="4"/>
        <v>-39777.560785767848</v>
      </c>
      <c r="BH94" s="205" t="s">
        <v>551</v>
      </c>
      <c r="BI94" s="244"/>
      <c r="BJ94" s="244"/>
      <c r="BK94" s="252">
        <f t="shared" si="5"/>
        <v>0</v>
      </c>
    </row>
    <row r="95" spans="32:68" ht="16" x14ac:dyDescent="0.2">
      <c r="AF95" s="206"/>
      <c r="AO95" s="205" t="s">
        <v>546</v>
      </c>
      <c r="AP95" s="230"/>
      <c r="AQ95" s="230"/>
      <c r="AR95" s="230"/>
      <c r="AS95" s="230"/>
      <c r="AT95" s="230"/>
      <c r="AU95" s="230"/>
      <c r="AV95" s="230"/>
      <c r="AW95" s="230">
        <f>'Ore-&gt;PI'!BB132</f>
        <v>-25062.103433021839</v>
      </c>
      <c r="AX95" s="230"/>
      <c r="AY95" s="230"/>
      <c r="AZ95" s="230"/>
      <c r="BA95" s="230"/>
      <c r="BB95" s="230"/>
      <c r="BC95" s="230"/>
      <c r="BD95" s="252">
        <f t="shared" si="4"/>
        <v>-25062.103433021839</v>
      </c>
      <c r="BH95" s="205" t="s">
        <v>546</v>
      </c>
      <c r="BI95" s="244"/>
      <c r="BJ95" s="244"/>
      <c r="BK95" s="252">
        <f t="shared" si="5"/>
        <v>0</v>
      </c>
    </row>
    <row r="96" spans="32:68" ht="16" x14ac:dyDescent="0.2">
      <c r="AF96" s="206"/>
      <c r="AO96" s="205" t="s">
        <v>543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'Ore-&gt;PI'!BB217</f>
        <v>-39604.193450553685</v>
      </c>
      <c r="AY96" s="230"/>
      <c r="AZ96" s="230"/>
      <c r="BA96" s="230"/>
      <c r="BB96" s="230"/>
      <c r="BC96" s="230"/>
      <c r="BD96" s="252">
        <f t="shared" si="4"/>
        <v>-39604.193450553685</v>
      </c>
      <c r="BH96" s="205" t="s">
        <v>543</v>
      </c>
      <c r="BI96" s="244"/>
      <c r="BJ96" s="244"/>
      <c r="BK96" s="252">
        <f t="shared" si="5"/>
        <v>0</v>
      </c>
    </row>
    <row r="97" spans="32:63" ht="16" x14ac:dyDescent="0.2">
      <c r="AF97" s="253"/>
      <c r="AO97" s="205" t="s">
        <v>549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'Ore-&gt;PI'!BT48</f>
        <v>-20318.34579452957</v>
      </c>
      <c r="BC97" s="230"/>
      <c r="BD97" s="252">
        <f t="shared" si="4"/>
        <v>-20318.34579452957</v>
      </c>
      <c r="BH97" s="205" t="s">
        <v>549</v>
      </c>
      <c r="BI97" s="244"/>
      <c r="BJ97" s="244"/>
      <c r="BK97" s="252">
        <f t="shared" si="5"/>
        <v>0</v>
      </c>
    </row>
    <row r="98" spans="32:63" x14ac:dyDescent="0.2">
      <c r="AF98" s="206"/>
      <c r="AO98" s="206" t="s">
        <v>548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4"/>
        <v>0</v>
      </c>
      <c r="BE98" s="25"/>
      <c r="BF98" s="25"/>
      <c r="BH98" s="206" t="s">
        <v>548</v>
      </c>
      <c r="BI98" s="244"/>
      <c r="BJ98" s="244">
        <f>'Ore-&gt;PI'!BT63</f>
        <v>-19459.214991238277</v>
      </c>
      <c r="BK98" s="252">
        <f t="shared" si="5"/>
        <v>-19459.214991238277</v>
      </c>
    </row>
    <row r="99" spans="32:63" x14ac:dyDescent="0.2">
      <c r="AF99" s="206"/>
      <c r="AO99" s="206" t="s">
        <v>532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'Ore-&gt;PI'!BU132</f>
        <v>-25062.103433021839</v>
      </c>
      <c r="AZ99" s="230"/>
      <c r="BA99" s="230"/>
      <c r="BB99" s="230"/>
      <c r="BC99" s="230"/>
      <c r="BD99" s="252">
        <f t="shared" si="4"/>
        <v>-25062.103433021839</v>
      </c>
      <c r="BH99" s="206" t="s">
        <v>532</v>
      </c>
      <c r="BI99" s="244"/>
      <c r="BJ99" s="244"/>
      <c r="BK99" s="252">
        <f t="shared" si="5"/>
        <v>0</v>
      </c>
    </row>
    <row r="100" spans="32:63" x14ac:dyDescent="0.2">
      <c r="AF100" s="206"/>
      <c r="AO100" s="206" t="s">
        <v>567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'Ore-&gt;PI'!BU217</f>
        <v>-39604.193450553685</v>
      </c>
      <c r="BA100" s="230"/>
      <c r="BB100" s="230"/>
      <c r="BC100" s="230"/>
      <c r="BD100" s="252">
        <f t="shared" si="4"/>
        <v>-39604.193450553685</v>
      </c>
      <c r="BH100" s="206" t="s">
        <v>567</v>
      </c>
      <c r="BI100" s="244"/>
      <c r="BJ100" s="244"/>
      <c r="BK100" s="252">
        <f t="shared" si="5"/>
        <v>0</v>
      </c>
    </row>
    <row r="101" spans="32:63" x14ac:dyDescent="0.2">
      <c r="AF101" s="206"/>
      <c r="AO101" s="206" t="s">
        <v>533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'Ore-&gt;PI'!CP131</f>
        <v>-11321.85158370395</v>
      </c>
      <c r="BC101" s="230"/>
      <c r="BD101" s="252">
        <f t="shared" si="4"/>
        <v>-11321.85158370395</v>
      </c>
      <c r="BH101" s="206" t="s">
        <v>533</v>
      </c>
      <c r="BI101" s="244"/>
      <c r="BJ101" s="244"/>
      <c r="BK101" s="252">
        <f t="shared" si="5"/>
        <v>0</v>
      </c>
    </row>
    <row r="102" spans="32:63" x14ac:dyDescent="0.2">
      <c r="AF102" s="206"/>
      <c r="AO102" s="206" t="s">
        <v>535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4"/>
        <v>0</v>
      </c>
      <c r="BH102" s="206" t="s">
        <v>535</v>
      </c>
      <c r="BI102" s="244"/>
      <c r="BJ102" s="244">
        <f>'Ore-&gt;PI'!CP119</f>
        <v>-14926.410019749705</v>
      </c>
      <c r="BK102" s="252">
        <f t="shared" si="5"/>
        <v>-14926.410019749705</v>
      </c>
    </row>
    <row r="103" spans="32:63" x14ac:dyDescent="0.2">
      <c r="AF103" s="206"/>
      <c r="AO103" s="206" t="s">
        <v>534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4"/>
        <v>0</v>
      </c>
      <c r="BH103" s="206" t="s">
        <v>534</v>
      </c>
      <c r="BI103" s="244"/>
      <c r="BJ103" s="244">
        <f>'Ore-&gt;PI'!CP147</f>
        <v>-22363.1299691768</v>
      </c>
      <c r="BK103" s="252">
        <f t="shared" si="5"/>
        <v>-22363.1299691768</v>
      </c>
    </row>
    <row r="104" spans="32:63" x14ac:dyDescent="0.2">
      <c r="AF104" s="206"/>
      <c r="AO104" s="206" t="s">
        <v>633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'Ore-&gt;PI'!CP211</f>
        <v>0</v>
      </c>
      <c r="BC104" s="230"/>
      <c r="BD104" s="252">
        <f t="shared" si="4"/>
        <v>0</v>
      </c>
      <c r="BH104" s="206" t="s">
        <v>633</v>
      </c>
      <c r="BI104" s="244"/>
      <c r="BJ104" s="244"/>
      <c r="BK104" s="252">
        <f t="shared" si="5"/>
        <v>0</v>
      </c>
    </row>
    <row r="105" spans="32:63" ht="16" x14ac:dyDescent="0.2">
      <c r="AF105" s="206"/>
      <c r="AO105" s="253" t="s">
        <v>530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'Ore-&gt;PI'!CP243</f>
        <v>-265.33787327335835</v>
      </c>
      <c r="BB105" s="230"/>
      <c r="BC105" s="230"/>
      <c r="BD105" s="252">
        <f t="shared" si="4"/>
        <v>-265.33787327335835</v>
      </c>
      <c r="BH105" s="253" t="s">
        <v>530</v>
      </c>
      <c r="BI105" s="244"/>
      <c r="BJ105" s="244"/>
      <c r="BK105" s="252">
        <f t="shared" si="5"/>
        <v>0</v>
      </c>
    </row>
    <row r="106" spans="32:63" x14ac:dyDescent="0.2">
      <c r="AF106" s="206"/>
      <c r="AO106" s="206" t="s">
        <v>529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4"/>
        <v>0</v>
      </c>
      <c r="BH106" s="206" t="s">
        <v>529</v>
      </c>
      <c r="BI106" s="244"/>
      <c r="BJ106" s="244">
        <f>'Ore-&gt;PI'!CP227</f>
        <v>-69684.193450553677</v>
      </c>
      <c r="BK106" s="252">
        <f t="shared" si="5"/>
        <v>-69684.193450553677</v>
      </c>
    </row>
    <row r="107" spans="32:63" x14ac:dyDescent="0.2">
      <c r="AF107" s="206"/>
      <c r="AO107" s="204" t="s">
        <v>531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4"/>
        <v>0</v>
      </c>
      <c r="BH107" s="204" t="s">
        <v>531</v>
      </c>
      <c r="BI107" s="244"/>
      <c r="BJ107" s="244">
        <f>'Ore-&gt;PI'!CP257</f>
        <v>-22363.1299691768</v>
      </c>
      <c r="BK107" s="252">
        <f t="shared" si="5"/>
        <v>-22363.1299691768</v>
      </c>
    </row>
    <row r="108" spans="32:63" x14ac:dyDescent="0.2">
      <c r="AF108" s="206"/>
      <c r="AO108" s="206" t="s">
        <v>527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'Ore-&gt;PI'!BU233</f>
        <v>1.604276E-2</v>
      </c>
      <c r="BA108" s="230"/>
      <c r="BB108" s="230"/>
      <c r="BC108" s="243">
        <f>'Ore-&gt;PI'!EF160</f>
        <v>1.604276E-2</v>
      </c>
      <c r="BD108" s="252">
        <f t="shared" si="4"/>
        <v>3.2085519999999999E-2</v>
      </c>
      <c r="BH108" s="206" t="s">
        <v>527</v>
      </c>
      <c r="BI108" s="244">
        <f>'Ore-&gt;PI'!EZ241</f>
        <v>1.604276E-2</v>
      </c>
      <c r="BJ108" s="244"/>
      <c r="BK108" s="252">
        <f t="shared" si="5"/>
        <v>1.604276E-2</v>
      </c>
    </row>
    <row r="109" spans="32:63" x14ac:dyDescent="0.2">
      <c r="AF109" s="206"/>
      <c r="AL109" s="3" t="s">
        <v>672</v>
      </c>
      <c r="AO109" s="206" t="s">
        <v>555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'Ore-&gt;PI'!EF134</f>
        <v>-31640.197378233519</v>
      </c>
      <c r="BD109" s="252">
        <f t="shared" si="4"/>
        <v>-31640.197378233519</v>
      </c>
      <c r="BH109" s="206" t="s">
        <v>555</v>
      </c>
      <c r="BI109" s="244"/>
      <c r="BJ109" s="244"/>
      <c r="BK109" s="252">
        <f t="shared" si="5"/>
        <v>0</v>
      </c>
    </row>
    <row r="110" spans="32:63" x14ac:dyDescent="0.2">
      <c r="AF110" s="206"/>
      <c r="AO110" s="206" t="s">
        <v>556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4"/>
        <v>0</v>
      </c>
      <c r="BH110" s="206" t="s">
        <v>556</v>
      </c>
      <c r="BI110" s="244">
        <f>'Ore-&gt;PI'!FF131</f>
        <v>0</v>
      </c>
      <c r="BJ110" s="244"/>
      <c r="BK110" s="252">
        <f t="shared" si="5"/>
        <v>0</v>
      </c>
    </row>
    <row r="111" spans="32:63" x14ac:dyDescent="0.2">
      <c r="AF111" s="206"/>
      <c r="AO111" s="206" t="s">
        <v>557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4"/>
        <v>0</v>
      </c>
      <c r="BH111" s="206" t="s">
        <v>557</v>
      </c>
      <c r="BI111" s="244"/>
      <c r="BJ111" s="244">
        <f>'Ore-&gt;PI'!FF148</f>
        <v>-22363.1299691768</v>
      </c>
      <c r="BK111" s="252">
        <f t="shared" si="5"/>
        <v>-22363.1299691768</v>
      </c>
    </row>
    <row r="112" spans="32:63" x14ac:dyDescent="0.2">
      <c r="AF112" s="206"/>
      <c r="AO112" s="206" t="s">
        <v>568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4"/>
        <v>0</v>
      </c>
      <c r="BH112" s="206" t="s">
        <v>568</v>
      </c>
      <c r="BI112" s="244"/>
      <c r="BJ112" s="244">
        <f>'Ore-&gt;PI'!FF109</f>
        <v>-771.42466062394067</v>
      </c>
      <c r="BK112" s="252">
        <f t="shared" si="5"/>
        <v>-771.42466062394067</v>
      </c>
    </row>
    <row r="113" spans="2:63" x14ac:dyDescent="0.2">
      <c r="AF113" s="206"/>
      <c r="AO113" s="206"/>
      <c r="AP113" s="390" t="s">
        <v>418</v>
      </c>
      <c r="AQ113" s="390"/>
      <c r="AR113" s="390"/>
      <c r="AS113" s="390"/>
      <c r="AT113" s="390"/>
      <c r="AU113" s="390"/>
      <c r="AV113" s="390"/>
      <c r="AW113" s="390"/>
      <c r="AX113" s="390"/>
      <c r="AY113" s="390"/>
      <c r="AZ113" s="390"/>
      <c r="BA113" s="390"/>
      <c r="BB113" s="390"/>
      <c r="BC113" s="390"/>
      <c r="BD113" s="25" t="s">
        <v>469</v>
      </c>
      <c r="BI113" s="390" t="s">
        <v>420</v>
      </c>
      <c r="BJ113" s="390"/>
      <c r="BK113" s="25" t="s">
        <v>484</v>
      </c>
    </row>
    <row r="114" spans="2:63" x14ac:dyDescent="0.2">
      <c r="AF114" s="206"/>
      <c r="AO114" s="206"/>
      <c r="AP114" s="252">
        <f>SUM(AP79:AP112)</f>
        <v>2822.4392142321522</v>
      </c>
      <c r="AQ114" s="252">
        <f>SUM(AQ79:AQ112)</f>
        <v>15348.47184729631</v>
      </c>
      <c r="AR114" s="252">
        <f>SUM(AR79:AR112)</f>
        <v>2995.8065494463153</v>
      </c>
      <c r="AS114" s="252">
        <f t="shared" ref="AS114:BC114" si="6">SUM(AS79:AS112)</f>
        <v>-39777.560785767848</v>
      </c>
      <c r="AT114" s="252">
        <f t="shared" si="6"/>
        <v>-25062.103433021839</v>
      </c>
      <c r="AU114" s="252">
        <f t="shared" si="6"/>
        <v>-39604.193450553685</v>
      </c>
      <c r="AV114" s="252">
        <f t="shared" si="6"/>
        <v>-39777.560785767848</v>
      </c>
      <c r="AW114" s="252">
        <f t="shared" si="6"/>
        <v>-25062.103433021839</v>
      </c>
      <c r="AX114" s="252">
        <f t="shared" si="6"/>
        <v>-39604.193450553685</v>
      </c>
      <c r="AY114" s="252">
        <f t="shared" si="6"/>
        <v>-25062.08739026184</v>
      </c>
      <c r="AZ114" s="252">
        <f t="shared" si="6"/>
        <v>-39604.161365033688</v>
      </c>
      <c r="BA114" s="252">
        <f t="shared" si="6"/>
        <v>-265.33787327335835</v>
      </c>
      <c r="BB114" s="252">
        <f t="shared" si="6"/>
        <v>-31640.197378233519</v>
      </c>
      <c r="BC114" s="252">
        <f t="shared" si="6"/>
        <v>7859.8347072864781</v>
      </c>
      <c r="BI114" s="25"/>
      <c r="BJ114" s="25"/>
    </row>
    <row r="115" spans="2:63" ht="13" customHeight="1" x14ac:dyDescent="0.2">
      <c r="C115" s="391"/>
      <c r="D115" s="391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90" t="s">
        <v>468</v>
      </c>
      <c r="AQ115" s="390"/>
      <c r="AR115" s="390"/>
      <c r="AS115" s="390"/>
      <c r="AT115" s="390"/>
      <c r="AU115" s="390"/>
      <c r="AV115" s="390"/>
      <c r="AW115" s="390"/>
      <c r="AX115" s="390"/>
      <c r="AY115" s="390"/>
      <c r="AZ115" s="390"/>
      <c r="BA115" s="390"/>
      <c r="BB115" s="390"/>
      <c r="BC115" s="390"/>
      <c r="BI115" s="25"/>
      <c r="BJ115" s="25"/>
    </row>
    <row r="116" spans="2:63" ht="236" x14ac:dyDescent="0.2">
      <c r="B116" s="240"/>
      <c r="C116" s="207" t="s">
        <v>423</v>
      </c>
      <c r="D116" s="207" t="s">
        <v>425</v>
      </c>
      <c r="E116" s="207" t="s">
        <v>426</v>
      </c>
      <c r="F116" s="207" t="s">
        <v>447</v>
      </c>
      <c r="G116" s="207" t="s">
        <v>477</v>
      </c>
      <c r="H116" s="207" t="s">
        <v>515</v>
      </c>
      <c r="I116" s="207" t="s">
        <v>577</v>
      </c>
      <c r="J116" s="207" t="s">
        <v>578</v>
      </c>
      <c r="K116" s="207" t="s">
        <v>570</v>
      </c>
      <c r="L116" s="209" t="s">
        <v>552</v>
      </c>
      <c r="M116" s="207" t="s">
        <v>517</v>
      </c>
      <c r="N116" s="209" t="s">
        <v>520</v>
      </c>
      <c r="O116" s="207" t="s">
        <v>547</v>
      </c>
      <c r="P116" s="210" t="s">
        <v>539</v>
      </c>
      <c r="Q116" s="207" t="s">
        <v>524</v>
      </c>
      <c r="R116" s="209" t="s">
        <v>551</v>
      </c>
      <c r="S116" s="209" t="s">
        <v>546</v>
      </c>
      <c r="T116" s="209" t="s">
        <v>543</v>
      </c>
      <c r="U116" s="209" t="s">
        <v>549</v>
      </c>
      <c r="V116" s="210" t="s">
        <v>548</v>
      </c>
      <c r="W116" s="210" t="s">
        <v>532</v>
      </c>
      <c r="X116" s="210" t="s">
        <v>567</v>
      </c>
      <c r="Y116" s="210" t="s">
        <v>533</v>
      </c>
      <c r="Z116" s="210" t="s">
        <v>535</v>
      </c>
      <c r="AA116" s="210" t="s">
        <v>534</v>
      </c>
      <c r="AB116" s="210" t="s">
        <v>633</v>
      </c>
      <c r="AC116" s="232" t="s">
        <v>530</v>
      </c>
      <c r="AD116" s="210" t="s">
        <v>529</v>
      </c>
      <c r="AE116" s="207" t="s">
        <v>531</v>
      </c>
      <c r="AF116" s="210" t="s">
        <v>527</v>
      </c>
      <c r="AG116" s="210" t="s">
        <v>555</v>
      </c>
      <c r="AH116" s="210" t="s">
        <v>556</v>
      </c>
      <c r="AI116" s="210" t="s">
        <v>557</v>
      </c>
      <c r="AJ116" s="210" t="s">
        <v>568</v>
      </c>
    </row>
    <row r="117" spans="2:63" x14ac:dyDescent="0.2">
      <c r="B117" s="204" t="s">
        <v>415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'Ore-&gt;PI'!AH52</f>
        <v>-39777.560785767848</v>
      </c>
      <c r="M117" s="230">
        <f>'Ore-&gt;PI'!AH70</f>
        <v>-22363.1299691768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-62140.690754944648</v>
      </c>
    </row>
    <row r="118" spans="2:63" x14ac:dyDescent="0.2">
      <c r="B118" s="204" t="s">
        <v>416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'Ore-&gt;PI'!AI132</f>
        <v>-25062.103433021839</v>
      </c>
      <c r="O118" s="230">
        <f>'Ore-&gt;PI'!AI149</f>
        <v>-22363.1299691768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-47425.233402198639</v>
      </c>
    </row>
    <row r="119" spans="2:63" x14ac:dyDescent="0.2">
      <c r="B119" s="204" t="s">
        <v>417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'Ore-&gt;PI'!AI217</f>
        <v>-39604.193450553685</v>
      </c>
      <c r="Q119" s="230">
        <f>'Ore-&gt;PI'!AI234</f>
        <v>-22363.1299691768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7">SUM(C119:AJ119)</f>
        <v>-61967.323419730485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'Ore-&gt;PI'!BA52</f>
        <v>-39777.560785767848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7"/>
        <v>-39777.560785767848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'Ore-&gt;PI'!BB132</f>
        <v>-25062.103433021839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7"/>
        <v>-25062.103433021839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'Ore-&gt;PI'!BB217</f>
        <v>-39604.193450553685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7"/>
        <v>-39604.193450553685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443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'Ore-&gt;PI'!BT48</f>
        <v>-20318.34579452957</v>
      </c>
      <c r="V123" s="230">
        <f>'Ore-&gt;PI'!BT63</f>
        <v>-19459.214991238277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7"/>
        <v>-39777.560785767848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440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'Ore-&gt;PI'!BU132</f>
        <v>-25062.103433021839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7"/>
        <v>-25062.103433021839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458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'Ore-&gt;PI'!BU217</f>
        <v>-39604.193450553685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7"/>
        <v>-39604.193450553685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441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'Ore-&gt;PI'!CP131</f>
        <v>-11321.85158370395</v>
      </c>
      <c r="Z126" s="230">
        <f>'Ore-&gt;PI'!CP119</f>
        <v>-14926.410019749705</v>
      </c>
      <c r="AA126" s="230">
        <f>'Ore-&gt;PI'!CP147</f>
        <v>-22363.1299691768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7"/>
        <v>-48611.391572630455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436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'Ore-&gt;PI'!CP211</f>
        <v>0</v>
      </c>
      <c r="AC127" s="230">
        <f>'Ore-&gt;PI'!CP243</f>
        <v>-265.33787327335835</v>
      </c>
      <c r="AD127" s="230">
        <f>'Ore-&gt;PI'!CP227</f>
        <v>-69684.193450553677</v>
      </c>
      <c r="AE127" s="230">
        <f>'Ore-&gt;PI'!CP257</f>
        <v>-22363.1299691768</v>
      </c>
      <c r="AF127" s="230"/>
      <c r="AG127" s="230"/>
      <c r="AH127" s="230"/>
      <c r="AI127" s="230"/>
      <c r="AJ127" s="230"/>
      <c r="AK127" s="252">
        <f t="shared" si="7"/>
        <v>-92312.661293003825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456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'Ore-&gt;PI'!DJ241</f>
        <v>1.604276E-2</v>
      </c>
      <c r="AG128" s="230"/>
      <c r="AH128" s="230"/>
      <c r="AI128" s="230"/>
      <c r="AJ128" s="230"/>
      <c r="AK128" s="252">
        <f t="shared" si="7"/>
        <v>1.604276E-2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'Ore-&gt;PI'!EF134</f>
        <v>-31640.197378233519</v>
      </c>
      <c r="AH129" s="230"/>
      <c r="AI129" s="230"/>
      <c r="AJ129" s="230"/>
      <c r="AK129" s="252">
        <f t="shared" si="7"/>
        <v>-31640.197378233519</v>
      </c>
    </row>
    <row r="130" spans="2:38" x14ac:dyDescent="0.2">
      <c r="B130" s="204" t="s">
        <v>427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'Ore-&gt;PI'!FF131</f>
        <v>0</v>
      </c>
      <c r="AI130" s="230">
        <f>'Ore-&gt;PI'!FF148</f>
        <v>-22363.1299691768</v>
      </c>
      <c r="AJ130" s="230">
        <f>'Ore-&gt;PI'!FF109</f>
        <v>-771.42466062394067</v>
      </c>
      <c r="AK130" s="252">
        <f t="shared" si="7"/>
        <v>-23134.554629800739</v>
      </c>
    </row>
    <row r="131" spans="2:38" x14ac:dyDescent="0.2">
      <c r="B131" s="204"/>
      <c r="C131" s="390" t="s">
        <v>419</v>
      </c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0"/>
      <c r="T131" s="390"/>
      <c r="U131" s="390"/>
      <c r="V131" s="390"/>
      <c r="W131" s="390"/>
      <c r="X131" s="390"/>
      <c r="Y131" s="390"/>
      <c r="Z131" s="390"/>
      <c r="AA131" s="390"/>
      <c r="AB131" s="390"/>
      <c r="AC131" s="390"/>
      <c r="AD131" s="390"/>
      <c r="AE131" s="390"/>
      <c r="AF131" s="390"/>
      <c r="AG131" s="390"/>
      <c r="AH131" s="390"/>
      <c r="AI131" s="390"/>
      <c r="AJ131" s="390"/>
      <c r="AK131" s="25" t="s">
        <v>465</v>
      </c>
      <c r="AL131" s="25"/>
    </row>
    <row r="132" spans="2:38" x14ac:dyDescent="0.2">
      <c r="B132" s="204"/>
      <c r="C132" s="252">
        <f t="shared" ref="C132:AJ132" si="8">SUM(C117:C130)</f>
        <v>0</v>
      </c>
      <c r="D132" s="252">
        <f t="shared" si="8"/>
        <v>0</v>
      </c>
      <c r="E132" s="252">
        <f t="shared" si="8"/>
        <v>0</v>
      </c>
      <c r="F132" s="252">
        <f t="shared" si="8"/>
        <v>0</v>
      </c>
      <c r="G132" s="252">
        <f t="shared" si="8"/>
        <v>0</v>
      </c>
      <c r="H132" s="252">
        <f t="shared" si="8"/>
        <v>0</v>
      </c>
      <c r="I132" s="252">
        <f t="shared" si="8"/>
        <v>0</v>
      </c>
      <c r="J132" s="252">
        <f t="shared" si="8"/>
        <v>0</v>
      </c>
      <c r="K132" s="252">
        <f t="shared" si="8"/>
        <v>0</v>
      </c>
      <c r="L132" s="252">
        <f t="shared" si="8"/>
        <v>-39777.560785767848</v>
      </c>
      <c r="M132" s="252">
        <f t="shared" si="8"/>
        <v>-22363.1299691768</v>
      </c>
      <c r="N132" s="252">
        <f t="shared" si="8"/>
        <v>-25062.103433021839</v>
      </c>
      <c r="O132" s="252">
        <f t="shared" si="8"/>
        <v>-22363.1299691768</v>
      </c>
      <c r="P132" s="252">
        <f t="shared" si="8"/>
        <v>-39604.193450553685</v>
      </c>
      <c r="Q132" s="252">
        <f t="shared" si="8"/>
        <v>-22363.1299691768</v>
      </c>
      <c r="R132" s="252">
        <f t="shared" si="8"/>
        <v>-39777.560785767848</v>
      </c>
      <c r="S132" s="252">
        <f t="shared" si="8"/>
        <v>-25062.103433021839</v>
      </c>
      <c r="T132" s="252">
        <f t="shared" si="8"/>
        <v>-39604.193450553685</v>
      </c>
      <c r="U132" s="252">
        <f t="shared" si="8"/>
        <v>-20318.34579452957</v>
      </c>
      <c r="V132" s="252">
        <f t="shared" si="8"/>
        <v>-19459.214991238277</v>
      </c>
      <c r="W132" s="252">
        <f t="shared" si="8"/>
        <v>-25062.103433021839</v>
      </c>
      <c r="X132" s="252">
        <f t="shared" si="8"/>
        <v>-39604.193450553685</v>
      </c>
      <c r="Y132" s="252">
        <f t="shared" si="8"/>
        <v>-11321.85158370395</v>
      </c>
      <c r="Z132" s="252">
        <f t="shared" si="8"/>
        <v>-14926.410019749705</v>
      </c>
      <c r="AA132" s="252">
        <f t="shared" si="8"/>
        <v>-22363.1299691768</v>
      </c>
      <c r="AB132" s="252">
        <f t="shared" si="8"/>
        <v>0</v>
      </c>
      <c r="AC132" s="252">
        <f t="shared" si="8"/>
        <v>-265.33787327335835</v>
      </c>
      <c r="AD132" s="252">
        <f t="shared" si="8"/>
        <v>-69684.193450553677</v>
      </c>
      <c r="AE132" s="252">
        <f t="shared" si="8"/>
        <v>-22363.1299691768</v>
      </c>
      <c r="AF132" s="252">
        <f t="shared" si="8"/>
        <v>1.604276E-2</v>
      </c>
      <c r="AG132" s="252">
        <f t="shared" si="8"/>
        <v>-31640.197378233519</v>
      </c>
      <c r="AH132" s="252">
        <f t="shared" si="8"/>
        <v>0</v>
      </c>
      <c r="AI132" s="252">
        <f t="shared" si="8"/>
        <v>-22363.1299691768</v>
      </c>
      <c r="AJ132" s="252">
        <f t="shared" si="8"/>
        <v>-771.42466062394067</v>
      </c>
    </row>
    <row r="133" spans="2:38" x14ac:dyDescent="0.2">
      <c r="B133" s="204"/>
      <c r="C133" s="390" t="s">
        <v>466</v>
      </c>
      <c r="D133" s="390"/>
      <c r="E133" s="390"/>
      <c r="F133" s="390"/>
      <c r="G133" s="390"/>
      <c r="H133" s="390"/>
      <c r="I133" s="390"/>
      <c r="J133" s="390"/>
      <c r="K133" s="390"/>
      <c r="L133" s="390"/>
      <c r="M133" s="390"/>
      <c r="N133" s="390"/>
      <c r="O133" s="390"/>
      <c r="P133" s="390"/>
      <c r="Q133" s="390"/>
      <c r="R133" s="390"/>
      <c r="S133" s="390"/>
      <c r="T133" s="390"/>
      <c r="U133" s="390"/>
      <c r="V133" s="390"/>
      <c r="W133" s="390"/>
      <c r="X133" s="390"/>
      <c r="Y133" s="390"/>
      <c r="Z133" s="390"/>
      <c r="AA133" s="390"/>
      <c r="AB133" s="390"/>
      <c r="AC133" s="390"/>
      <c r="AD133" s="390"/>
      <c r="AE133" s="390"/>
      <c r="AF133" s="390"/>
      <c r="AG133" s="390"/>
      <c r="AH133" s="390"/>
      <c r="AI133" s="390"/>
      <c r="AJ133" s="390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423</v>
      </c>
      <c r="D144" s="207" t="s">
        <v>425</v>
      </c>
      <c r="E144" s="207" t="s">
        <v>426</v>
      </c>
      <c r="F144" s="207" t="s">
        <v>447</v>
      </c>
      <c r="G144" s="207" t="s">
        <v>477</v>
      </c>
      <c r="H144" s="207" t="s">
        <v>515</v>
      </c>
      <c r="I144" s="207" t="s">
        <v>577</v>
      </c>
      <c r="J144" s="207" t="s">
        <v>578</v>
      </c>
      <c r="K144" s="207" t="s">
        <v>570</v>
      </c>
      <c r="L144" s="209" t="s">
        <v>552</v>
      </c>
      <c r="M144" s="207" t="s">
        <v>517</v>
      </c>
      <c r="N144" s="209" t="s">
        <v>520</v>
      </c>
      <c r="O144" s="207" t="s">
        <v>547</v>
      </c>
      <c r="P144" s="210" t="s">
        <v>539</v>
      </c>
      <c r="Q144" s="207" t="s">
        <v>524</v>
      </c>
      <c r="R144" s="209" t="s">
        <v>551</v>
      </c>
      <c r="S144" s="209" t="s">
        <v>546</v>
      </c>
      <c r="T144" s="209" t="s">
        <v>543</v>
      </c>
      <c r="U144" s="209" t="s">
        <v>549</v>
      </c>
      <c r="V144" s="210" t="s">
        <v>548</v>
      </c>
      <c r="W144" s="210" t="s">
        <v>532</v>
      </c>
      <c r="X144" s="210" t="s">
        <v>567</v>
      </c>
      <c r="Y144" s="210" t="s">
        <v>533</v>
      </c>
      <c r="Z144" s="210" t="s">
        <v>535</v>
      </c>
      <c r="AA144" s="210" t="s">
        <v>534</v>
      </c>
      <c r="AB144" s="210" t="s">
        <v>633</v>
      </c>
      <c r="AC144" s="232" t="s">
        <v>530</v>
      </c>
      <c r="AD144" s="210" t="s">
        <v>529</v>
      </c>
      <c r="AE144" s="207" t="s">
        <v>531</v>
      </c>
      <c r="AF144" s="210" t="s">
        <v>527</v>
      </c>
      <c r="AG144" s="210" t="s">
        <v>555</v>
      </c>
      <c r="AH144" s="210" t="s">
        <v>556</v>
      </c>
      <c r="AI144" s="210" t="s">
        <v>557</v>
      </c>
      <c r="AJ144" s="210" t="s">
        <v>568</v>
      </c>
      <c r="AK144" s="210"/>
      <c r="AL144" s="210"/>
    </row>
    <row r="145" spans="2:42" x14ac:dyDescent="0.2">
      <c r="B145" s="204" t="s">
        <v>422</v>
      </c>
      <c r="C145" s="244">
        <f>'Ore-&gt;PI'!O52</f>
        <v>-39777.560785767848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424</v>
      </c>
      <c r="C146" s="244"/>
      <c r="D146" s="244">
        <f>'Ore-&gt;PI'!O132</f>
        <v>-25062.103433021839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448</v>
      </c>
      <c r="C147" s="244"/>
      <c r="D147" s="244"/>
      <c r="E147" s="244">
        <f>'Ore-&gt;PI'!O217</f>
        <v>-39604.193450553685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483</v>
      </c>
      <c r="C148" s="244"/>
      <c r="D148" s="244"/>
      <c r="E148" s="244"/>
      <c r="F148" s="250">
        <f>'Ore-&gt;PI'!O242</f>
        <v>0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476</v>
      </c>
      <c r="C149" s="244"/>
      <c r="D149" s="244"/>
      <c r="E149" s="244"/>
      <c r="F149" s="244"/>
      <c r="G149" s="244">
        <f>'Ore-&gt;PI'!BU259+'Ore-&gt;PI'!BU157+'Ore-&gt;PI'!EF119</f>
        <v>4.8128279999999996E-2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580</v>
      </c>
      <c r="C150" s="244"/>
      <c r="D150" s="244"/>
      <c r="E150" s="244"/>
      <c r="F150" s="244"/>
      <c r="G150" s="244"/>
      <c r="H150" s="244">
        <f>'Ore-&gt;PI'!O227+'Ore-&gt;PI'!O145+'Ore-&gt;PI'!O64</f>
        <v>127800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579</v>
      </c>
      <c r="C151" s="244"/>
      <c r="D151" s="244"/>
      <c r="E151" s="244"/>
      <c r="F151" s="244"/>
      <c r="G151" s="244"/>
      <c r="H151" s="244"/>
      <c r="I151" s="244">
        <f>'Ore-&gt;PI'!O156</f>
        <v>-2189.4247196818515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518</v>
      </c>
      <c r="C152" s="244"/>
      <c r="D152" s="244"/>
      <c r="E152" s="244"/>
      <c r="F152" s="244"/>
      <c r="G152" s="244"/>
      <c r="H152" s="244"/>
      <c r="I152" s="244"/>
      <c r="J152" s="244">
        <f>'Ore-&gt;PI'!EF106</f>
        <v>39500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569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90" t="s">
        <v>57</v>
      </c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0"/>
      <c r="T154" s="390"/>
      <c r="U154" s="390"/>
      <c r="V154" s="390"/>
      <c r="W154" s="390"/>
      <c r="X154" s="390"/>
      <c r="Y154" s="390"/>
      <c r="Z154" s="390"/>
      <c r="AA154" s="390"/>
      <c r="AB154" s="390"/>
      <c r="AC154" s="390"/>
      <c r="AD154" s="390"/>
      <c r="AE154" s="390"/>
      <c r="AF154" s="390"/>
      <c r="AG154" s="390"/>
      <c r="AH154" s="390"/>
      <c r="AI154" s="390"/>
      <c r="AJ154" s="390"/>
      <c r="AK154" s="25"/>
      <c r="AL154" s="25"/>
    </row>
    <row r="155" spans="2:42" x14ac:dyDescent="0.2">
      <c r="C155" s="252">
        <f t="shared" ref="C155:AJ155" si="9">SUM(C145:C153)</f>
        <v>-39777.560785767848</v>
      </c>
      <c r="D155" s="252">
        <f t="shared" si="9"/>
        <v>-25062.103433021839</v>
      </c>
      <c r="E155" s="252">
        <f t="shared" si="9"/>
        <v>-39604.193450553685</v>
      </c>
      <c r="F155" s="252">
        <f t="shared" si="9"/>
        <v>0</v>
      </c>
      <c r="G155" s="252">
        <f t="shared" si="9"/>
        <v>4.8128279999999996E-2</v>
      </c>
      <c r="H155" s="252">
        <f t="shared" si="9"/>
        <v>127800</v>
      </c>
      <c r="I155" s="252">
        <f t="shared" si="9"/>
        <v>-2189.4247196818515</v>
      </c>
      <c r="J155" s="252">
        <f t="shared" si="9"/>
        <v>39500</v>
      </c>
      <c r="K155" s="252">
        <f t="shared" si="9"/>
        <v>0</v>
      </c>
      <c r="L155" s="252">
        <f t="shared" si="9"/>
        <v>0</v>
      </c>
      <c r="M155" s="252">
        <f t="shared" si="9"/>
        <v>0</v>
      </c>
      <c r="N155" s="252">
        <f t="shared" si="9"/>
        <v>0</v>
      </c>
      <c r="O155" s="252">
        <f t="shared" si="9"/>
        <v>0</v>
      </c>
      <c r="P155" s="252">
        <f t="shared" si="9"/>
        <v>0</v>
      </c>
      <c r="Q155" s="252">
        <f t="shared" si="9"/>
        <v>0</v>
      </c>
      <c r="R155" s="252">
        <f t="shared" si="9"/>
        <v>0</v>
      </c>
      <c r="S155" s="252">
        <f t="shared" si="9"/>
        <v>0</v>
      </c>
      <c r="T155" s="252">
        <f t="shared" si="9"/>
        <v>0</v>
      </c>
      <c r="U155" s="252">
        <f t="shared" si="9"/>
        <v>0</v>
      </c>
      <c r="V155" s="252">
        <f t="shared" si="9"/>
        <v>0</v>
      </c>
      <c r="W155" s="252">
        <f t="shared" si="9"/>
        <v>0</v>
      </c>
      <c r="X155" s="252">
        <f t="shared" si="9"/>
        <v>0</v>
      </c>
      <c r="Y155" s="252">
        <f t="shared" si="9"/>
        <v>0</v>
      </c>
      <c r="Z155" s="252">
        <f t="shared" si="9"/>
        <v>0</v>
      </c>
      <c r="AA155" s="252">
        <f t="shared" si="9"/>
        <v>0</v>
      </c>
      <c r="AB155" s="252">
        <f t="shared" si="9"/>
        <v>0</v>
      </c>
      <c r="AC155" s="252">
        <f t="shared" si="9"/>
        <v>0</v>
      </c>
      <c r="AD155" s="252">
        <f t="shared" si="9"/>
        <v>0</v>
      </c>
      <c r="AE155" s="252">
        <f t="shared" si="9"/>
        <v>0</v>
      </c>
      <c r="AF155" s="252">
        <f t="shared" si="9"/>
        <v>0</v>
      </c>
      <c r="AG155" s="252">
        <f t="shared" si="9"/>
        <v>0</v>
      </c>
      <c r="AH155" s="252">
        <f t="shared" si="9"/>
        <v>0</v>
      </c>
      <c r="AI155" s="252">
        <f t="shared" si="9"/>
        <v>0</v>
      </c>
      <c r="AJ155" s="252">
        <f t="shared" si="9"/>
        <v>0</v>
      </c>
    </row>
    <row r="156" spans="2:42" x14ac:dyDescent="0.2">
      <c r="C156" s="390" t="s">
        <v>467</v>
      </c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  <c r="AG156" s="390"/>
      <c r="AH156" s="390"/>
      <c r="AI156" s="390"/>
      <c r="AJ156" s="390"/>
      <c r="AK156" s="25"/>
      <c r="AL156" s="25"/>
    </row>
    <row r="160" spans="2:42" x14ac:dyDescent="0.2">
      <c r="C160" s="390" t="s">
        <v>671</v>
      </c>
      <c r="D160" s="390"/>
      <c r="E160" s="390"/>
      <c r="F160" s="390"/>
      <c r="G160" s="390"/>
      <c r="H160" s="390"/>
      <c r="I160" s="390"/>
      <c r="J160" s="390"/>
      <c r="K160" s="390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423</v>
      </c>
      <c r="C163" s="252">
        <f>C155</f>
        <v>-39777.560785767848</v>
      </c>
      <c r="E163" s="252" cm="1">
        <f t="array" ref="E163:E196">TRANSPOSE(C132:AJ132)</f>
        <v>0</v>
      </c>
      <c r="G163" s="252">
        <f t="shared" ref="G163:G196" si="10">BD79</f>
        <v>-39777.560785767848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425</v>
      </c>
      <c r="C164" s="252">
        <f>D155</f>
        <v>-25062.103433021839</v>
      </c>
      <c r="E164" s="252">
        <v>0</v>
      </c>
      <c r="G164" s="252">
        <f t="shared" si="10"/>
        <v>-25062.103433021839</v>
      </c>
      <c r="I164" s="252">
        <v>0</v>
      </c>
      <c r="K164" s="299">
        <f>C164+E164-G164-I164</f>
        <v>0</v>
      </c>
    </row>
    <row r="165" spans="2:11" x14ac:dyDescent="0.2">
      <c r="B165" s="204" t="s">
        <v>426</v>
      </c>
      <c r="C165" s="252">
        <f>E155</f>
        <v>-39604.193450553685</v>
      </c>
      <c r="E165" s="252">
        <v>0</v>
      </c>
      <c r="G165" s="252">
        <f t="shared" si="10"/>
        <v>-39604.193450553685</v>
      </c>
      <c r="I165" s="252">
        <v>0</v>
      </c>
      <c r="K165" s="299">
        <f>C165+E165-G165-I165</f>
        <v>0</v>
      </c>
    </row>
    <row r="166" spans="2:11" x14ac:dyDescent="0.2">
      <c r="B166" s="204" t="s">
        <v>447</v>
      </c>
      <c r="C166" s="252">
        <f>F155</f>
        <v>0</v>
      </c>
      <c r="E166" s="252">
        <v>0</v>
      </c>
      <c r="G166" s="252">
        <f t="shared" si="10"/>
        <v>0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477</v>
      </c>
      <c r="C167" s="252">
        <f>G155</f>
        <v>4.8128279999999996E-2</v>
      </c>
      <c r="E167" s="252">
        <v>0</v>
      </c>
      <c r="G167" s="252">
        <f t="shared" si="10"/>
        <v>4.8128279999999996E-2</v>
      </c>
      <c r="I167" s="252">
        <v>0</v>
      </c>
      <c r="K167" s="299">
        <f t="shared" ref="K167:K196" si="11">C167+E167-G167-I167</f>
        <v>0</v>
      </c>
    </row>
    <row r="168" spans="2:11" x14ac:dyDescent="0.2">
      <c r="B168" s="204" t="s">
        <v>515</v>
      </c>
      <c r="C168" s="252">
        <f>H155</f>
        <v>127800</v>
      </c>
      <c r="E168" s="252">
        <v>0</v>
      </c>
      <c r="G168" s="252">
        <f t="shared" si="10"/>
        <v>127800</v>
      </c>
      <c r="I168" s="252">
        <v>0</v>
      </c>
      <c r="K168" s="299">
        <f t="shared" si="11"/>
        <v>0</v>
      </c>
    </row>
    <row r="169" spans="2:11" x14ac:dyDescent="0.2">
      <c r="B169" s="204" t="s">
        <v>516</v>
      </c>
      <c r="C169" s="252">
        <f>I155</f>
        <v>-2189.4247196818515</v>
      </c>
      <c r="E169" s="252">
        <v>0</v>
      </c>
      <c r="G169" s="252">
        <f t="shared" si="10"/>
        <v>-2189.4247196818515</v>
      </c>
      <c r="I169" s="252">
        <v>0</v>
      </c>
      <c r="K169" s="299">
        <f t="shared" si="11"/>
        <v>0</v>
      </c>
    </row>
    <row r="170" spans="2:11" x14ac:dyDescent="0.2">
      <c r="B170" s="204" t="s">
        <v>519</v>
      </c>
      <c r="C170" s="252">
        <f>J155</f>
        <v>39500</v>
      </c>
      <c r="E170" s="252">
        <v>0</v>
      </c>
      <c r="G170" s="252">
        <f t="shared" si="10"/>
        <v>39500</v>
      </c>
      <c r="I170" s="252">
        <v>0</v>
      </c>
      <c r="K170" s="299">
        <f t="shared" si="11"/>
        <v>0</v>
      </c>
    </row>
    <row r="171" spans="2:11" x14ac:dyDescent="0.2">
      <c r="B171" s="204" t="s">
        <v>570</v>
      </c>
      <c r="C171" s="252">
        <f>K155</f>
        <v>0</v>
      </c>
      <c r="E171" s="252">
        <v>0</v>
      </c>
      <c r="G171" s="252">
        <f t="shared" si="10"/>
        <v>0</v>
      </c>
      <c r="I171" s="252">
        <v>0</v>
      </c>
      <c r="K171" s="299">
        <f t="shared" si="11"/>
        <v>0</v>
      </c>
    </row>
    <row r="172" spans="2:11" ht="16" x14ac:dyDescent="0.2">
      <c r="B172" s="205" t="s">
        <v>552</v>
      </c>
      <c r="C172" s="252">
        <f>L155</f>
        <v>0</v>
      </c>
      <c r="E172" s="252">
        <v>-39777.560785767848</v>
      </c>
      <c r="G172" s="252">
        <f t="shared" si="10"/>
        <v>-39777.560785767848</v>
      </c>
      <c r="I172" s="252">
        <v>0</v>
      </c>
      <c r="K172" s="299">
        <f t="shared" si="11"/>
        <v>0</v>
      </c>
    </row>
    <row r="173" spans="2:11" x14ac:dyDescent="0.2">
      <c r="B173" s="204" t="s">
        <v>517</v>
      </c>
      <c r="C173" s="252">
        <f>M155</f>
        <v>0</v>
      </c>
      <c r="E173" s="252">
        <v>-22363.1299691768</v>
      </c>
      <c r="G173" s="252">
        <f t="shared" si="10"/>
        <v>0</v>
      </c>
      <c r="I173" s="252">
        <v>-22363.1299691768</v>
      </c>
      <c r="K173" s="299">
        <f t="shared" si="11"/>
        <v>0</v>
      </c>
    </row>
    <row r="174" spans="2:11" ht="16" x14ac:dyDescent="0.2">
      <c r="B174" s="205" t="s">
        <v>520</v>
      </c>
      <c r="C174" s="252">
        <f>N155</f>
        <v>0</v>
      </c>
      <c r="E174" s="252">
        <v>-25062.103433021839</v>
      </c>
      <c r="G174" s="252">
        <f t="shared" si="10"/>
        <v>-25062.103433021839</v>
      </c>
      <c r="I174" s="252">
        <v>0</v>
      </c>
      <c r="K174" s="299">
        <f t="shared" si="11"/>
        <v>0</v>
      </c>
    </row>
    <row r="175" spans="2:11" x14ac:dyDescent="0.2">
      <c r="B175" s="204" t="s">
        <v>547</v>
      </c>
      <c r="C175" s="252">
        <f>O155</f>
        <v>0</v>
      </c>
      <c r="E175" s="252">
        <v>-22363.1299691768</v>
      </c>
      <c r="G175" s="252">
        <f t="shared" si="10"/>
        <v>0</v>
      </c>
      <c r="I175" s="252">
        <v>-22363.1299691768</v>
      </c>
      <c r="K175" s="299">
        <f t="shared" si="11"/>
        <v>0</v>
      </c>
    </row>
    <row r="176" spans="2:11" x14ac:dyDescent="0.2">
      <c r="B176" s="206" t="s">
        <v>539</v>
      </c>
      <c r="C176" s="252">
        <f>P155</f>
        <v>0</v>
      </c>
      <c r="D176" s="259" t="s">
        <v>471</v>
      </c>
      <c r="E176" s="252">
        <v>-39604.193450553685</v>
      </c>
      <c r="F176" s="171" t="s">
        <v>473</v>
      </c>
      <c r="G176" s="252">
        <f t="shared" si="10"/>
        <v>-39604.193450553685</v>
      </c>
      <c r="H176" s="171" t="s">
        <v>473</v>
      </c>
      <c r="I176" s="252">
        <v>0</v>
      </c>
      <c r="J176" s="259" t="s">
        <v>474</v>
      </c>
      <c r="K176" s="299">
        <f t="shared" si="11"/>
        <v>0</v>
      </c>
    </row>
    <row r="177" spans="2:18" x14ac:dyDescent="0.2">
      <c r="B177" s="204" t="s">
        <v>524</v>
      </c>
      <c r="C177" s="252">
        <f>Q155</f>
        <v>0</v>
      </c>
      <c r="E177" s="252">
        <v>-22363.1299691768</v>
      </c>
      <c r="G177" s="252">
        <f t="shared" si="10"/>
        <v>0</v>
      </c>
      <c r="I177" s="252">
        <v>-22363.1299691768</v>
      </c>
      <c r="K177" s="299">
        <f t="shared" si="11"/>
        <v>0</v>
      </c>
    </row>
    <row r="178" spans="2:18" ht="16" x14ac:dyDescent="0.2">
      <c r="B178" s="205" t="s">
        <v>551</v>
      </c>
      <c r="C178" s="252">
        <f>R155</f>
        <v>0</v>
      </c>
      <c r="E178" s="252">
        <v>-39777.560785767848</v>
      </c>
      <c r="G178" s="252">
        <f t="shared" si="10"/>
        <v>-39777.560785767848</v>
      </c>
      <c r="I178" s="252">
        <v>0</v>
      </c>
      <c r="K178" s="299">
        <f t="shared" si="11"/>
        <v>0</v>
      </c>
    </row>
    <row r="179" spans="2:18" ht="16" x14ac:dyDescent="0.2">
      <c r="B179" s="205" t="s">
        <v>546</v>
      </c>
      <c r="C179" s="252">
        <f>S155</f>
        <v>0</v>
      </c>
      <c r="E179" s="252">
        <v>-25062.103433021839</v>
      </c>
      <c r="G179" s="252">
        <f t="shared" si="10"/>
        <v>-25062.103433021839</v>
      </c>
      <c r="I179" s="252">
        <v>0</v>
      </c>
      <c r="K179" s="299">
        <f t="shared" si="11"/>
        <v>0</v>
      </c>
    </row>
    <row r="180" spans="2:18" ht="16" x14ac:dyDescent="0.2">
      <c r="B180" s="205" t="s">
        <v>543</v>
      </c>
      <c r="C180" s="252">
        <f>T155</f>
        <v>0</v>
      </c>
      <c r="E180" s="252">
        <v>-39604.193450553685</v>
      </c>
      <c r="G180" s="252">
        <f t="shared" si="10"/>
        <v>-39604.193450553685</v>
      </c>
      <c r="I180" s="252">
        <v>0</v>
      </c>
      <c r="K180" s="299">
        <f t="shared" si="11"/>
        <v>0</v>
      </c>
    </row>
    <row r="181" spans="2:18" ht="16" x14ac:dyDescent="0.2">
      <c r="B181" s="205" t="s">
        <v>549</v>
      </c>
      <c r="C181" s="252">
        <f>U155</f>
        <v>0</v>
      </c>
      <c r="E181" s="252">
        <v>-20318.34579452957</v>
      </c>
      <c r="G181" s="252">
        <f t="shared" si="10"/>
        <v>-20318.34579452957</v>
      </c>
      <c r="I181" s="252">
        <v>0</v>
      </c>
      <c r="K181" s="299">
        <f t="shared" si="11"/>
        <v>0</v>
      </c>
    </row>
    <row r="182" spans="2:18" x14ac:dyDescent="0.2">
      <c r="B182" s="206" t="s">
        <v>548</v>
      </c>
      <c r="C182" s="252">
        <f>V155</f>
        <v>0</v>
      </c>
      <c r="E182" s="252">
        <v>-19459.214991238277</v>
      </c>
      <c r="G182" s="252">
        <f t="shared" si="10"/>
        <v>0</v>
      </c>
      <c r="I182" s="252">
        <v>-19459.214991238277</v>
      </c>
      <c r="K182" s="299">
        <f t="shared" si="11"/>
        <v>0</v>
      </c>
    </row>
    <row r="183" spans="2:18" x14ac:dyDescent="0.2">
      <c r="B183" s="206" t="s">
        <v>532</v>
      </c>
      <c r="C183" s="252">
        <f>W155</f>
        <v>0</v>
      </c>
      <c r="E183" s="252">
        <v>-25062.103433021839</v>
      </c>
      <c r="G183" s="252">
        <f t="shared" si="10"/>
        <v>-25062.103433021839</v>
      </c>
      <c r="I183" s="252">
        <v>0</v>
      </c>
      <c r="K183" s="299">
        <f t="shared" si="11"/>
        <v>0</v>
      </c>
      <c r="N183" s="25"/>
      <c r="P183" s="25"/>
      <c r="Q183" s="25"/>
      <c r="R183" s="25"/>
    </row>
    <row r="184" spans="2:18" x14ac:dyDescent="0.2">
      <c r="B184" s="206" t="s">
        <v>567</v>
      </c>
      <c r="C184" s="252">
        <f>X155</f>
        <v>0</v>
      </c>
      <c r="E184" s="252">
        <v>-39604.193450553685</v>
      </c>
      <c r="G184" s="252">
        <f t="shared" si="10"/>
        <v>-39604.193450553685</v>
      </c>
      <c r="I184" s="252">
        <v>0</v>
      </c>
      <c r="K184" s="299">
        <f t="shared" si="11"/>
        <v>0</v>
      </c>
      <c r="N184" s="25"/>
      <c r="P184" s="25"/>
      <c r="Q184" s="25"/>
      <c r="R184" s="25"/>
    </row>
    <row r="185" spans="2:18" x14ac:dyDescent="0.2">
      <c r="B185" s="206" t="s">
        <v>533</v>
      </c>
      <c r="C185" s="252">
        <f>Y155</f>
        <v>0</v>
      </c>
      <c r="E185" s="252">
        <v>-11321.85158370395</v>
      </c>
      <c r="G185" s="252">
        <f t="shared" si="10"/>
        <v>-11321.85158370395</v>
      </c>
      <c r="I185" s="252">
        <v>0</v>
      </c>
      <c r="K185" s="299">
        <f t="shared" si="11"/>
        <v>0</v>
      </c>
      <c r="N185" s="25"/>
      <c r="P185" s="25"/>
      <c r="Q185" s="25"/>
      <c r="R185" s="25"/>
    </row>
    <row r="186" spans="2:18" x14ac:dyDescent="0.2">
      <c r="B186" s="206" t="s">
        <v>535</v>
      </c>
      <c r="C186" s="252">
        <f>Z155</f>
        <v>0</v>
      </c>
      <c r="E186" s="252">
        <v>-14926.410019749705</v>
      </c>
      <c r="G186" s="252">
        <f t="shared" si="10"/>
        <v>0</v>
      </c>
      <c r="I186" s="252">
        <v>-14926.410019749705</v>
      </c>
      <c r="K186" s="299">
        <f t="shared" si="11"/>
        <v>0</v>
      </c>
      <c r="N186" s="25"/>
      <c r="P186" s="25"/>
      <c r="Q186" s="25"/>
      <c r="R186" s="25"/>
    </row>
    <row r="187" spans="2:18" x14ac:dyDescent="0.2">
      <c r="B187" s="206" t="s">
        <v>534</v>
      </c>
      <c r="C187" s="252">
        <f>AA155</f>
        <v>0</v>
      </c>
      <c r="E187" s="252">
        <v>-22363.1299691768</v>
      </c>
      <c r="G187" s="252">
        <f t="shared" si="10"/>
        <v>0</v>
      </c>
      <c r="I187" s="252">
        <v>-22363.1299691768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633</v>
      </c>
      <c r="C188" s="252">
        <f>AB155</f>
        <v>0</v>
      </c>
      <c r="E188" s="252">
        <v>0</v>
      </c>
      <c r="G188" s="252">
        <f t="shared" si="10"/>
        <v>0</v>
      </c>
      <c r="I188" s="252">
        <v>0</v>
      </c>
      <c r="K188" s="299">
        <f t="shared" si="11"/>
        <v>0</v>
      </c>
    </row>
    <row r="189" spans="2:18" ht="16" x14ac:dyDescent="0.2">
      <c r="B189" s="253" t="s">
        <v>530</v>
      </c>
      <c r="C189" s="252">
        <f>AC155</f>
        <v>0</v>
      </c>
      <c r="E189" s="252">
        <v>-265.33787327335835</v>
      </c>
      <c r="G189" s="252">
        <f t="shared" si="10"/>
        <v>-265.33787327335835</v>
      </c>
      <c r="I189" s="252">
        <v>0</v>
      </c>
      <c r="K189" s="299">
        <f t="shared" si="11"/>
        <v>0</v>
      </c>
    </row>
    <row r="190" spans="2:18" x14ac:dyDescent="0.2">
      <c r="B190" s="206" t="s">
        <v>529</v>
      </c>
      <c r="C190" s="252">
        <f>AD155</f>
        <v>0</v>
      </c>
      <c r="E190" s="252">
        <v>-69684.193450553677</v>
      </c>
      <c r="G190" s="252">
        <f t="shared" si="10"/>
        <v>0</v>
      </c>
      <c r="I190" s="252">
        <v>-69684.193450553677</v>
      </c>
      <c r="K190" s="299">
        <f t="shared" si="11"/>
        <v>0</v>
      </c>
      <c r="L190" s="25"/>
    </row>
    <row r="191" spans="2:18" x14ac:dyDescent="0.2">
      <c r="B191" s="204" t="s">
        <v>531</v>
      </c>
      <c r="C191" s="252">
        <f>AE155</f>
        <v>0</v>
      </c>
      <c r="E191" s="252">
        <v>-22363.1299691768</v>
      </c>
      <c r="G191" s="252">
        <f t="shared" si="10"/>
        <v>0</v>
      </c>
      <c r="I191" s="252">
        <v>-22363.1299691768</v>
      </c>
      <c r="K191" s="299">
        <f t="shared" si="11"/>
        <v>0</v>
      </c>
    </row>
    <row r="192" spans="2:18" x14ac:dyDescent="0.2">
      <c r="B192" s="206" t="s">
        <v>527</v>
      </c>
      <c r="C192" s="252">
        <f>AF155</f>
        <v>0</v>
      </c>
      <c r="E192" s="252">
        <v>1.604276E-2</v>
      </c>
      <c r="G192" s="252">
        <f t="shared" si="10"/>
        <v>3.2085519999999999E-2</v>
      </c>
      <c r="I192" s="252">
        <v>1.604276E-2</v>
      </c>
      <c r="K192" s="299">
        <f t="shared" si="11"/>
        <v>-3.2085519999999999E-2</v>
      </c>
    </row>
    <row r="193" spans="2:19" x14ac:dyDescent="0.2">
      <c r="B193" s="206" t="s">
        <v>555</v>
      </c>
      <c r="C193" s="252">
        <f>AG155</f>
        <v>0</v>
      </c>
      <c r="E193" s="252">
        <v>-31640.197378233519</v>
      </c>
      <c r="G193" s="252">
        <f t="shared" si="10"/>
        <v>-31640.197378233519</v>
      </c>
      <c r="I193" s="252">
        <v>0</v>
      </c>
      <c r="K193" s="299">
        <f t="shared" si="11"/>
        <v>0</v>
      </c>
      <c r="P193" s="245"/>
      <c r="Q193" s="245"/>
      <c r="R193" s="245"/>
      <c r="S193" s="245"/>
    </row>
    <row r="194" spans="2:19" x14ac:dyDescent="0.2">
      <c r="B194" s="206" t="s">
        <v>556</v>
      </c>
      <c r="C194" s="252">
        <f>AH155</f>
        <v>0</v>
      </c>
      <c r="E194" s="252">
        <v>0</v>
      </c>
      <c r="G194" s="252">
        <f t="shared" si="10"/>
        <v>0</v>
      </c>
      <c r="I194" s="252">
        <v>0</v>
      </c>
      <c r="K194" s="299">
        <f t="shared" si="11"/>
        <v>0</v>
      </c>
    </row>
    <row r="195" spans="2:19" x14ac:dyDescent="0.2">
      <c r="B195" s="206" t="s">
        <v>557</v>
      </c>
      <c r="C195" s="252">
        <f>AI155</f>
        <v>0</v>
      </c>
      <c r="E195" s="252">
        <v>-22363.1299691768</v>
      </c>
      <c r="G195" s="252">
        <f t="shared" si="10"/>
        <v>0</v>
      </c>
      <c r="I195" s="252">
        <v>-22363.1299691768</v>
      </c>
      <c r="K195" s="299">
        <f t="shared" si="11"/>
        <v>0</v>
      </c>
    </row>
    <row r="196" spans="2:19" x14ac:dyDescent="0.2">
      <c r="B196" s="206" t="s">
        <v>568</v>
      </c>
      <c r="C196" s="252">
        <f>AJ155</f>
        <v>0</v>
      </c>
      <c r="E196" s="252">
        <v>-771.42466062394067</v>
      </c>
      <c r="G196" s="252">
        <f t="shared" si="10"/>
        <v>0</v>
      </c>
      <c r="I196" s="252">
        <v>-771.42466062394067</v>
      </c>
      <c r="K196" s="299">
        <f t="shared" si="11"/>
        <v>0</v>
      </c>
    </row>
    <row r="197" spans="2:19" ht="17" x14ac:dyDescent="0.2">
      <c r="B197" s="206"/>
      <c r="C197" s="3" t="s">
        <v>470</v>
      </c>
      <c r="E197" s="3" t="s">
        <v>472</v>
      </c>
      <c r="G197" s="25" t="s">
        <v>469</v>
      </c>
      <c r="I197" s="25" t="s">
        <v>39</v>
      </c>
      <c r="K197" s="25">
        <f>SUM(K163:K196)</f>
        <v>-3.2085519999999999E-2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D200" s="245"/>
      <c r="E200" s="245"/>
      <c r="L200" s="245"/>
      <c r="M200" s="245"/>
    </row>
    <row r="203" spans="2:19" x14ac:dyDescent="0.2">
      <c r="D203" s="245"/>
      <c r="E203" s="245"/>
    </row>
    <row r="204" spans="2:19" x14ac:dyDescent="0.2">
      <c r="N204" s="245"/>
      <c r="O204" s="245"/>
    </row>
    <row r="207" spans="2:19" x14ac:dyDescent="0.2">
      <c r="F207" s="245"/>
      <c r="G207" s="245"/>
      <c r="I207" s="245"/>
      <c r="J207" s="245"/>
      <c r="K207" s="245"/>
    </row>
    <row r="210" spans="2:11" x14ac:dyDescent="0.2">
      <c r="B210" s="245"/>
      <c r="C210" s="245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2">
    <mergeCell ref="AP36:BC36"/>
    <mergeCell ref="BI36:BV36"/>
    <mergeCell ref="AP74:BC74"/>
    <mergeCell ref="AP113:BC113"/>
    <mergeCell ref="BI113:BJ113"/>
    <mergeCell ref="C115:D115"/>
    <mergeCell ref="AP115:BC115"/>
    <mergeCell ref="C131:AJ131"/>
    <mergeCell ref="C133:AJ133"/>
    <mergeCell ref="C154:AJ154"/>
    <mergeCell ref="C156:AJ156"/>
    <mergeCell ref="C160:K16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0" t="s">
        <v>420</v>
      </c>
      <c r="AD50" s="390"/>
      <c r="AE50" s="390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0" t="s">
        <v>418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0" t="s">
        <v>419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6"/>
    </row>
    <row r="3" spans="2:22" x14ac:dyDescent="0.2">
      <c r="B3" s="3"/>
      <c r="C3" s="3"/>
      <c r="D3" s="415" t="s">
        <v>82</v>
      </c>
      <c r="E3" s="415"/>
      <c r="F3" s="415"/>
      <c r="G3" s="415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5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2" t="s">
        <v>355</v>
      </c>
      <c r="S4" s="392"/>
      <c r="T4" s="392"/>
      <c r="U4" s="392"/>
      <c r="V4" s="166"/>
    </row>
    <row r="5" spans="2:22" ht="14.5" customHeight="1" x14ac:dyDescent="0.2">
      <c r="B5" s="395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2"/>
      <c r="S5" s="392"/>
      <c r="T5" s="392"/>
      <c r="U5" s="392"/>
      <c r="V5" s="166"/>
    </row>
    <row r="6" spans="2:22" x14ac:dyDescent="0.2">
      <c r="B6" s="395"/>
      <c r="C6" s="149" t="s">
        <v>638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2"/>
      <c r="S6" s="392"/>
      <c r="T6" s="392"/>
      <c r="U6" s="392"/>
      <c r="V6" s="166"/>
    </row>
    <row r="7" spans="2:22" ht="16" thickBot="1" x14ac:dyDescent="0.25">
      <c r="B7" s="395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3"/>
      <c r="S7" s="393"/>
      <c r="T7" s="393"/>
      <c r="U7" s="393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2" t="s">
        <v>354</v>
      </c>
      <c r="Q8" s="408"/>
      <c r="R8" s="410" t="s">
        <v>341</v>
      </c>
      <c r="S8" s="411"/>
      <c r="T8" s="396" t="s">
        <v>406</v>
      </c>
      <c r="U8" s="397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2"/>
      <c r="Q9" s="408"/>
      <c r="R9" s="412"/>
      <c r="S9" s="413"/>
      <c r="T9" s="398"/>
      <c r="U9" s="399"/>
      <c r="V9" s="166"/>
    </row>
    <row r="10" spans="2:22" x14ac:dyDescent="0.2">
      <c r="L10" s="3"/>
      <c r="M10" s="3"/>
      <c r="O10" s="166"/>
      <c r="P10" s="392"/>
      <c r="Q10" s="408"/>
      <c r="R10" s="412"/>
      <c r="S10" s="413"/>
      <c r="T10" s="398"/>
      <c r="U10" s="399"/>
      <c r="V10" s="166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6"/>
      <c r="P11" s="392"/>
      <c r="Q11" s="408"/>
      <c r="R11" s="412"/>
      <c r="S11" s="413"/>
      <c r="T11" s="398"/>
      <c r="U11" s="399"/>
      <c r="V11" s="166"/>
    </row>
    <row r="12" spans="2:22" x14ac:dyDescent="0.2">
      <c r="B12" s="3"/>
      <c r="C12" s="3"/>
      <c r="D12" s="415" t="s">
        <v>82</v>
      </c>
      <c r="E12" s="415"/>
      <c r="F12" s="415"/>
      <c r="G12" s="415"/>
      <c r="H12" s="415"/>
      <c r="L12" s="3"/>
      <c r="M12" s="3"/>
      <c r="O12" s="166"/>
      <c r="P12" s="409" t="s">
        <v>405</v>
      </c>
      <c r="Q12" s="408"/>
      <c r="R12" s="404" t="s">
        <v>316</v>
      </c>
      <c r="S12" s="405"/>
      <c r="T12" s="400" t="s">
        <v>638</v>
      </c>
      <c r="U12" s="401"/>
      <c r="V12" s="166"/>
    </row>
    <row r="13" spans="2:22" ht="14.5" customHeight="1" x14ac:dyDescent="0.2">
      <c r="B13" s="394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2"/>
      <c r="Q13" s="408"/>
      <c r="R13" s="404"/>
      <c r="S13" s="405"/>
      <c r="T13" s="400"/>
      <c r="U13" s="401"/>
      <c r="V13" s="166"/>
    </row>
    <row r="14" spans="2:22" x14ac:dyDescent="0.2">
      <c r="B14" s="394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2"/>
      <c r="Q14" s="408"/>
      <c r="R14" s="404"/>
      <c r="S14" s="405"/>
      <c r="T14" s="400"/>
      <c r="U14" s="401"/>
      <c r="V14" s="166"/>
    </row>
    <row r="15" spans="2:22" ht="16" thickBot="1" x14ac:dyDescent="0.25">
      <c r="B15" s="394"/>
      <c r="C15" s="149" t="s">
        <v>638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2"/>
      <c r="Q15" s="408"/>
      <c r="R15" s="406"/>
      <c r="S15" s="407"/>
      <c r="T15" s="402"/>
      <c r="U15" s="403"/>
      <c r="V15" s="166"/>
    </row>
    <row r="16" spans="2:22" x14ac:dyDescent="0.2">
      <c r="B16" s="394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415" t="s">
        <v>82</v>
      </c>
      <c r="E20" s="415"/>
      <c r="F20" s="415"/>
      <c r="G20" s="415"/>
      <c r="K20" s="3"/>
      <c r="L20" s="3"/>
    </row>
    <row r="21" spans="2:13" x14ac:dyDescent="0.2">
      <c r="B21" s="416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416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16"/>
      <c r="C23" s="149" t="s">
        <v>638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16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14" t="s">
        <v>402</v>
      </c>
      <c r="D30" s="195" t="s">
        <v>81</v>
      </c>
      <c r="E30" s="195" t="s">
        <v>352</v>
      </c>
    </row>
    <row r="31" spans="2:13" x14ac:dyDescent="0.2">
      <c r="B31" s="414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414"/>
      <c r="C32" s="149" t="s">
        <v>638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14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637</v>
      </c>
    </row>
    <row r="38" spans="2:5" ht="18" x14ac:dyDescent="0.25">
      <c r="B38" s="298" t="s">
        <v>636</v>
      </c>
      <c r="C38" s="3">
        <f>E_tot/('Ore-&gt;PI'!FL126/1000)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446</v>
      </c>
      <c r="M3" s="390"/>
      <c r="N3" s="390"/>
      <c r="P3"/>
      <c r="T3" s="171" t="s">
        <v>445</v>
      </c>
    </row>
    <row r="4" spans="3:20" ht="16" thickBot="1" x14ac:dyDescent="0.25">
      <c r="E4" s="415" t="s">
        <v>11</v>
      </c>
      <c r="F4" s="415"/>
      <c r="G4" s="415"/>
      <c r="H4"/>
      <c r="I4"/>
      <c r="L4" s="415" t="s">
        <v>48</v>
      </c>
      <c r="M4" s="415"/>
      <c r="N4" s="415"/>
      <c r="P4"/>
      <c r="T4" s="3" t="s">
        <v>48</v>
      </c>
    </row>
    <row r="5" spans="3:20" ht="14.5" customHeight="1" thickBot="1" x14ac:dyDescent="0.25">
      <c r="C5" s="395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5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5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446</v>
      </c>
      <c r="M9" s="390"/>
      <c r="N9" s="390"/>
      <c r="O9" s="390"/>
    </row>
    <row r="10" spans="3:20" x14ac:dyDescent="0.2">
      <c r="E10" s="417" t="s">
        <v>356</v>
      </c>
      <c r="F10" s="417"/>
      <c r="L10" s="415" t="s">
        <v>48</v>
      </c>
      <c r="M10" s="415"/>
      <c r="N10" s="415"/>
      <c r="O10" s="415"/>
    </row>
    <row r="11" spans="3:20" x14ac:dyDescent="0.2">
      <c r="E11" s="415" t="s">
        <v>11</v>
      </c>
      <c r="F11" s="415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4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4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4"/>
      <c r="D14" s="155" t="s">
        <v>23</v>
      </c>
      <c r="E14" s="3" t="s">
        <v>98</v>
      </c>
      <c r="F14" s="3">
        <f>Kiln_CO2Waste</f>
        <v>307.80454225965212</v>
      </c>
      <c r="L14" s="390" t="s">
        <v>446</v>
      </c>
      <c r="M14" s="390"/>
      <c r="N14" s="390"/>
    </row>
    <row r="15" spans="3:20" x14ac:dyDescent="0.2">
      <c r="C15" s="394"/>
      <c r="D15" s="3" t="s">
        <v>19</v>
      </c>
      <c r="E15" s="17">
        <f>SUM(E13:E14)</f>
        <v>0</v>
      </c>
      <c r="F15" s="17">
        <f>SUM(F13:F14)</f>
        <v>312.78929480475023</v>
      </c>
      <c r="L15" s="415" t="s">
        <v>48</v>
      </c>
      <c r="M15" s="415"/>
      <c r="N15" s="415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0" t="s">
        <v>446</v>
      </c>
      <c r="M19" s="390"/>
    </row>
    <row r="20" spans="3:16" x14ac:dyDescent="0.2">
      <c r="C20" s="416" t="s">
        <v>353</v>
      </c>
      <c r="E20" s="156" t="s">
        <v>350</v>
      </c>
      <c r="L20" s="415" t="s">
        <v>48</v>
      </c>
      <c r="M20" s="415"/>
    </row>
    <row r="21" spans="3:16" ht="14.5" customHeight="1" x14ac:dyDescent="0.2">
      <c r="C21" s="416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416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16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14" t="s">
        <v>75</v>
      </c>
      <c r="M3" s="314"/>
      <c r="N3" s="7"/>
      <c r="AN3" s="425" t="s">
        <v>78</v>
      </c>
      <c r="AO3" s="425"/>
      <c r="AP3" s="425"/>
      <c r="AQ3" s="425"/>
      <c r="AR3" s="425"/>
      <c r="AS3" s="425"/>
      <c r="AT3" s="425"/>
      <c r="AU3" s="425"/>
      <c r="AV3" s="425"/>
      <c r="AW3" s="425"/>
      <c r="AX3" s="425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425"/>
    </row>
    <row r="4" spans="3:69" ht="17" x14ac:dyDescent="0.25">
      <c r="C4" s="13" t="s">
        <v>11</v>
      </c>
      <c r="D4" s="13" t="s">
        <v>76</v>
      </c>
      <c r="E4" s="13"/>
      <c r="F4" s="13"/>
      <c r="AN4" s="425"/>
      <c r="AO4" s="425"/>
      <c r="AP4" s="425"/>
      <c r="AQ4" s="425"/>
      <c r="AR4" s="425"/>
      <c r="AS4" s="425"/>
      <c r="AT4" s="425"/>
      <c r="AU4" s="425"/>
      <c r="AV4" s="425"/>
      <c r="AW4" s="425"/>
      <c r="AX4" s="425"/>
      <c r="AY4" s="425"/>
      <c r="AZ4" s="425"/>
      <c r="BA4" s="425"/>
      <c r="BB4" s="425"/>
      <c r="BC4" s="425"/>
      <c r="BD4" s="425"/>
      <c r="BE4" s="425"/>
      <c r="BF4" s="425"/>
      <c r="BG4" s="425"/>
      <c r="BH4" s="425"/>
      <c r="BI4" s="425"/>
      <c r="BJ4" s="425"/>
      <c r="BK4" s="42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  <c r="BA5" s="425"/>
      <c r="BB5" s="425"/>
      <c r="BC5" s="425"/>
      <c r="BD5" s="425"/>
      <c r="BE5" s="425"/>
      <c r="BF5" s="425"/>
      <c r="BG5" s="425"/>
      <c r="BH5" s="425"/>
      <c r="BI5" s="425"/>
      <c r="BJ5" s="425"/>
      <c r="BK5" s="42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4">
        <v>6</v>
      </c>
      <c r="BJ10" s="424"/>
      <c r="BK10" s="424"/>
      <c r="BL10" s="424"/>
      <c r="BM10" s="424"/>
      <c r="BN10" s="424"/>
      <c r="BO10" s="424"/>
      <c r="BP10" s="424"/>
      <c r="BQ10" s="42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4"/>
      <c r="BJ11" s="424"/>
      <c r="BK11" s="424"/>
      <c r="BL11" s="424"/>
      <c r="BM11" s="424"/>
      <c r="BN11" s="424"/>
      <c r="BO11" s="424"/>
      <c r="BP11" s="424"/>
      <c r="BQ11" s="42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1" t="s">
        <v>112</v>
      </c>
    </row>
    <row r="18" spans="3:87" ht="18.5" customHeight="1" x14ac:dyDescent="0.25">
      <c r="BI18" s="42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9">
        <v>1</v>
      </c>
      <c r="D28" s="419"/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1"/>
      <c r="Q28" s="1"/>
      <c r="R28" s="1"/>
      <c r="S28" s="1"/>
      <c r="T28" s="1"/>
      <c r="U28" s="1"/>
      <c r="V28" s="1"/>
      <c r="W28" s="418">
        <v>3</v>
      </c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9">
        <v>4</v>
      </c>
      <c r="AU28" s="419"/>
      <c r="AV28" s="419"/>
      <c r="AW28" s="419"/>
      <c r="AX28" s="419"/>
      <c r="AY28" s="419"/>
      <c r="AZ28" s="419"/>
      <c r="BA28" s="419"/>
      <c r="BB28" s="419"/>
      <c r="BC28" s="419"/>
      <c r="BD28" s="419"/>
      <c r="BE28" s="419"/>
      <c r="BF28" s="419"/>
      <c r="BG28" s="419"/>
      <c r="BH28" s="419"/>
      <c r="BI28" s="419"/>
      <c r="BT28" s="419">
        <v>5</v>
      </c>
      <c r="BU28" s="419"/>
      <c r="BV28" s="419"/>
      <c r="BW28" s="419"/>
      <c r="BX28" s="419"/>
      <c r="BY28" s="419"/>
      <c r="BZ28" s="419"/>
      <c r="CA28" s="419"/>
      <c r="CB28" s="419"/>
      <c r="CC28" s="419"/>
      <c r="CD28" s="419"/>
      <c r="CE28" s="419"/>
      <c r="CF28" s="419"/>
      <c r="CG28" s="419"/>
      <c r="CH28" s="419"/>
      <c r="CI28" s="41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2" t="s">
        <v>80</v>
      </c>
      <c r="AK37" s="422"/>
      <c r="AL37" s="422"/>
      <c r="AM37" s="422"/>
      <c r="AN37" s="422"/>
      <c r="AO37" s="42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2" t="s">
        <v>81</v>
      </c>
      <c r="S38" s="422"/>
      <c r="T38" s="422"/>
      <c r="U38" s="42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2"/>
      <c r="AK38" s="422"/>
      <c r="AL38" s="422"/>
      <c r="AM38" s="422"/>
      <c r="AN38" s="422"/>
      <c r="AO38" s="42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2" t="s">
        <v>97</v>
      </c>
      <c r="BM38" s="422"/>
      <c r="BN38" s="422"/>
      <c r="BO38" s="42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2"/>
      <c r="S39" s="422"/>
      <c r="T39" s="422"/>
      <c r="U39" s="42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2"/>
      <c r="AK39" s="422"/>
      <c r="AL39" s="422"/>
      <c r="AM39" s="422"/>
      <c r="AN39" s="422"/>
      <c r="AO39" s="422"/>
      <c r="AP39" s="51"/>
      <c r="AQ39" s="51"/>
      <c r="AR39" s="1"/>
      <c r="AS39" s="1"/>
      <c r="AT39" s="1"/>
      <c r="AU39" s="1"/>
      <c r="AV39" s="1"/>
      <c r="AW39" s="1"/>
      <c r="AX39" s="1"/>
      <c r="BL39" s="422"/>
      <c r="BM39" s="422"/>
      <c r="BN39" s="422"/>
      <c r="BO39" s="422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2"/>
      <c r="S40" s="422"/>
      <c r="T40" s="422"/>
      <c r="U40" s="42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2"/>
      <c r="AK40" s="422"/>
      <c r="AL40" s="422"/>
      <c r="AM40" s="422"/>
      <c r="AN40" s="422"/>
      <c r="AO40" s="422"/>
      <c r="AP40" s="51"/>
      <c r="AQ40" s="51"/>
      <c r="AR40" s="1"/>
      <c r="AS40" s="56"/>
      <c r="AT40" s="1"/>
      <c r="AU40" s="1"/>
      <c r="AV40" s="1"/>
      <c r="AW40" s="1"/>
      <c r="AX40" s="1"/>
      <c r="BL40" s="422"/>
      <c r="BM40" s="422"/>
      <c r="BN40" s="422"/>
      <c r="BO40" s="42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2"/>
      <c r="AK41" s="422"/>
      <c r="AL41" s="422"/>
      <c r="AM41" s="422"/>
      <c r="AN41" s="422"/>
      <c r="AO41" s="42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78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2"/>
      <c r="AK42" s="422"/>
      <c r="AL42" s="422"/>
      <c r="AM42" s="422"/>
      <c r="AN42" s="422"/>
      <c r="AO42" s="42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4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79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5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4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5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8">
        <v>2</v>
      </c>
      <c r="D57" s="418"/>
      <c r="E57" s="418"/>
      <c r="F57" s="418"/>
      <c r="G57" s="418"/>
      <c r="H57" s="418"/>
      <c r="I57" s="418"/>
      <c r="J57" s="418"/>
      <c r="K57" s="418"/>
      <c r="L57" s="418"/>
      <c r="M57" s="418"/>
      <c r="N57" s="418"/>
      <c r="O57" s="41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9" t="s">
        <v>317</v>
      </c>
      <c r="E4" s="309"/>
      <c r="F4" s="309"/>
      <c r="G4" s="309"/>
      <c r="H4" s="166"/>
      <c r="I4" s="166"/>
      <c r="P4" s="166"/>
      <c r="Q4" s="166"/>
      <c r="R4" s="166"/>
      <c r="S4" s="392" t="s">
        <v>355</v>
      </c>
      <c r="T4" s="392"/>
      <c r="U4" s="392"/>
      <c r="V4" s="392"/>
      <c r="W4" s="166"/>
    </row>
    <row r="5" spans="1:23" x14ac:dyDescent="0.2">
      <c r="A5" s="166"/>
      <c r="B5" s="168"/>
      <c r="C5" s="168"/>
      <c r="D5" s="415" t="s">
        <v>82</v>
      </c>
      <c r="E5" s="415"/>
      <c r="F5" s="415"/>
      <c r="G5" s="415"/>
      <c r="H5" s="166"/>
      <c r="I5" s="166"/>
      <c r="P5" s="166"/>
      <c r="Q5" s="166"/>
      <c r="R5" s="166"/>
      <c r="S5" s="392"/>
      <c r="T5" s="392"/>
      <c r="U5" s="392"/>
      <c r="V5" s="392"/>
      <c r="W5" s="166"/>
    </row>
    <row r="6" spans="1:23" ht="15" customHeight="1" x14ac:dyDescent="0.2">
      <c r="A6" s="166"/>
      <c r="B6" s="395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2"/>
      <c r="T6" s="392"/>
      <c r="U6" s="392"/>
      <c r="V6" s="392"/>
      <c r="W6" s="166"/>
    </row>
    <row r="7" spans="1:23" ht="16" thickBot="1" x14ac:dyDescent="0.25">
      <c r="A7" s="166"/>
      <c r="B7" s="395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3"/>
      <c r="T7" s="393"/>
      <c r="U7" s="393"/>
      <c r="V7" s="393"/>
      <c r="W7" s="166"/>
    </row>
    <row r="8" spans="1:23" x14ac:dyDescent="0.2">
      <c r="A8" s="166"/>
      <c r="B8" s="395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2" t="s">
        <v>354</v>
      </c>
      <c r="R8" s="408"/>
      <c r="S8" s="410" t="s">
        <v>341</v>
      </c>
      <c r="T8" s="411"/>
      <c r="U8" s="396" t="s">
        <v>406</v>
      </c>
      <c r="V8" s="397"/>
      <c r="W8" s="166"/>
    </row>
    <row r="9" spans="1:23" x14ac:dyDescent="0.2">
      <c r="A9" s="166"/>
      <c r="B9" s="395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2"/>
      <c r="R9" s="408"/>
      <c r="S9" s="412"/>
      <c r="T9" s="413"/>
      <c r="U9" s="398"/>
      <c r="V9" s="399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2"/>
      <c r="R10" s="408"/>
      <c r="S10" s="412"/>
      <c r="T10" s="413"/>
      <c r="U10" s="398"/>
      <c r="V10" s="399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2"/>
      <c r="R11" s="408"/>
      <c r="S11" s="412"/>
      <c r="T11" s="413"/>
      <c r="U11" s="398"/>
      <c r="V11" s="399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6" t="s">
        <v>405</v>
      </c>
      <c r="R12" s="408"/>
      <c r="S12" s="404" t="s">
        <v>316</v>
      </c>
      <c r="T12" s="405"/>
      <c r="U12" s="400" t="s">
        <v>342</v>
      </c>
      <c r="V12" s="401"/>
      <c r="W12" s="166"/>
    </row>
    <row r="13" spans="1:23" x14ac:dyDescent="0.2">
      <c r="A13" s="166"/>
      <c r="B13" s="168"/>
      <c r="C13" s="168"/>
      <c r="D13" s="309" t="s">
        <v>317</v>
      </c>
      <c r="E13" s="309"/>
      <c r="F13" s="309"/>
      <c r="G13" s="309"/>
      <c r="H13" s="309"/>
      <c r="I13" s="166"/>
      <c r="P13" s="166"/>
      <c r="Q13" s="392"/>
      <c r="R13" s="408"/>
      <c r="S13" s="404"/>
      <c r="T13" s="405"/>
      <c r="U13" s="400"/>
      <c r="V13" s="401"/>
      <c r="W13" s="166"/>
    </row>
    <row r="14" spans="1:23" ht="15" customHeight="1" x14ac:dyDescent="0.2">
      <c r="A14" s="166"/>
      <c r="B14" s="168"/>
      <c r="C14" s="168"/>
      <c r="D14" s="415" t="s">
        <v>82</v>
      </c>
      <c r="E14" s="415"/>
      <c r="F14" s="415"/>
      <c r="G14" s="415"/>
      <c r="H14" s="415"/>
      <c r="I14" s="166"/>
      <c r="P14" s="166"/>
      <c r="Q14" s="392"/>
      <c r="R14" s="408"/>
      <c r="S14" s="404"/>
      <c r="T14" s="405"/>
      <c r="U14" s="400"/>
      <c r="V14" s="401"/>
      <c r="W14" s="166"/>
    </row>
    <row r="15" spans="1:23" ht="16" thickBot="1" x14ac:dyDescent="0.25">
      <c r="A15" s="166"/>
      <c r="B15" s="394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2"/>
      <c r="R15" s="408"/>
      <c r="S15" s="406"/>
      <c r="T15" s="407"/>
      <c r="U15" s="402"/>
      <c r="V15" s="403"/>
      <c r="W15" s="166"/>
    </row>
    <row r="16" spans="1:23" x14ac:dyDescent="0.2">
      <c r="A16" s="166"/>
      <c r="B16" s="394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4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4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9" t="s">
        <v>317</v>
      </c>
      <c r="E21" s="309"/>
      <c r="F21" s="309"/>
      <c r="G21" s="309"/>
      <c r="H21" s="166"/>
      <c r="I21" s="166"/>
    </row>
    <row r="22" spans="1:12" ht="15" customHeight="1" x14ac:dyDescent="0.2">
      <c r="A22" s="166"/>
      <c r="B22" s="168"/>
      <c r="C22" s="168"/>
      <c r="D22" s="415" t="s">
        <v>82</v>
      </c>
      <c r="E22" s="415"/>
      <c r="F22" s="415"/>
      <c r="G22" s="415"/>
      <c r="H22" s="166"/>
      <c r="I22" s="166"/>
    </row>
    <row r="23" spans="1:12" x14ac:dyDescent="0.2">
      <c r="A23" s="166"/>
      <c r="B23" s="416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416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16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16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14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414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14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14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2025-07-14T18:37:16Z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