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8006D532-625A-C547-9072-5598848B7110}" xr6:coauthVersionLast="47" xr6:coauthVersionMax="47" xr10:uidLastSave="{00000000-0000-0000-0000-000000000000}"/>
  <bookViews>
    <workbookView xWindow="0" yWindow="0" windowWidth="51200" windowHeight="28800" firstSheet="2" activeTab="6" xr2:uid="{00000000-000D-0000-FFFF-FFFF00000000}"/>
  </bookViews>
  <sheets>
    <sheet name="Read me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X_I_Test" sheetId="36" r:id="rId6"/>
    <sheet name="MCC_M_RUVY_matrices_mat_level" sheetId="15" r:id="rId7"/>
    <sheet name="MCC_h_RUVY_matrices_mat_level" sheetId="22" r:id="rId8"/>
    <sheet name="MCC_MW_RUVY_matrices_mat_level" sheetId="23" r:id="rId9"/>
    <sheet name="MCC_Q_RUVY_matrices_mat_level " sheetId="24" r:id="rId10"/>
    <sheet name="B_c_RUVY_matrices_mat_level" sheetId="34" r:id="rId11"/>
    <sheet name="Ore_to_PI" sheetId="9" r:id="rId12"/>
    <sheet name="Waste" sheetId="13" r:id="rId13"/>
    <sheet name="Appx_exergy_account" sheetId="25" r:id="rId14"/>
    <sheet name="Tables for Paper" sheetId="14" r:id="rId15"/>
    <sheet name="BXCC Q loss" sheetId="29" r:id="rId16"/>
    <sheet name="B" sheetId="30" r:id="rId17"/>
    <sheet name="X" sheetId="31" r:id="rId18"/>
    <sheet name="BX" sheetId="32" r:id="rId19"/>
  </sheets>
  <externalReferences>
    <externalReference r:id="rId20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6">B!$A$140:$AK$144</definedName>
    <definedName name="R_" localSheetId="18">BX!$A$217:$BF$241</definedName>
    <definedName name="R_" localSheetId="4">MCC_B_RUVY_matrices_mat_level!$E$155:$AO$164</definedName>
    <definedName name="R_" localSheetId="17">X!$A$151:$AA$171</definedName>
    <definedName name="R__MCC_h_RUVY_matrices_mat_level">MCC_h_RUVY_matrices_mat_level!$B$151:$AL$160</definedName>
    <definedName name="R__MCC_M_RUVY_matrices_mat_level" localSheetId="5">MX_I_Test!$B$153:$AL$162</definedName>
    <definedName name="R__MCC_M_RUVY_matrices_mat_level">MCC_M_RUVY_matrices_mat_level!$B$152:$AL$161</definedName>
    <definedName name="r_EIOU" localSheetId="16">B!$BF$1:$BU$37</definedName>
    <definedName name="r_EIOU" localSheetId="18">BX!$CO$1:$DR$58</definedName>
    <definedName name="r_EIOU" localSheetId="4">MCC_B_RUVY_matrices_mat_level!$BN$1:$CC$37</definedName>
    <definedName name="r_EIOU" localSheetId="17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 localSheetId="5">MX_I_Test!$BL$2:$BZ$38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6">B!$A$1:$B$37</definedName>
    <definedName name="S_units" localSheetId="18">BX!$A$1:$B$76</definedName>
    <definedName name="S_units" localSheetId="4">MCC_B_RUVY_matrices_mat_level!$B$1:$C$37</definedName>
    <definedName name="S_units" localSheetId="17">X!$A$1:$B$59</definedName>
    <definedName name="S_units__MCC_B_RUVY_matrices_mat_level">MCC_B_RUVY_matrices_mat_level!$B$1:$C$37</definedName>
    <definedName name="S_units_M" localSheetId="7">MCC_h_RUVY_matrices_mat_level!$B$1:$C$37</definedName>
    <definedName name="S_units_M" localSheetId="5">MX_I_Test!$B$2:$C$37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6">B!$AN$81:$BC$117</definedName>
    <definedName name="U" localSheetId="18">BX!$BI$123:$CL$180</definedName>
    <definedName name="U" localSheetId="4">MCC_B_RUVY_matrices_mat_level!$AT$86:$BI$122</definedName>
    <definedName name="U" localSheetId="17">X!$AD$89:$BR$129</definedName>
    <definedName name="U__MCC_h_RUVY_matrices_mat_level">MCC_h_RUVY_matrices_mat_level!$AQ$82:$BF$118</definedName>
    <definedName name="U__MCC_M_RUVY_matrices_mat_level" localSheetId="5">MX_I_Test!$AR$83:$BG$119</definedName>
    <definedName name="U__MCC_M_RUVY_matrices_mat_level">MCC_M_RUVY_matrices_mat_level!$AQ$82:$BF$118</definedName>
    <definedName name="U_EIOU" localSheetId="16">B!$AN$1:$BC$37</definedName>
    <definedName name="U_EIOU" localSheetId="18">BX!$BI$1:$CL$58</definedName>
    <definedName name="U_EIOU" localSheetId="4">MCC_B_RUVY_matrices_mat_level!$AT$1:$BI$37</definedName>
    <definedName name="U_EIOU" localSheetId="17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 localSheetId="5">MX_I_Test!$AR$2:$BG$38</definedName>
    <definedName name="U_EIOU__MCC_M_RUVY_matrices_mat_level">MCC_M_RUVY_matrices_mat_level!$AQ$1:$BF$37</definedName>
    <definedName name="U_feed" localSheetId="16">B!$AN$41:$BC$77</definedName>
    <definedName name="U_feed" localSheetId="18">BX!$BI$62:$CL$119</definedName>
    <definedName name="U_feed" localSheetId="4">MCC_B_RUVY_matrices_mat_level!$AT$41:$BI$77</definedName>
    <definedName name="U_feed" localSheetId="17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 localSheetId="5">MX_I_Test!$AR$42:$BG$78</definedName>
    <definedName name="U_feed__MCC_M_RUVY_matrices_mat_level">MCC_M_RUVY_matrices_mat_level!$AQ$41:$BF$77</definedName>
    <definedName name="V" localSheetId="16">B!$A$121:$AK$136</definedName>
    <definedName name="V" localSheetId="18">BX!$A$184:$BF$213</definedName>
    <definedName name="V" localSheetId="4">MCC_B_RUVY_matrices_mat_level!$E$126:$AO$141</definedName>
    <definedName name="V" localSheetId="17">X!$A$133:$AA$147</definedName>
    <definedName name="V__MCC_h_RUVY_matrices_mat_level">MCC_h_RUVY_matrices_mat_level!$B$122:$AL$137</definedName>
    <definedName name="V__MCC_M_RUVY_matrices_mat_level" localSheetId="5">MX_I_Test!$B$124:$AL$139</definedName>
    <definedName name="V__MCC_M_RUVY_matrices_mat_level">MCC_M_RUVY_matrices_mat_level!$B$123:$AL$138</definedName>
    <definedName name="Y" localSheetId="16">B!$BF$81:$BH$117</definedName>
    <definedName name="Y" localSheetId="18">BX!$CO$123:$CQ$180</definedName>
    <definedName name="Y" localSheetId="4">MCC_B_RUVY_matrices_mat_level!$BN$86:$BP$122</definedName>
    <definedName name="Y" localSheetId="17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 localSheetId="5">MX_I_Test!$BL$84:$BN$120</definedName>
    <definedName name="Y__MCC_M_RUVY_matrices_mat_level">MCC_M_RUVY_matrices_mat_level!$BK$83:$BM$119</definedName>
    <definedName name="y_Al2O3_from_Coal">Ore_to_PI!$Q$211</definedName>
    <definedName name="y_Al2O3_from_Coke_oven">Ore_to_PI!$CR$222</definedName>
    <definedName name="y_Al2O3_from_Iron_beneficiation">Ore_to_PI!$BV$60</definedName>
    <definedName name="y_Al2O3_from_Iron_ore">Ore_to_PI!$Q$49</definedName>
    <definedName name="y_Anthrocite_from_Coke_oven">Ore_to_PI!$CR$210</definedName>
    <definedName name="y_CaCO3">Ore_to_PI!$BW$130</definedName>
    <definedName name="y_CaCO3_from_Lime">Ore_to_PI!$Q$130</definedName>
    <definedName name="y_CaO_from_Coal">Ore_to_PI!$Q$212</definedName>
    <definedName name="y_CaO_from_Coke_oven">Ore_to_PI!$CR$223</definedName>
    <definedName name="y_CaO_from_Kiln">Ore_to_PI!$CR$130</definedName>
    <definedName name="y_CO2_from_Kiln">Ore_to_PI!$CR$143</definedName>
    <definedName name="y_Coal_from_Coal">Ore_to_PI!$Q$210</definedName>
    <definedName name="y_Fe2O3_from_Coal">Ore_to_PI!$Q$215</definedName>
    <definedName name="y_Fe2O3_from_Coke_oven">Ore_to_PI!$CR$226</definedName>
    <definedName name="y_Fe2O3_from_Iron_beneficiation">Ore_to_PI!$BV$46</definedName>
    <definedName name="y_Fe2O3_from_Iron_ore">Ore_to_PI!$Q$46</definedName>
    <definedName name="y_H2O_from_Kiln">Ore_to_PI!$CR$142</definedName>
    <definedName name="y_K2O_from_Coal">Ore_to_PI!$Q$217</definedName>
    <definedName name="y_K2O_from_Coke_oven">Ore_to_PI!$CR$228</definedName>
    <definedName name="y_K2O_from_Iron_beneficiation">Ore_to_PI!$BV$59</definedName>
    <definedName name="y_K2O_from_Iron_ore">Ore_to_PI!$Q$48</definedName>
    <definedName name="y_MgCO3">Ore_to_PI!$BW$131</definedName>
    <definedName name="y_MgCo3_from_Lime">Ore_to_PI!$Q$131</definedName>
    <definedName name="y_MgO_from_Coal">Ore_to_PI!$Q$213</definedName>
    <definedName name="y_MgO_from_Coke_oven">Ore_to_PI!$CR$224</definedName>
    <definedName name="y_MgO_from_Kiln">Ore_to_PI!$CR$118</definedName>
    <definedName name="y_N2_from_Kiln">Ore_to_PI!$CR$144</definedName>
    <definedName name="y_Na2O_from_Coal">Ore_to_PI!$Q$214</definedName>
    <definedName name="y_Na2O_from_Coke_oven">Ore_to_PI!$CR$225</definedName>
    <definedName name="y_P_from_Iron_beneficiation">Ore_to_PI!$BV$61</definedName>
    <definedName name="y_P_from_Iron_ore">Ore_to_PI!$Q$50</definedName>
    <definedName name="y_S_from_Iron_beneficiation">Ore_to_PI!$BV$62</definedName>
    <definedName name="y_S_from_Iron_ore">Ore_to_PI!$Q$51</definedName>
    <definedName name="y_SiO2_from_Coal">Ore_to_PI!$Q$216</definedName>
    <definedName name="y_SiO2_from_Coke_oven">Ore_to_PI!$CR$227</definedName>
    <definedName name="y_SiO2_from_Iron_beneficiation">Ore_to_PI!$BV$47</definedName>
    <definedName name="y_SiO2_from_Iron_ore">Ore_to_PI!$Q$47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X42" i="9" l="1"/>
  <c r="BY42" i="9"/>
  <c r="BU48" i="9"/>
  <c r="S132" i="9"/>
  <c r="DW173" i="36" a="1"/>
  <c r="DW173" i="36" s="1"/>
  <c r="FI173" i="36" s="1"/>
  <c r="FI174" i="36"/>
  <c r="AL164" i="36"/>
  <c r="AK164" i="36"/>
  <c r="AJ164" i="36"/>
  <c r="AI164" i="36"/>
  <c r="AH164" i="36"/>
  <c r="AG164" i="36"/>
  <c r="AF164" i="36"/>
  <c r="AE164" i="36"/>
  <c r="AD164" i="36"/>
  <c r="AC164" i="36"/>
  <c r="AB164" i="36"/>
  <c r="AA164" i="36"/>
  <c r="Z164" i="36"/>
  <c r="Y164" i="36"/>
  <c r="X164" i="36"/>
  <c r="W164" i="36"/>
  <c r="V164" i="36"/>
  <c r="U164" i="36"/>
  <c r="T164" i="36"/>
  <c r="S164" i="36"/>
  <c r="R164" i="36"/>
  <c r="Q164" i="36"/>
  <c r="P164" i="36"/>
  <c r="O164" i="36"/>
  <c r="N164" i="36"/>
  <c r="M164" i="36"/>
  <c r="L164" i="36"/>
  <c r="K164" i="36"/>
  <c r="K141" i="36"/>
  <c r="J141" i="36"/>
  <c r="I141" i="36"/>
  <c r="H141" i="36"/>
  <c r="G141" i="36"/>
  <c r="F141" i="36"/>
  <c r="E141" i="36"/>
  <c r="D141" i="36"/>
  <c r="C141" i="36"/>
  <c r="V131" i="36"/>
  <c r="V141" i="36" s="1"/>
  <c r="BH119" i="36"/>
  <c r="G207" i="36" s="1"/>
  <c r="BH118" i="36"/>
  <c r="G206" i="36" s="1"/>
  <c r="BH117" i="36"/>
  <c r="G205" i="36" s="1"/>
  <c r="BO116" i="36"/>
  <c r="BO114" i="36"/>
  <c r="BH113" i="36"/>
  <c r="G201" i="36" s="1"/>
  <c r="BH112" i="36"/>
  <c r="G200" i="36" s="1"/>
  <c r="BH111" i="36"/>
  <c r="G199" i="36" s="1"/>
  <c r="BO110" i="36"/>
  <c r="BO109" i="36"/>
  <c r="BH108" i="36"/>
  <c r="G196" i="36" s="1"/>
  <c r="BH107" i="36"/>
  <c r="G195" i="36" s="1"/>
  <c r="BO106" i="36"/>
  <c r="BO105" i="36"/>
  <c r="BO104" i="36"/>
  <c r="BN103" i="36"/>
  <c r="BO103" i="36" s="1"/>
  <c r="BH103" i="36"/>
  <c r="G191" i="36" s="1"/>
  <c r="BO102" i="36"/>
  <c r="BO101" i="36"/>
  <c r="BO100" i="36"/>
  <c r="BO99" i="36"/>
  <c r="BH98" i="36"/>
  <c r="G186" i="36" s="1"/>
  <c r="BO97" i="36"/>
  <c r="BH96" i="36"/>
  <c r="G184" i="36" s="1"/>
  <c r="BO95" i="36"/>
  <c r="BH94" i="36"/>
  <c r="G182" i="36" s="1"/>
  <c r="BO93" i="36"/>
  <c r="BO92" i="36"/>
  <c r="BH92" i="36"/>
  <c r="G180" i="36" s="1"/>
  <c r="BO91" i="36"/>
  <c r="BO90" i="36"/>
  <c r="BO89" i="36"/>
  <c r="BO88" i="36"/>
  <c r="BO87" i="36"/>
  <c r="BO86" i="36"/>
  <c r="BO85" i="36"/>
  <c r="BO84" i="36"/>
  <c r="BG78" i="36"/>
  <c r="BF78" i="36"/>
  <c r="BE78" i="36"/>
  <c r="BD78" i="36"/>
  <c r="BC78" i="36"/>
  <c r="BB78" i="36"/>
  <c r="BA78" i="36"/>
  <c r="AZ78" i="36"/>
  <c r="AY78" i="36"/>
  <c r="AX78" i="36"/>
  <c r="AW78" i="36"/>
  <c r="AV78" i="36"/>
  <c r="AU78" i="36"/>
  <c r="AT78" i="36"/>
  <c r="AS78" i="36"/>
  <c r="BG77" i="36"/>
  <c r="BF77" i="36"/>
  <c r="BE77" i="36"/>
  <c r="BD77" i="36"/>
  <c r="BC77" i="36"/>
  <c r="BB77" i="36"/>
  <c r="BA77" i="36"/>
  <c r="AZ77" i="36"/>
  <c r="AY77" i="36"/>
  <c r="AX77" i="36"/>
  <c r="AW77" i="36"/>
  <c r="AV77" i="36"/>
  <c r="AU77" i="36"/>
  <c r="AT77" i="36"/>
  <c r="AS77" i="36"/>
  <c r="BG76" i="36"/>
  <c r="BF76" i="36"/>
  <c r="BE76" i="36"/>
  <c r="BD76" i="36"/>
  <c r="BC76" i="36"/>
  <c r="BB76" i="36"/>
  <c r="BA76" i="36"/>
  <c r="AZ76" i="36"/>
  <c r="AY76" i="36"/>
  <c r="AX76" i="36"/>
  <c r="AW76" i="36"/>
  <c r="AV76" i="36"/>
  <c r="AU76" i="36"/>
  <c r="AT76" i="36"/>
  <c r="AS76" i="36"/>
  <c r="BF75" i="36"/>
  <c r="BE75" i="36"/>
  <c r="BD75" i="36"/>
  <c r="BC75" i="36"/>
  <c r="BB75" i="36"/>
  <c r="BA75" i="36"/>
  <c r="AZ75" i="36"/>
  <c r="AY75" i="36"/>
  <c r="AX75" i="36"/>
  <c r="AW75" i="36"/>
  <c r="AV75" i="36"/>
  <c r="AU75" i="36"/>
  <c r="AT75" i="36"/>
  <c r="AS75" i="36"/>
  <c r="BF74" i="36"/>
  <c r="BD74" i="36"/>
  <c r="BC74" i="36"/>
  <c r="BB74" i="36"/>
  <c r="BA74" i="36"/>
  <c r="AZ74" i="36"/>
  <c r="AY74" i="36"/>
  <c r="AX74" i="36"/>
  <c r="AW74" i="36"/>
  <c r="AV74" i="36"/>
  <c r="AU74" i="36"/>
  <c r="AT74" i="36"/>
  <c r="AS74" i="36"/>
  <c r="BG73" i="36"/>
  <c r="BF73" i="36"/>
  <c r="BD73" i="36"/>
  <c r="BC73" i="36"/>
  <c r="BB73" i="36"/>
  <c r="BA73" i="36"/>
  <c r="AZ73" i="36"/>
  <c r="AY73" i="36"/>
  <c r="AX73" i="36"/>
  <c r="AW73" i="36"/>
  <c r="AV73" i="36"/>
  <c r="AU73" i="36"/>
  <c r="AT73" i="36"/>
  <c r="AS73" i="36"/>
  <c r="BG72" i="36"/>
  <c r="BF72" i="36"/>
  <c r="BE72" i="36"/>
  <c r="BD72" i="36"/>
  <c r="BC72" i="36"/>
  <c r="BB72" i="36"/>
  <c r="BA72" i="36"/>
  <c r="AZ72" i="36"/>
  <c r="AY72" i="36"/>
  <c r="AX72" i="36"/>
  <c r="AW72" i="36"/>
  <c r="AV72" i="36"/>
  <c r="AU72" i="36"/>
  <c r="AT72" i="36"/>
  <c r="AS72" i="36"/>
  <c r="BG71" i="36"/>
  <c r="BF71" i="36"/>
  <c r="BE71" i="36"/>
  <c r="BD71" i="36"/>
  <c r="BC71" i="36"/>
  <c r="BB71" i="36"/>
  <c r="BA71" i="36"/>
  <c r="AZ71" i="36"/>
  <c r="AY71" i="36"/>
  <c r="AX71" i="36"/>
  <c r="AW71" i="36"/>
  <c r="AV71" i="36"/>
  <c r="AU71" i="36"/>
  <c r="AT71" i="36"/>
  <c r="AS71" i="36"/>
  <c r="BG69" i="36"/>
  <c r="BF69" i="36"/>
  <c r="BE69" i="36"/>
  <c r="BC69" i="36"/>
  <c r="BB69" i="36"/>
  <c r="BA69" i="36"/>
  <c r="AZ69" i="36"/>
  <c r="AY69" i="36"/>
  <c r="AX69" i="36"/>
  <c r="AW69" i="36"/>
  <c r="AV69" i="36"/>
  <c r="AU69" i="36"/>
  <c r="AT69" i="36"/>
  <c r="AS69" i="36"/>
  <c r="BG68" i="36"/>
  <c r="BE68" i="36"/>
  <c r="BD68" i="36"/>
  <c r="BC68" i="36"/>
  <c r="BB68" i="36"/>
  <c r="BA68" i="36"/>
  <c r="AZ68" i="36"/>
  <c r="AY68" i="36"/>
  <c r="AX68" i="36"/>
  <c r="AW68" i="36"/>
  <c r="AV68" i="36"/>
  <c r="AU68" i="36"/>
  <c r="AT68" i="36"/>
  <c r="AS68" i="36"/>
  <c r="BG67" i="36"/>
  <c r="BF67" i="36"/>
  <c r="BE67" i="36"/>
  <c r="BD67" i="36"/>
  <c r="BC67" i="36"/>
  <c r="BB67" i="36"/>
  <c r="BA67" i="36"/>
  <c r="AZ67" i="36"/>
  <c r="AY67" i="36"/>
  <c r="AX67" i="36"/>
  <c r="AW67" i="36"/>
  <c r="AV67" i="36"/>
  <c r="AU67" i="36"/>
  <c r="AT67" i="36"/>
  <c r="AS67" i="36"/>
  <c r="BG66" i="36"/>
  <c r="BF66" i="36"/>
  <c r="BE66" i="36"/>
  <c r="BD66" i="36"/>
  <c r="BC66" i="36"/>
  <c r="BB66" i="36"/>
  <c r="BA66" i="36"/>
  <c r="AZ66" i="36"/>
  <c r="AY66" i="36"/>
  <c r="AX66" i="36"/>
  <c r="AW66" i="36"/>
  <c r="AV66" i="36"/>
  <c r="AU66" i="36"/>
  <c r="AT66" i="36"/>
  <c r="AS66" i="36"/>
  <c r="BG65" i="36"/>
  <c r="BE65" i="36"/>
  <c r="BD65" i="36"/>
  <c r="BC65" i="36"/>
  <c r="BB65" i="36"/>
  <c r="BA65" i="36"/>
  <c r="AZ65" i="36"/>
  <c r="AY65" i="36"/>
  <c r="AX65" i="36"/>
  <c r="AW65" i="36"/>
  <c r="AV65" i="36"/>
  <c r="AU65" i="36"/>
  <c r="AT65" i="36"/>
  <c r="AS65" i="36"/>
  <c r="BG64" i="36"/>
  <c r="BF64" i="36"/>
  <c r="BE64" i="36"/>
  <c r="BD64" i="36"/>
  <c r="BB64" i="36"/>
  <c r="BA64" i="36"/>
  <c r="AZ64" i="36"/>
  <c r="AY64" i="36"/>
  <c r="AX64" i="36"/>
  <c r="AW64" i="36"/>
  <c r="AV64" i="36"/>
  <c r="AU64" i="36"/>
  <c r="AT64" i="36"/>
  <c r="AS64" i="36"/>
  <c r="BG63" i="36"/>
  <c r="BF63" i="36"/>
  <c r="BE63" i="36"/>
  <c r="BD63" i="36"/>
  <c r="BC63" i="36"/>
  <c r="BA63" i="36"/>
  <c r="AZ63" i="36"/>
  <c r="AY63" i="36"/>
  <c r="AX63" i="36"/>
  <c r="AW63" i="36"/>
  <c r="AV63" i="36"/>
  <c r="AU63" i="36"/>
  <c r="AT63" i="36"/>
  <c r="AS63" i="36"/>
  <c r="BG62" i="36"/>
  <c r="BF62" i="36"/>
  <c r="BE62" i="36"/>
  <c r="BD62" i="36"/>
  <c r="BC62" i="36"/>
  <c r="BB62" i="36"/>
  <c r="BA62" i="36"/>
  <c r="AZ62" i="36"/>
  <c r="AY62" i="36"/>
  <c r="AX62" i="36"/>
  <c r="AW62" i="36"/>
  <c r="AV62" i="36"/>
  <c r="AU62" i="36"/>
  <c r="AT62" i="36"/>
  <c r="AS62" i="36"/>
  <c r="BG61" i="36"/>
  <c r="BE61" i="36"/>
  <c r="BD61" i="36"/>
  <c r="BC61" i="36"/>
  <c r="BB61" i="36"/>
  <c r="BA61" i="36"/>
  <c r="AZ61" i="36"/>
  <c r="AY61" i="36"/>
  <c r="AX61" i="36"/>
  <c r="AW61" i="36"/>
  <c r="AV61" i="36"/>
  <c r="AU61" i="36"/>
  <c r="AT61" i="36"/>
  <c r="AS61" i="36"/>
  <c r="BG60" i="36"/>
  <c r="BF60" i="36"/>
  <c r="BE60" i="36"/>
  <c r="BD60" i="36"/>
  <c r="BC60" i="36"/>
  <c r="BB60" i="36"/>
  <c r="AZ60" i="36"/>
  <c r="AY60" i="36"/>
  <c r="AX60" i="36"/>
  <c r="AW60" i="36"/>
  <c r="AV60" i="36"/>
  <c r="AU60" i="36"/>
  <c r="AT60" i="36"/>
  <c r="AS60" i="36"/>
  <c r="BG59" i="36"/>
  <c r="BF59" i="36"/>
  <c r="BE59" i="36"/>
  <c r="BD59" i="36"/>
  <c r="BC59" i="36"/>
  <c r="BB59" i="36"/>
  <c r="BA59" i="36"/>
  <c r="AY59" i="36"/>
  <c r="AX59" i="36"/>
  <c r="AW59" i="36"/>
  <c r="AV59" i="36"/>
  <c r="AU59" i="36"/>
  <c r="AT59" i="36"/>
  <c r="AS59" i="36"/>
  <c r="BG58" i="36"/>
  <c r="BF58" i="36"/>
  <c r="BE58" i="36"/>
  <c r="BD58" i="36"/>
  <c r="BC58" i="36"/>
  <c r="BB58" i="36"/>
  <c r="BA58" i="36"/>
  <c r="AZ58" i="36"/>
  <c r="AX58" i="36"/>
  <c r="AW58" i="36"/>
  <c r="AV58" i="36"/>
  <c r="AU58" i="36"/>
  <c r="AT58" i="36"/>
  <c r="AS58" i="36"/>
  <c r="BG57" i="36"/>
  <c r="BF57" i="36"/>
  <c r="BE57" i="36"/>
  <c r="BD57" i="36"/>
  <c r="BC57" i="36"/>
  <c r="BB57" i="36"/>
  <c r="BA57" i="36"/>
  <c r="AZ57" i="36"/>
  <c r="AY57" i="36"/>
  <c r="AX57" i="36"/>
  <c r="AW57" i="36"/>
  <c r="AV57" i="36"/>
  <c r="AU57" i="36"/>
  <c r="AT57" i="36"/>
  <c r="AS57" i="36"/>
  <c r="BG56" i="36"/>
  <c r="BF56" i="36"/>
  <c r="BE56" i="36"/>
  <c r="BD56" i="36"/>
  <c r="BC56" i="36"/>
  <c r="BB56" i="36"/>
  <c r="BA56" i="36"/>
  <c r="AZ56" i="36"/>
  <c r="AY56" i="36"/>
  <c r="AW56" i="36"/>
  <c r="AV56" i="36"/>
  <c r="AU56" i="36"/>
  <c r="AT56" i="36"/>
  <c r="AS56" i="36"/>
  <c r="BG55" i="36"/>
  <c r="BF55" i="36"/>
  <c r="BE55" i="36"/>
  <c r="BD55" i="36"/>
  <c r="BC55" i="36"/>
  <c r="BB55" i="36"/>
  <c r="BA55" i="36"/>
  <c r="AZ55" i="36"/>
  <c r="AY55" i="36"/>
  <c r="AX55" i="36"/>
  <c r="AW55" i="36"/>
  <c r="AV55" i="36"/>
  <c r="AU55" i="36"/>
  <c r="AT55" i="36"/>
  <c r="AS55" i="36"/>
  <c r="BG54" i="36"/>
  <c r="BF54" i="36"/>
  <c r="BE54" i="36"/>
  <c r="BD54" i="36"/>
  <c r="BC54" i="36"/>
  <c r="BB54" i="36"/>
  <c r="BA54" i="36"/>
  <c r="AZ54" i="36"/>
  <c r="AY54" i="36"/>
  <c r="AX54" i="36"/>
  <c r="AV54" i="36"/>
  <c r="AU54" i="36"/>
  <c r="AT54" i="36"/>
  <c r="AS54" i="36"/>
  <c r="BG53" i="36"/>
  <c r="BF53" i="36"/>
  <c r="BE53" i="36"/>
  <c r="BD53" i="36"/>
  <c r="BC53" i="36"/>
  <c r="BB53" i="36"/>
  <c r="BA53" i="36"/>
  <c r="AZ53" i="36"/>
  <c r="AY53" i="36"/>
  <c r="AX53" i="36"/>
  <c r="AW53" i="36"/>
  <c r="AV53" i="36"/>
  <c r="AU53" i="36"/>
  <c r="AT53" i="36"/>
  <c r="AS53" i="36"/>
  <c r="BG52" i="36"/>
  <c r="BF52" i="36"/>
  <c r="BE52" i="36"/>
  <c r="BD52" i="36"/>
  <c r="BC52" i="36"/>
  <c r="BB52" i="36"/>
  <c r="BA52" i="36"/>
  <c r="AZ52" i="36"/>
  <c r="AY52" i="36"/>
  <c r="AX52" i="36"/>
  <c r="AW52" i="36"/>
  <c r="AU52" i="36"/>
  <c r="AT52" i="36"/>
  <c r="AS52" i="36"/>
  <c r="BG51" i="36"/>
  <c r="BF51" i="36"/>
  <c r="BE51" i="36"/>
  <c r="BD51" i="36"/>
  <c r="BC51" i="36"/>
  <c r="BB51" i="36"/>
  <c r="BA51" i="36"/>
  <c r="AZ51" i="36"/>
  <c r="AY51" i="36"/>
  <c r="AX51" i="36"/>
  <c r="AW51" i="36"/>
  <c r="AV51" i="36"/>
  <c r="AU51" i="36"/>
  <c r="AT51" i="36"/>
  <c r="AS51" i="36"/>
  <c r="BF50" i="36"/>
  <c r="BE50" i="36"/>
  <c r="BD50" i="36"/>
  <c r="BC50" i="36"/>
  <c r="BB50" i="36"/>
  <c r="BA50" i="36"/>
  <c r="AZ50" i="36"/>
  <c r="AY50" i="36"/>
  <c r="AX50" i="36"/>
  <c r="AW50" i="36"/>
  <c r="AV50" i="36"/>
  <c r="AU50" i="36"/>
  <c r="AT50" i="36"/>
  <c r="AS50" i="36"/>
  <c r="BG49" i="36"/>
  <c r="BF49" i="36"/>
  <c r="BE49" i="36"/>
  <c r="BD49" i="36"/>
  <c r="BC49" i="36"/>
  <c r="BB49" i="36"/>
  <c r="BA49" i="36"/>
  <c r="AZ49" i="36"/>
  <c r="AY49" i="36"/>
  <c r="AX49" i="36"/>
  <c r="AW49" i="36"/>
  <c r="AV49" i="36"/>
  <c r="AU49" i="36"/>
  <c r="AS49" i="36"/>
  <c r="BG48" i="36"/>
  <c r="BF48" i="36"/>
  <c r="BE48" i="36"/>
  <c r="BD48" i="36"/>
  <c r="BC48" i="36"/>
  <c r="BB48" i="36"/>
  <c r="BA48" i="36"/>
  <c r="AZ48" i="36"/>
  <c r="AY48" i="36"/>
  <c r="AX48" i="36"/>
  <c r="AW48" i="36"/>
  <c r="AV48" i="36"/>
  <c r="BF47" i="36"/>
  <c r="BE47" i="36"/>
  <c r="BD47" i="36"/>
  <c r="BA47" i="36"/>
  <c r="AZ47" i="36"/>
  <c r="AY47" i="36"/>
  <c r="AX47" i="36"/>
  <c r="AW47" i="36"/>
  <c r="AV47" i="36"/>
  <c r="AU47" i="36"/>
  <c r="AT47" i="36"/>
  <c r="AS47" i="36"/>
  <c r="BF46" i="36"/>
  <c r="BE46" i="36"/>
  <c r="BD46" i="36"/>
  <c r="BA46" i="36"/>
  <c r="AZ46" i="36"/>
  <c r="AY46" i="36"/>
  <c r="AX46" i="36"/>
  <c r="AW46" i="36"/>
  <c r="AV46" i="36"/>
  <c r="BG45" i="36"/>
  <c r="BF45" i="36"/>
  <c r="BE45" i="36"/>
  <c r="BD45" i="36"/>
  <c r="BC45" i="36"/>
  <c r="BB45" i="36"/>
  <c r="BA45" i="36"/>
  <c r="AZ45" i="36"/>
  <c r="AY45" i="36"/>
  <c r="AX45" i="36"/>
  <c r="AW45" i="36"/>
  <c r="AV45" i="36"/>
  <c r="AT45" i="36"/>
  <c r="AS45" i="36"/>
  <c r="BG44" i="36"/>
  <c r="BF44" i="36"/>
  <c r="BE44" i="36"/>
  <c r="BD44" i="36"/>
  <c r="BC44" i="36"/>
  <c r="BB44" i="36"/>
  <c r="BA44" i="36"/>
  <c r="AZ44" i="36"/>
  <c r="AY44" i="36"/>
  <c r="AX44" i="36"/>
  <c r="AW44" i="36"/>
  <c r="AV44" i="36"/>
  <c r="AU44" i="36"/>
  <c r="AS44" i="36"/>
  <c r="BG43" i="36"/>
  <c r="BF43" i="36"/>
  <c r="BE43" i="36"/>
  <c r="BD43" i="36"/>
  <c r="BC43" i="36"/>
  <c r="BB43" i="36"/>
  <c r="BA43" i="36"/>
  <c r="AZ43" i="36"/>
  <c r="AY43" i="36"/>
  <c r="AX43" i="36"/>
  <c r="AW43" i="36"/>
  <c r="AV43" i="36"/>
  <c r="AU43" i="36"/>
  <c r="AT43" i="36"/>
  <c r="O66" i="34"/>
  <c r="N103" i="34"/>
  <c r="L103" i="34"/>
  <c r="M100" i="34"/>
  <c r="M103" i="34" s="1"/>
  <c r="L99" i="34"/>
  <c r="K98" i="34"/>
  <c r="K103" i="34" s="1"/>
  <c r="J97" i="34"/>
  <c r="J103" i="34" s="1"/>
  <c r="I96" i="34"/>
  <c r="I103" i="34" s="1"/>
  <c r="G94" i="34"/>
  <c r="G103" i="34" s="1"/>
  <c r="F93" i="34"/>
  <c r="F103" i="34" s="1"/>
  <c r="AK82" i="34"/>
  <c r="Z82" i="34"/>
  <c r="N82" i="34"/>
  <c r="M82" i="34"/>
  <c r="L82" i="34"/>
  <c r="K82" i="34"/>
  <c r="J82" i="34"/>
  <c r="I82" i="34"/>
  <c r="H82" i="34"/>
  <c r="G82" i="34"/>
  <c r="F82" i="34"/>
  <c r="AO80" i="34"/>
  <c r="AO82" i="34" s="1"/>
  <c r="AN80" i="34"/>
  <c r="AN82" i="34" s="1"/>
  <c r="AM80" i="34"/>
  <c r="AM82" i="34" s="1"/>
  <c r="AL79" i="34"/>
  <c r="AL82" i="34" s="1"/>
  <c r="AP78" i="34"/>
  <c r="AK78" i="34"/>
  <c r="AI76" i="34"/>
  <c r="AI82" i="34" s="1"/>
  <c r="AG76" i="34"/>
  <c r="AG82" i="34" s="1"/>
  <c r="AF76" i="34"/>
  <c r="AF82" i="34" s="1"/>
  <c r="AE76" i="34"/>
  <c r="AD75" i="34"/>
  <c r="AD82" i="34" s="1"/>
  <c r="AC75" i="34"/>
  <c r="AC82" i="34" s="1"/>
  <c r="AB75" i="34"/>
  <c r="Z73" i="34"/>
  <c r="AP73" i="34" s="1"/>
  <c r="Y72" i="34"/>
  <c r="Y82" i="34" s="1"/>
  <c r="X72" i="34"/>
  <c r="X82" i="34" s="1"/>
  <c r="U69" i="34"/>
  <c r="AP69" i="34" s="1"/>
  <c r="T68" i="34"/>
  <c r="T82" i="34" s="1"/>
  <c r="S68" i="34"/>
  <c r="AP68" i="34" s="1"/>
  <c r="R67" i="34"/>
  <c r="R82" i="34" s="1"/>
  <c r="Q67" i="34"/>
  <c r="Q82" i="34" s="1"/>
  <c r="P66" i="34"/>
  <c r="AP66" i="34" s="1"/>
  <c r="O82" i="34"/>
  <c r="BE64" i="34"/>
  <c r="BO62" i="34"/>
  <c r="BP62" i="34" s="1"/>
  <c r="BI62" i="34"/>
  <c r="BO61" i="34"/>
  <c r="BP61" i="34" s="1"/>
  <c r="BI61" i="34"/>
  <c r="BN60" i="34"/>
  <c r="BP60" i="34" s="1"/>
  <c r="BI60" i="34"/>
  <c r="BP59" i="34"/>
  <c r="BH59" i="34"/>
  <c r="BI59" i="34" s="1"/>
  <c r="BN58" i="34"/>
  <c r="BP58" i="34" s="1"/>
  <c r="BH58" i="34"/>
  <c r="BI58" i="34" s="1"/>
  <c r="BP57" i="34"/>
  <c r="BO56" i="34"/>
  <c r="BP56" i="34" s="1"/>
  <c r="BI56" i="34"/>
  <c r="BI55" i="34"/>
  <c r="BO54" i="34"/>
  <c r="BP54" i="34" s="1"/>
  <c r="BI54" i="34"/>
  <c r="BP53" i="34"/>
  <c r="BE53" i="34"/>
  <c r="BI53" i="34" s="1"/>
  <c r="BP52" i="34"/>
  <c r="BG52" i="34"/>
  <c r="BI52" i="34" s="1"/>
  <c r="BO51" i="34"/>
  <c r="BP51" i="34" s="1"/>
  <c r="BI51" i="34"/>
  <c r="BO50" i="34"/>
  <c r="BP50" i="34" s="1"/>
  <c r="BI50" i="34"/>
  <c r="BP49" i="34"/>
  <c r="BG49" i="34"/>
  <c r="BI49" i="34" s="1"/>
  <c r="BP48" i="34"/>
  <c r="BP47" i="34"/>
  <c r="BC47" i="34"/>
  <c r="BI47" i="34" s="1"/>
  <c r="BO46" i="34"/>
  <c r="BP46" i="34" s="1"/>
  <c r="BI46" i="34"/>
  <c r="BP45" i="34"/>
  <c r="BI45" i="34"/>
  <c r="BG45" i="34"/>
  <c r="BP44" i="34"/>
  <c r="BP43" i="34"/>
  <c r="BP42" i="34"/>
  <c r="AZ42" i="34"/>
  <c r="AZ64" i="34" s="1"/>
  <c r="BO41" i="34"/>
  <c r="BP41" i="34" s="1"/>
  <c r="BI41" i="34"/>
  <c r="BP40" i="34"/>
  <c r="BO39" i="34"/>
  <c r="BP39" i="34" s="1"/>
  <c r="BI39" i="34"/>
  <c r="BP38" i="34"/>
  <c r="AX38" i="34"/>
  <c r="BI38" i="34" s="1"/>
  <c r="BO37" i="34"/>
  <c r="BP37" i="34" s="1"/>
  <c r="BI37" i="34"/>
  <c r="BP36" i="34"/>
  <c r="AW36" i="34"/>
  <c r="AW64" i="34" s="1"/>
  <c r="BP35" i="34"/>
  <c r="BI35" i="34"/>
  <c r="BP34" i="34"/>
  <c r="BI34" i="34"/>
  <c r="BH34" i="34"/>
  <c r="BP33" i="34"/>
  <c r="AU33" i="34"/>
  <c r="BI33" i="34" s="1"/>
  <c r="BP32" i="34"/>
  <c r="AT32" i="34"/>
  <c r="AU32" i="34" s="1"/>
  <c r="BP31" i="34"/>
  <c r="BC31" i="34"/>
  <c r="BP30" i="34"/>
  <c r="BD30" i="34"/>
  <c r="AT30" i="34"/>
  <c r="AV30" i="34" s="1"/>
  <c r="BP29" i="34"/>
  <c r="BP28" i="34"/>
  <c r="AU28" i="34"/>
  <c r="BI28" i="34" s="1"/>
  <c r="BP27" i="34"/>
  <c r="AT27" i="34"/>
  <c r="BI27" i="34" s="1"/>
  <c r="AV32" i="34" l="1"/>
  <c r="BI32" i="34" s="1"/>
  <c r="FI187" i="36"/>
  <c r="FI186" i="36"/>
  <c r="AP80" i="34"/>
  <c r="FI185" i="36"/>
  <c r="FI184" i="36"/>
  <c r="FI183" i="36"/>
  <c r="FI182" i="36"/>
  <c r="FI181" i="36"/>
  <c r="FI180" i="36"/>
  <c r="FI179" i="36"/>
  <c r="FI178" i="36"/>
  <c r="FI177" i="36"/>
  <c r="FI176" i="36"/>
  <c r="P82" i="34"/>
  <c r="FI175" i="36"/>
  <c r="U82" i="34"/>
  <c r="AP75" i="34"/>
  <c r="S82" i="34"/>
  <c r="AP72" i="34"/>
  <c r="AP79" i="34"/>
  <c r="AU30" i="34"/>
  <c r="AU64" i="34" s="1"/>
  <c r="BG64" i="34"/>
  <c r="BC30" i="34"/>
  <c r="BI42" i="34"/>
  <c r="BI36" i="34"/>
  <c r="AB82" i="34"/>
  <c r="AT64" i="34"/>
  <c r="AP67" i="34"/>
  <c r="BD31" i="34"/>
  <c r="BH31" i="34"/>
  <c r="AE82" i="34"/>
  <c r="AX64" i="34"/>
  <c r="BC64" i="34" l="1"/>
  <c r="BH30" i="34"/>
  <c r="BH64" i="34" s="1"/>
  <c r="BI31" i="34"/>
  <c r="BI30" i="34" l="1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J138" i="24" s="1"/>
  <c r="BJ52" i="24"/>
  <c r="J137" i="24" s="1"/>
  <c r="BJ51" i="24"/>
  <c r="J136" i="24" s="1"/>
  <c r="BJ47" i="24"/>
  <c r="J132" i="24" s="1"/>
  <c r="BJ46" i="24"/>
  <c r="J131" i="24" s="1"/>
  <c r="BJ45" i="24"/>
  <c r="J130" i="24" s="1"/>
  <c r="BJ42" i="24"/>
  <c r="J127" i="24" s="1"/>
  <c r="BJ41" i="24"/>
  <c r="J126" i="24" s="1"/>
  <c r="BJ37" i="24"/>
  <c r="J122" i="24" s="1"/>
  <c r="BJ32" i="24"/>
  <c r="J117" i="24" s="1"/>
  <c r="BJ30" i="24"/>
  <c r="J115" i="24" s="1"/>
  <c r="BJ28" i="24"/>
  <c r="J113" i="24" s="1"/>
  <c r="BJ26" i="24"/>
  <c r="J111" i="24" s="1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BB87" i="22" s="1"/>
  <c r="BB46" i="22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BQ227" i="9"/>
  <c r="BR227" i="9" s="1"/>
  <c r="J16" i="29" s="1"/>
  <c r="AX227" i="9"/>
  <c r="AY227" i="9" s="1"/>
  <c r="J13" i="29" s="1"/>
  <c r="E227" i="9"/>
  <c r="CP226" i="9"/>
  <c r="E226" i="9"/>
  <c r="E229" i="9" s="1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BA87" i="22" s="1"/>
  <c r="CK155" i="9"/>
  <c r="CL155" i="9" s="1"/>
  <c r="J17" i="29" s="1"/>
  <c r="O155" i="9"/>
  <c r="O156" i="9" s="1"/>
  <c r="AS89" i="22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E105" i="22" s="1"/>
  <c r="BU130" i="9"/>
  <c r="BB130" i="9"/>
  <c r="AQ130" i="9"/>
  <c r="M12" i="13" s="1"/>
  <c r="AI130" i="9"/>
  <c r="O130" i="9"/>
  <c r="DU120" i="9"/>
  <c r="DV120" i="9" s="1"/>
  <c r="CP119" i="9"/>
  <c r="BM106" i="22" s="1"/>
  <c r="BN106" i="22" s="1"/>
  <c r="EF118" i="9"/>
  <c r="EF119" i="9" s="1"/>
  <c r="BF87" i="22" s="1"/>
  <c r="BF46" i="22" s="1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58" i="22"/>
  <c r="I162" i="22" s="1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BN88" i="22"/>
  <c r="BN87" i="22"/>
  <c r="BN86" i="22"/>
  <c r="BF86" i="22"/>
  <c r="BF45" i="22" s="1"/>
  <c r="AT86" i="22"/>
  <c r="AT45" i="22" s="1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D13" i="11"/>
  <c r="E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F13" i="11" s="1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BG89" i="22" l="1"/>
  <c r="G176" i="22" s="1"/>
  <c r="AS48" i="22"/>
  <c r="BG105" i="22"/>
  <c r="G192" i="22" s="1"/>
  <c r="BE64" i="22"/>
  <c r="AJ137" i="22"/>
  <c r="AJ139" i="22" s="1"/>
  <c r="BL116" i="22"/>
  <c r="BN116" i="22" s="1"/>
  <c r="G13" i="11"/>
  <c r="BU238" i="9"/>
  <c r="BB86" i="22" s="1"/>
  <c r="BJ195" i="9"/>
  <c r="O78" i="9"/>
  <c r="AR86" i="22" s="1"/>
  <c r="Y132" i="22"/>
  <c r="Y139" i="22" s="1"/>
  <c r="Z132" i="22"/>
  <c r="Z139" i="22" s="1"/>
  <c r="M89" i="14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BS61" i="9" s="1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N48" i="9"/>
  <c r="BS60" i="9"/>
  <c r="BS62" i="9"/>
  <c r="E72" i="9"/>
  <c r="BP59" i="9"/>
  <c r="AZ48" i="9"/>
  <c r="BJ113" i="9"/>
  <c r="BU146" i="9"/>
  <c r="BA86" i="22" s="1"/>
  <c r="H31" i="25"/>
  <c r="I31" i="25" s="1"/>
  <c r="BO55" i="34" l="1"/>
  <c r="BP55" i="34" s="1"/>
  <c r="AH76" i="34"/>
  <c r="F18" i="25"/>
  <c r="F264" i="11"/>
  <c r="G264" i="11" s="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J107" i="11"/>
  <c r="D59" i="1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AS59" i="9"/>
  <c r="AB66" i="23"/>
  <c r="BG40" i="23"/>
  <c r="BI40" i="23" s="1"/>
  <c r="J124" i="23" s="1"/>
  <c r="D62" i="11" l="1"/>
  <c r="AB80" i="11"/>
  <c r="BL59" i="9"/>
  <c r="AT60" i="9"/>
  <c r="AH82" i="34"/>
  <c r="AP76" i="34"/>
  <c r="DK241" i="9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F247" i="11"/>
  <c r="G247" i="11" s="1"/>
  <c r="H247" i="11" s="1"/>
  <c r="P155" i="9" s="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K89" i="23" l="1"/>
  <c r="K94" i="23" s="1"/>
  <c r="AV29" i="34"/>
  <c r="H95" i="34"/>
  <c r="H103" i="34" s="1"/>
  <c r="EB131" i="9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9" i="34" l="1"/>
  <c r="AV64" i="34"/>
  <c r="BI23" i="23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 s="1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F26" i="11" s="1"/>
  <c r="G26" i="11" s="1"/>
  <c r="I26" i="11" s="1"/>
  <c r="J26" i="11" s="1"/>
  <c r="G27" i="11"/>
  <c r="I27" i="11" s="1"/>
  <c r="J27" i="11" s="1"/>
  <c r="AL139" i="36" l="1"/>
  <c r="AL141" i="36" s="1"/>
  <c r="BN119" i="36"/>
  <c r="BO119" i="36" s="1"/>
  <c r="AJ139" i="36"/>
  <c r="BM117" i="36"/>
  <c r="BO117" i="36" s="1"/>
  <c r="FC130" i="9"/>
  <c r="BI46" i="9"/>
  <c r="N6" i="13" s="1"/>
  <c r="Y133" i="20"/>
  <c r="Y143" i="20" s="1"/>
  <c r="BP106" i="20"/>
  <c r="BQ106" i="20" s="1"/>
  <c r="ER141" i="9"/>
  <c r="ES141" i="9" s="1"/>
  <c r="FH108" i="9"/>
  <c r="ER142" i="9"/>
  <c r="FE109" i="9"/>
  <c r="BK56" i="9"/>
  <c r="AW46" i="9"/>
  <c r="BS46" i="9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FC108" i="9"/>
  <c r="FC109" i="9" s="1"/>
  <c r="I37" i="11"/>
  <c r="O37" i="11"/>
  <c r="Y73" i="23"/>
  <c r="Y65" i="24"/>
  <c r="Y75" i="24" s="1"/>
  <c r="AJ141" i="36" l="1"/>
  <c r="CL130" i="9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BS48" i="9"/>
  <c r="BV47" i="9" s="1"/>
  <c r="BW47" i="9" s="1"/>
  <c r="BX47" i="9" s="1"/>
  <c r="BY47" i="9" s="1"/>
  <c r="BZ47" i="9" s="1"/>
  <c r="CA47" i="9" s="1"/>
  <c r="BK55" i="9"/>
  <c r="BV46" i="9"/>
  <c r="BK61" i="9"/>
  <c r="AE47" i="9" l="1"/>
  <c r="U131" i="36"/>
  <c r="BF102" i="36"/>
  <c r="BT48" i="9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X63" i="23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U92" i="22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BH102" i="36" l="1"/>
  <c r="G190" i="36" s="1"/>
  <c r="BF61" i="36"/>
  <c r="Y134" i="36"/>
  <c r="BF106" i="36"/>
  <c r="U141" i="36"/>
  <c r="AN131" i="36"/>
  <c r="E220" i="36" s="1"/>
  <c r="AY99" i="36"/>
  <c r="R128" i="36"/>
  <c r="AM130" i="15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AY52" i="9" s="1" a="1"/>
  <c r="AY52" i="9" s="1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R126" i="22" s="1"/>
  <c r="AJ46" i="9"/>
  <c r="AR55" i="9"/>
  <c r="AT55" i="9" s="1"/>
  <c r="Z55" i="9"/>
  <c r="BN35" i="9"/>
  <c r="AS28" i="9"/>
  <c r="AN42" i="9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AZ33" i="23" l="1"/>
  <c r="AZ55" i="9"/>
  <c r="AR46" i="9"/>
  <c r="Q54" i="14" s="1"/>
  <c r="AB54" i="14" s="1"/>
  <c r="AS84" i="36"/>
  <c r="AV93" i="36"/>
  <c r="AN128" i="36"/>
  <c r="E217" i="36" s="1"/>
  <c r="R141" i="36"/>
  <c r="AY121" i="36"/>
  <c r="BH99" i="36"/>
  <c r="G187" i="36" s="1"/>
  <c r="AY58" i="36"/>
  <c r="BF65" i="36"/>
  <c r="BH106" i="36"/>
  <c r="G194" i="36" s="1"/>
  <c r="Y141" i="36"/>
  <c r="BA33" i="24"/>
  <c r="F153" i="24" s="1"/>
  <c r="BH46" i="9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K50" i="9"/>
  <c r="AL50" i="9" s="1"/>
  <c r="AM50" i="9" s="1"/>
  <c r="AN50" i="9" s="1"/>
  <c r="AO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U60" i="23" s="1"/>
  <c r="Y55" i="9"/>
  <c r="AA55" i="9" s="1"/>
  <c r="Q46" i="9"/>
  <c r="O52" i="9" a="1"/>
  <c r="O52" i="9" s="1"/>
  <c r="N52" i="9"/>
  <c r="R51" i="9"/>
  <c r="S51" i="9" s="1"/>
  <c r="T51" i="9" s="1"/>
  <c r="U51" i="9" s="1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J125" i="24" s="1"/>
  <c r="BG105" i="15"/>
  <c r="G193" i="15" s="1"/>
  <c r="BE64" i="15"/>
  <c r="AM129" i="22"/>
  <c r="U139" i="22"/>
  <c r="BD50" i="9"/>
  <c r="BE50" i="9" s="1"/>
  <c r="BF50" i="9" s="1"/>
  <c r="BG50" i="9" s="1"/>
  <c r="BH50" i="9" s="1"/>
  <c r="R50" i="9"/>
  <c r="S50" i="9" s="1"/>
  <c r="T50" i="9" s="1"/>
  <c r="U50" i="9" s="1"/>
  <c r="V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CA42" i="9" s="1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BQ132" i="9" l="1"/>
  <c r="CA126" i="9" s="1"/>
  <c r="S129" i="36"/>
  <c r="AZ100" i="36"/>
  <c r="AT85" i="36"/>
  <c r="D155" i="36"/>
  <c r="D164" i="36" s="1"/>
  <c r="L125" i="36"/>
  <c r="C154" i="36"/>
  <c r="C164" i="36" s="1"/>
  <c r="AV121" i="36"/>
  <c r="BH93" i="36"/>
  <c r="G181" i="36" s="1"/>
  <c r="AV52" i="36"/>
  <c r="BH84" i="36"/>
  <c r="G172" i="36" s="1"/>
  <c r="AS43" i="36"/>
  <c r="C7" i="25"/>
  <c r="G7" i="25" s="1" a="1"/>
  <c r="G7" i="25" s="1"/>
  <c r="J153" i="24"/>
  <c r="G14" i="29" s="1"/>
  <c r="BH47" i="9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AR140" i="9" s="1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H132" i="9"/>
  <c r="AK130" i="9" s="1"/>
  <c r="AR138" i="9"/>
  <c r="Z138" i="9"/>
  <c r="AR137" i="9"/>
  <c r="BK137" i="9"/>
  <c r="AS137" i="9"/>
  <c r="E59" i="11"/>
  <c r="BH105" i="20"/>
  <c r="X133" i="20"/>
  <c r="BQ156" i="9"/>
  <c r="F12" i="17" s="1"/>
  <c r="CA152" i="9"/>
  <c r="BR157" i="9"/>
  <c r="BT156" i="9"/>
  <c r="AE132" i="9"/>
  <c r="AO126" i="9" s="1"/>
  <c r="AN52" i="9"/>
  <c r="AO46" i="9"/>
  <c r="Q27" i="9"/>
  <c r="D7" i="14" s="1"/>
  <c r="BJ33" i="24"/>
  <c r="J118" i="24" s="1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AS84" i="15"/>
  <c r="D154" i="15"/>
  <c r="U73" i="23"/>
  <c r="AP60" i="23"/>
  <c r="BJ36" i="24"/>
  <c r="J121" i="24" s="1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H52" i="9"/>
  <c r="BH42" i="9" s="1"/>
  <c r="BM46" i="9" s="1"/>
  <c r="AS130" i="9" l="1"/>
  <c r="Q55" i="14" s="1"/>
  <c r="AB55" i="14" s="1"/>
  <c r="AW95" i="36"/>
  <c r="N126" i="36"/>
  <c r="BA87" i="15"/>
  <c r="BB88" i="36"/>
  <c r="L141" i="36"/>
  <c r="BH85" i="36"/>
  <c r="G173" i="36" s="1"/>
  <c r="AT44" i="36"/>
  <c r="AI132" i="9" a="1"/>
  <c r="AI132" i="9" s="1"/>
  <c r="AZ59" i="36"/>
  <c r="AZ121" i="36"/>
  <c r="BH100" i="36"/>
  <c r="G188" i="36" s="1"/>
  <c r="BM137" i="9"/>
  <c r="S141" i="36"/>
  <c r="AN129" i="36"/>
  <c r="E218" i="36" s="1"/>
  <c r="W132" i="36"/>
  <c r="BB104" i="36"/>
  <c r="J150" i="24"/>
  <c r="G11" i="29" s="1"/>
  <c r="AL130" i="9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A140" i="9" s="1"/>
  <c r="AR139" i="9"/>
  <c r="AT139" i="9" s="1"/>
  <c r="F91" i="11"/>
  <c r="J92" i="11" s="1"/>
  <c r="J90" i="11"/>
  <c r="C192" i="11"/>
  <c r="F192" i="11" s="1"/>
  <c r="AO52" i="9"/>
  <c r="AO42" i="9" s="1"/>
  <c r="AT46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F90" i="11"/>
  <c r="H92" i="11" s="1"/>
  <c r="L140" i="15"/>
  <c r="AT137" i="9"/>
  <c r="AM131" i="15"/>
  <c r="E220" i="15" s="1"/>
  <c r="W140" i="15"/>
  <c r="BU132" i="9" a="1"/>
  <c r="BU132" i="9" s="1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9" i="24" s="1"/>
  <c r="F84" i="23"/>
  <c r="F94" i="23" s="1"/>
  <c r="AT18" i="23"/>
  <c r="AW27" i="23"/>
  <c r="AX27" i="24" s="1"/>
  <c r="F150" i="24" s="1"/>
  <c r="CE140" i="9"/>
  <c r="BH104" i="36" l="1"/>
  <c r="G192" i="36" s="1"/>
  <c r="BB63" i="36"/>
  <c r="AN132" i="36"/>
  <c r="E221" i="36" s="1"/>
  <c r="W141" i="36"/>
  <c r="M90" i="11"/>
  <c r="N90" i="11" s="1"/>
  <c r="V70" i="34"/>
  <c r="BA43" i="34"/>
  <c r="BB47" i="36"/>
  <c r="N141" i="36"/>
  <c r="BH95" i="36"/>
  <c r="G183" i="36" s="1"/>
  <c r="AW121" i="36"/>
  <c r="AW54" i="36"/>
  <c r="CO210" i="9"/>
  <c r="J93" i="11"/>
  <c r="I93" i="11"/>
  <c r="L94" i="11" s="1"/>
  <c r="CF210" i="11" s="1"/>
  <c r="H93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D51" i="25"/>
  <c r="G51" i="25"/>
  <c r="CQ210" i="9"/>
  <c r="AQ46" i="9"/>
  <c r="O127" i="20"/>
  <c r="AX96" i="20"/>
  <c r="AT47" i="9"/>
  <c r="L64" i="9"/>
  <c r="U59" i="9" s="1"/>
  <c r="AS89" i="36" s="1"/>
  <c r="N63" i="9"/>
  <c r="K92" i="1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AG132" i="9" a="1"/>
  <c r="AG132" i="9" s="1"/>
  <c r="P192" i="11"/>
  <c r="I203" i="11"/>
  <c r="C54" i="14"/>
  <c r="F8" i="14"/>
  <c r="J199" i="11"/>
  <c r="K199" i="11" s="1"/>
  <c r="M191" i="11"/>
  <c r="AO132" i="9"/>
  <c r="AP130" i="9"/>
  <c r="F86" i="24"/>
  <c r="F96" i="24" s="1"/>
  <c r="O73" i="23"/>
  <c r="F11" i="17"/>
  <c r="V52" i="9"/>
  <c r="V42" i="9" s="1"/>
  <c r="AK132" i="9"/>
  <c r="M94" i="11" l="1"/>
  <c r="K94" i="11"/>
  <c r="CF203" i="11" s="1"/>
  <c r="AS48" i="36"/>
  <c r="J94" i="11"/>
  <c r="G53" i="25"/>
  <c r="C58" i="25" s="1"/>
  <c r="BI43" i="34"/>
  <c r="BA64" i="34"/>
  <c r="AP70" i="34"/>
  <c r="V82" i="34"/>
  <c r="BF109" i="36"/>
  <c r="AB135" i="36"/>
  <c r="E53" i="25"/>
  <c r="BJ27" i="24"/>
  <c r="J112" i="24" s="1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T89" i="36" s="1"/>
  <c r="AT48" i="36" s="1"/>
  <c r="AX29" i="23"/>
  <c r="Q58" i="23"/>
  <c r="CB132" i="9"/>
  <c r="CB126" i="9" s="1"/>
  <c r="F195" i="11"/>
  <c r="P190" i="11"/>
  <c r="I200" i="11"/>
  <c r="BA34" i="23"/>
  <c r="V61" i="23"/>
  <c r="V63" i="24" s="1"/>
  <c r="P109" i="11"/>
  <c r="Z78" i="11"/>
  <c r="AC78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J103" i="24" s="1"/>
  <c r="BH132" i="9"/>
  <c r="BI130" i="9"/>
  <c r="CL282" i="9"/>
  <c r="E118" i="11"/>
  <c r="K93" i="11"/>
  <c r="BG103" i="22"/>
  <c r="G190" i="22" s="1"/>
  <c r="BA62" i="22"/>
  <c r="BA120" i="22"/>
  <c r="BD38" i="24"/>
  <c r="BJ38" i="24" s="1"/>
  <c r="J123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AV19" i="24" s="1"/>
  <c r="N64" i="9"/>
  <c r="Y61" i="9"/>
  <c r="Y62" i="9"/>
  <c r="Q63" i="9"/>
  <c r="AG68" i="9"/>
  <c r="N76" i="9"/>
  <c r="AG67" i="9"/>
  <c r="BB50" i="20"/>
  <c r="BG84" i="22"/>
  <c r="G171" i="22" s="1"/>
  <c r="AS43" i="22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 s="1"/>
  <c r="CS210" i="9" s="1"/>
  <c r="CT210" i="9" s="1"/>
  <c r="CU210" i="9" s="1"/>
  <c r="CV210" i="9" s="1"/>
  <c r="AC90" i="11" l="1"/>
  <c r="H53" i="25"/>
  <c r="D58" i="25" s="1"/>
  <c r="E58" i="25" s="1"/>
  <c r="AB141" i="36"/>
  <c r="BF68" i="36"/>
  <c r="BH109" i="36"/>
  <c r="G197" i="36" s="1"/>
  <c r="BF121" i="36"/>
  <c r="AT90" i="36"/>
  <c r="I160" i="36"/>
  <c r="I164" i="36" s="1"/>
  <c r="J151" i="24"/>
  <c r="G12" i="29" s="1"/>
  <c r="J154" i="24"/>
  <c r="G87" i="24"/>
  <c r="G96" i="24" s="1"/>
  <c r="BJ19" i="24"/>
  <c r="J104" i="24" s="1"/>
  <c r="Z62" i="9"/>
  <c r="AD68" i="9"/>
  <c r="CF144" i="9"/>
  <c r="CG144" i="9" s="1"/>
  <c r="AU131" i="9"/>
  <c r="BI132" i="9"/>
  <c r="BI126" i="9" s="1"/>
  <c r="AR130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60" i="24"/>
  <c r="R63" i="9"/>
  <c r="S63" i="9" s="1"/>
  <c r="CW210" i="9"/>
  <c r="CV211" i="9"/>
  <c r="F62" i="11"/>
  <c r="N156" i="9"/>
  <c r="Q155" i="9" s="1"/>
  <c r="BI29" i="23"/>
  <c r="J113" i="23" s="1"/>
  <c r="AX55" i="23"/>
  <c r="AY29" i="24"/>
  <c r="F60" i="11"/>
  <c r="K113" i="11"/>
  <c r="K112" i="11"/>
  <c r="K109" i="11"/>
  <c r="K110" i="11"/>
  <c r="K111" i="11"/>
  <c r="K108" i="11"/>
  <c r="K107" i="11"/>
  <c r="I159" i="15"/>
  <c r="AS89" i="15"/>
  <c r="V75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Y98" i="20"/>
  <c r="Q128" i="20"/>
  <c r="BT248" i="9"/>
  <c r="BR249" i="9"/>
  <c r="CA244" i="9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G15" i="29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BN111" i="36" l="1"/>
  <c r="BO111" i="36" s="1"/>
  <c r="AD135" i="36"/>
  <c r="AD141" i="36" s="1"/>
  <c r="F100" i="11"/>
  <c r="BH90" i="36"/>
  <c r="G178" i="36" s="1"/>
  <c r="AT49" i="36"/>
  <c r="BB87" i="15"/>
  <c r="BC88" i="36"/>
  <c r="F151" i="24"/>
  <c r="F154" i="24"/>
  <c r="R144" i="9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A139" i="9" s="1"/>
  <c r="AV24" i="24"/>
  <c r="BJ24" i="24" s="1"/>
  <c r="J109" i="24" s="1"/>
  <c r="BG89" i="15"/>
  <c r="G177" i="15" s="1"/>
  <c r="AS48" i="15"/>
  <c r="CW211" i="9"/>
  <c r="CW206" i="9" s="1"/>
  <c r="AE67" i="23"/>
  <c r="BG43" i="23"/>
  <c r="CO241" i="9"/>
  <c r="Z142" i="9"/>
  <c r="AE147" i="9"/>
  <c r="L92" i="24"/>
  <c r="L96" i="24" s="1"/>
  <c r="I163" i="15"/>
  <c r="BJ29" i="24"/>
  <c r="J114" i="24" s="1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AS87" i="36" s="1"/>
  <c r="BJ34" i="24"/>
  <c r="J119" i="24" s="1"/>
  <c r="S112" i="11"/>
  <c r="BT144" i="9"/>
  <c r="BE22" i="24"/>
  <c r="BB46" i="15"/>
  <c r="AC88" i="11"/>
  <c r="N62" i="11"/>
  <c r="O61" i="11" s="1"/>
  <c r="AV23" i="24"/>
  <c r="AS47" i="15"/>
  <c r="CL226" i="9"/>
  <c r="I111" i="11"/>
  <c r="BN130" i="9"/>
  <c r="D55" i="14"/>
  <c r="F18" i="14"/>
  <c r="BD110" i="36" l="1"/>
  <c r="AC135" i="36"/>
  <c r="CZ247" i="9"/>
  <c r="CZ248" i="9"/>
  <c r="CZ246" i="9"/>
  <c r="CM240" i="9"/>
  <c r="CR275" i="9"/>
  <c r="CS275" i="9" s="1"/>
  <c r="CT275" i="9" s="1"/>
  <c r="CU275" i="9" s="1"/>
  <c r="CV275" i="9" s="1"/>
  <c r="CW275" i="9" s="1"/>
  <c r="BG116" i="36"/>
  <c r="AI138" i="36"/>
  <c r="BC47" i="36"/>
  <c r="CR273" i="9"/>
  <c r="CS273" i="9" s="1"/>
  <c r="CT273" i="9" s="1"/>
  <c r="CU273" i="9" s="1"/>
  <c r="CV273" i="9" s="1"/>
  <c r="CW273" i="9" s="1"/>
  <c r="CM241" i="9"/>
  <c r="AS46" i="36"/>
  <c r="AS121" i="36"/>
  <c r="BQ146" i="9"/>
  <c r="BR145" i="9" s="1"/>
  <c r="CB248" i="9"/>
  <c r="V155" i="9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AH78" i="11" s="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AV43" i="20"/>
  <c r="BJ88" i="20"/>
  <c r="J175" i="20" s="1"/>
  <c r="J44" i="11"/>
  <c r="CO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CM144" i="9" s="1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AR86" i="15"/>
  <c r="BQ215" i="9"/>
  <c r="AX215" i="9"/>
  <c r="CO226" i="9"/>
  <c r="CA140" i="9"/>
  <c r="ED239" i="9"/>
  <c r="F17" i="14"/>
  <c r="C55" i="14"/>
  <c r="CO118" i="9"/>
  <c r="CL119" i="9"/>
  <c r="CV114" i="9" s="1"/>
  <c r="AD140" i="15"/>
  <c r="CO228" i="9"/>
  <c r="BQ217" i="9"/>
  <c r="BG108" i="22"/>
  <c r="G195" i="22" s="1"/>
  <c r="BE67" i="22"/>
  <c r="BE120" i="22"/>
  <c r="BH43" i="24"/>
  <c r="CM239" i="9"/>
  <c r="O59" i="11"/>
  <c r="O60" i="11"/>
  <c r="AX212" i="9"/>
  <c r="BQ212" i="9"/>
  <c r="CO223" i="9"/>
  <c r="CR281" i="9"/>
  <c r="AA141" i="9"/>
  <c r="AB139" i="22"/>
  <c r="AE69" i="24"/>
  <c r="EC134" i="9"/>
  <c r="CM242" i="9"/>
  <c r="Z64" i="9"/>
  <c r="AA64" i="9" s="1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AT87" i="36" s="1"/>
  <c r="O169" i="9" a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BA86" i="15" l="1"/>
  <c r="BB87" i="36"/>
  <c r="O169" i="9"/>
  <c r="AS86" i="22" s="1"/>
  <c r="CM223" i="9"/>
  <c r="CM225" i="9"/>
  <c r="CM228" i="9"/>
  <c r="AJ69" i="9"/>
  <c r="AK69" i="9" s="1"/>
  <c r="AL69" i="9" s="1"/>
  <c r="AM69" i="9" s="1"/>
  <c r="AN69" i="9" s="1"/>
  <c r="AE135" i="36"/>
  <c r="AE141" i="36" s="1"/>
  <c r="BN112" i="36"/>
  <c r="BO112" i="36" s="1"/>
  <c r="BN107" i="36"/>
  <c r="BO107" i="36" s="1"/>
  <c r="Z134" i="36"/>
  <c r="BR144" i="9"/>
  <c r="AI141" i="36"/>
  <c r="AN138" i="36"/>
  <c r="E227" i="36" s="1"/>
  <c r="BH116" i="36"/>
  <c r="G204" i="36" s="1"/>
  <c r="BG75" i="36"/>
  <c r="AT46" i="36"/>
  <c r="AT121" i="36"/>
  <c r="CM226" i="9"/>
  <c r="CN282" i="9" a="1"/>
  <c r="CN282" i="9" s="1"/>
  <c r="AC141" i="36"/>
  <c r="CM222" i="9"/>
  <c r="BH110" i="36"/>
  <c r="G198" i="36" s="1"/>
  <c r="BD121" i="36"/>
  <c r="BD69" i="36"/>
  <c r="F160" i="24"/>
  <c r="M123" i="22"/>
  <c r="BM93" i="22"/>
  <c r="BN93" i="22" s="1"/>
  <c r="BX144" i="9"/>
  <c r="BY144" i="9" s="1"/>
  <c r="BZ144" i="9" s="1"/>
  <c r="CA144" i="9" s="1"/>
  <c r="CB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BJ43" i="24"/>
  <c r="J128" i="24" s="1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F140" i="9"/>
  <c r="CG140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s="1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P145" i="9" l="1" a="1"/>
  <c r="CP145" i="9" s="1"/>
  <c r="CR143" i="9"/>
  <c r="CS143" i="9" s="1"/>
  <c r="CT143" i="9" s="1"/>
  <c r="CU143" i="9" s="1"/>
  <c r="CV143" i="9" s="1"/>
  <c r="AJ77" i="34"/>
  <c r="BF57" i="34"/>
  <c r="BN108" i="36"/>
  <c r="BO108" i="36" s="1"/>
  <c r="AA134" i="36"/>
  <c r="AA141" i="36" s="1"/>
  <c r="Z141" i="36"/>
  <c r="AN134" i="36"/>
  <c r="E223" i="36" s="1"/>
  <c r="CN243" i="9" a="1"/>
  <c r="CN243" i="9" s="1"/>
  <c r="BE44" i="23" s="1"/>
  <c r="L169" i="9"/>
  <c r="BB121" i="36"/>
  <c r="BB46" i="36"/>
  <c r="F147" i="24"/>
  <c r="CS222" i="9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P45" i="24"/>
  <c r="BR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S241" i="9"/>
  <c r="CT241" i="9" s="1"/>
  <c r="CU241" i="9" s="1"/>
  <c r="CV241" i="9" s="1"/>
  <c r="CW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ED237" i="9"/>
  <c r="EB237" i="9"/>
  <c r="EA241" i="9"/>
  <c r="EK233" i="9" s="1"/>
  <c r="AH137" i="36" s="1"/>
  <c r="AP70" i="23"/>
  <c r="AL73" i="23"/>
  <c r="BQ218" i="9"/>
  <c r="BR210" i="9" s="1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K146" i="9"/>
  <c r="AK147" i="9"/>
  <c r="AL147" i="9" s="1"/>
  <c r="AM147" i="9" s="1"/>
  <c r="AN147" i="9" s="1"/>
  <c r="AO147" i="9" s="1"/>
  <c r="AP147" i="9" s="1"/>
  <c r="K214" i="9"/>
  <c r="AH214" i="9"/>
  <c r="I242" i="11"/>
  <c r="I243" i="11" s="1"/>
  <c r="K243" i="11"/>
  <c r="EP245" i="9"/>
  <c r="AE149" i="9"/>
  <c r="AF148" i="9" s="1"/>
  <c r="CB146" i="9"/>
  <c r="CB140" i="9" s="1"/>
  <c r="BC109" i="22"/>
  <c r="AC133" i="22"/>
  <c r="CE130" i="9"/>
  <c r="Q60" i="14" s="1"/>
  <c r="AB60" i="14" s="1"/>
  <c r="AA133" i="15"/>
  <c r="AM133" i="15" s="1"/>
  <c r="E222" i="15" s="1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S239" i="9"/>
  <c r="CT239" i="9" s="1"/>
  <c r="CU239" i="9" s="1"/>
  <c r="CV239" i="9" s="1"/>
  <c r="CW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J135" i="24" s="1"/>
  <c r="H161" i="24"/>
  <c r="BI95" i="20"/>
  <c r="BI50" i="20" s="1"/>
  <c r="BN111" i="15"/>
  <c r="CE225" i="9"/>
  <c r="CG225" i="9" s="1"/>
  <c r="BL225" i="9"/>
  <c r="AC68" i="24"/>
  <c r="Z140" i="15"/>
  <c r="CR227" i="9"/>
  <c r="CS227" i="9" s="1"/>
  <c r="CT227" i="9" s="1"/>
  <c r="CU227" i="9" s="1"/>
  <c r="CV227" i="9" s="1"/>
  <c r="CW227" i="9" s="1"/>
  <c r="AV21" i="24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9" i="24"/>
  <c r="AS227" i="9"/>
  <c r="BK227" i="9"/>
  <c r="M139" i="22"/>
  <c r="AM123" i="22"/>
  <c r="AF69" i="24" l="1"/>
  <c r="AN137" i="36"/>
  <c r="E226" i="36" s="1"/>
  <c r="AH141" i="36"/>
  <c r="AE70" i="9"/>
  <c r="M125" i="36"/>
  <c r="BN94" i="36"/>
  <c r="BO94" i="36" s="1"/>
  <c r="BE55" i="23"/>
  <c r="BI44" i="23"/>
  <c r="J128" i="23" s="1"/>
  <c r="DA247" i="9"/>
  <c r="DB247" i="9" s="1"/>
  <c r="BI57" i="34"/>
  <c r="BF64" i="34"/>
  <c r="AP77" i="34"/>
  <c r="AJ82" i="34"/>
  <c r="AG75" i="24"/>
  <c r="J160" i="24"/>
  <c r="G21" i="29" s="1"/>
  <c r="F148" i="24"/>
  <c r="CW238" i="9"/>
  <c r="CW243" i="9" s="1"/>
  <c r="CW234" i="9" s="1"/>
  <c r="CV243" i="9"/>
  <c r="AC139" i="22"/>
  <c r="AR227" i="9"/>
  <c r="AT227" i="9" s="1"/>
  <c r="Z227" i="9"/>
  <c r="Z106" i="11"/>
  <c r="AH217" i="9"/>
  <c r="K217" i="9"/>
  <c r="AS190" i="9"/>
  <c r="AH136" i="15"/>
  <c r="BC55" i="23"/>
  <c r="BH21" i="23"/>
  <c r="BD21" i="24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AK216" i="9" s="1"/>
  <c r="AL216" i="9" s="1"/>
  <c r="AM216" i="9" s="1"/>
  <c r="AN216" i="9" s="1"/>
  <c r="AO216" i="9" s="1"/>
  <c r="AP216" i="9" s="1"/>
  <c r="AG137" i="20"/>
  <c r="AG143" i="20" s="1"/>
  <c r="BP114" i="20"/>
  <c r="BQ114" i="20" s="1"/>
  <c r="Z226" i="9"/>
  <c r="AR226" i="9"/>
  <c r="AT226" i="9" s="1"/>
  <c r="AC75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EB160" i="9"/>
  <c r="EL152" i="9" s="1"/>
  <c r="DG239" i="9"/>
  <c r="DG241" i="9" s="1"/>
  <c r="EB239" i="9"/>
  <c r="EB238" i="9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DJ241" i="9" s="1" a="1"/>
  <c r="DJ241" i="9" s="1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1" i="9"/>
  <c r="AL211" i="9" s="1"/>
  <c r="AM211" i="9" s="1"/>
  <c r="AN211" i="9" s="1"/>
  <c r="AO211" i="9" s="1"/>
  <c r="AP211" i="9" s="1"/>
  <c r="Z222" i="9"/>
  <c r="AR222" i="9"/>
  <c r="AT222" i="9" s="1"/>
  <c r="DX131" i="9"/>
  <c r="DX132" i="9"/>
  <c r="BI119" i="20"/>
  <c r="AL140" i="20"/>
  <c r="DU131" i="9"/>
  <c r="N213" i="9"/>
  <c r="N211" i="9"/>
  <c r="AL75" i="24"/>
  <c r="BC120" i="22"/>
  <c r="BG109" i="22"/>
  <c r="G196" i="22" s="1"/>
  <c r="BC68" i="22"/>
  <c r="BF44" i="24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BG88" i="36" l="1"/>
  <c r="G158" i="36"/>
  <c r="G164" i="36" s="1"/>
  <c r="BF114" i="15"/>
  <c r="BG115" i="36"/>
  <c r="DU237" i="9"/>
  <c r="Q63" i="14" s="1"/>
  <c r="AB63" i="14" s="1"/>
  <c r="AG136" i="36"/>
  <c r="BE114" i="36"/>
  <c r="AK212" i="9"/>
  <c r="AL212" i="9" s="1"/>
  <c r="AM212" i="9" s="1"/>
  <c r="AN212" i="9" s="1"/>
  <c r="AO212" i="9" s="1"/>
  <c r="AP212" i="9" s="1"/>
  <c r="AK215" i="9"/>
  <c r="AL215" i="9" s="1"/>
  <c r="AM215" i="9" s="1"/>
  <c r="AN215" i="9" s="1"/>
  <c r="AO215" i="9" s="1"/>
  <c r="AP215" i="9" s="1"/>
  <c r="BD217" i="9"/>
  <c r="BE217" i="9" s="1"/>
  <c r="BF217" i="9" s="1"/>
  <c r="BG217" i="9" s="1"/>
  <c r="BH217" i="9" s="1"/>
  <c r="BI217" i="9" s="1"/>
  <c r="BC105" i="36"/>
  <c r="X133" i="36"/>
  <c r="AK213" i="9"/>
  <c r="AL213" i="9" s="1"/>
  <c r="AM213" i="9" s="1"/>
  <c r="AN213" i="9" s="1"/>
  <c r="AO213" i="9" s="1"/>
  <c r="AP213" i="9" s="1"/>
  <c r="M141" i="36"/>
  <c r="AN125" i="36"/>
  <c r="E214" i="36" s="1"/>
  <c r="AK217" i="9"/>
  <c r="AL217" i="9" s="1"/>
  <c r="AM217" i="9" s="1"/>
  <c r="AN217" i="9" s="1"/>
  <c r="AO217" i="9" s="1"/>
  <c r="AP217" i="9" s="1"/>
  <c r="AI110" i="11"/>
  <c r="EB241" i="9"/>
  <c r="Q210" i="9"/>
  <c r="BG91" i="36"/>
  <c r="J161" i="36"/>
  <c r="J164" i="36" s="1"/>
  <c r="AK214" i="9"/>
  <c r="AL214" i="9" s="1"/>
  <c r="AM214" i="9" s="1"/>
  <c r="AN214" i="9" s="1"/>
  <c r="AO214" i="9" s="1"/>
  <c r="AP214" i="9" s="1"/>
  <c r="BD210" i="9"/>
  <c r="BE210" i="9" s="1"/>
  <c r="BF210" i="9" s="1"/>
  <c r="BG210" i="9" s="1"/>
  <c r="BH210" i="9" s="1"/>
  <c r="BN96" i="36"/>
  <c r="BO96" i="36" s="1"/>
  <c r="O126" i="36"/>
  <c r="F156" i="24"/>
  <c r="F158" i="24"/>
  <c r="EB159" i="9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J44" i="24"/>
  <c r="J129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AH69" i="24" s="1"/>
  <c r="BO46" i="23"/>
  <c r="BP46" i="23" s="1"/>
  <c r="C64" i="14"/>
  <c r="D34" i="14"/>
  <c r="BP28" i="24"/>
  <c r="BR28" i="24" s="1"/>
  <c r="BN93" i="15"/>
  <c r="BM218" i="9"/>
  <c r="L214" i="9"/>
  <c r="BF113" i="20"/>
  <c r="AF137" i="20"/>
  <c r="W71" i="34" l="1"/>
  <c r="AY40" i="34"/>
  <c r="P127" i="36"/>
  <c r="AX97" i="36"/>
  <c r="AN133" i="36"/>
  <c r="E222" i="36" s="1"/>
  <c r="X141" i="36"/>
  <c r="BC64" i="36"/>
  <c r="BH105" i="36"/>
  <c r="G193" i="36" s="1"/>
  <c r="BL210" i="9"/>
  <c r="Q59" i="14" s="1"/>
  <c r="AB59" i="14" s="1"/>
  <c r="BA101" i="36"/>
  <c r="T130" i="36"/>
  <c r="AT220" i="9"/>
  <c r="BE121" i="36"/>
  <c r="BH114" i="36"/>
  <c r="G202" i="36" s="1"/>
  <c r="BE74" i="36"/>
  <c r="O141" i="36"/>
  <c r="AN126" i="36"/>
  <c r="E215" i="36" s="1"/>
  <c r="AN136" i="36"/>
  <c r="E225" i="36" s="1"/>
  <c r="AG141" i="36"/>
  <c r="BH115" i="36"/>
  <c r="G203" i="36" s="1"/>
  <c r="BG74" i="36"/>
  <c r="AA74" i="34"/>
  <c r="BB44" i="34"/>
  <c r="BD48" i="34"/>
  <c r="DH241" i="9" a="1"/>
  <c r="DH241" i="9" s="1"/>
  <c r="BG50" i="36"/>
  <c r="BH91" i="36"/>
  <c r="G179" i="36" s="1"/>
  <c r="BG47" i="36"/>
  <c r="BH88" i="36"/>
  <c r="G176" i="36" s="1"/>
  <c r="AH75" i="24"/>
  <c r="J147" i="24"/>
  <c r="EI118" i="9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J110" i="24" s="1"/>
  <c r="BF49" i="15"/>
  <c r="BG90" i="15"/>
  <c r="G178" i="15" s="1"/>
  <c r="EV241" i="9"/>
  <c r="FF233" i="9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C110" i="11"/>
  <c r="AD108" i="11" s="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AL106" i="11"/>
  <c r="AK110" i="11"/>
  <c r="AL107" i="11" s="1"/>
  <c r="BJ113" i="20"/>
  <c r="J200" i="20" s="1"/>
  <c r="BF68" i="20"/>
  <c r="BF124" i="20"/>
  <c r="AL108" i="11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5" i="24"/>
  <c r="G8" i="29"/>
  <c r="F166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E156" i="9"/>
  <c r="EC156" i="9"/>
  <c r="D165" i="11"/>
  <c r="F165" i="11"/>
  <c r="BP42" i="23"/>
  <c r="BP42" i="24"/>
  <c r="BR42" i="24" s="1"/>
  <c r="AP218" i="9"/>
  <c r="AP206" i="9" s="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J107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T141" i="36" l="1"/>
  <c r="AN130" i="36"/>
  <c r="E219" i="36" s="1"/>
  <c r="BA121" i="36"/>
  <c r="BH101" i="36"/>
  <c r="G189" i="36" s="1"/>
  <c r="BA60" i="36"/>
  <c r="AD109" i="11"/>
  <c r="BL114" i="15"/>
  <c r="BM115" i="36"/>
  <c r="BO115" i="36" s="1"/>
  <c r="AD107" i="11"/>
  <c r="EW240" i="9"/>
  <c r="AD110" i="11"/>
  <c r="BI48" i="34"/>
  <c r="BD64" i="34"/>
  <c r="AX121" i="36"/>
  <c r="AX56" i="36"/>
  <c r="BH97" i="36"/>
  <c r="G185" i="36" s="1"/>
  <c r="BI44" i="34"/>
  <c r="BB64" i="34"/>
  <c r="P141" i="36"/>
  <c r="AY64" i="34"/>
  <c r="BI40" i="34"/>
  <c r="AA82" i="34"/>
  <c r="AP74" i="34"/>
  <c r="AP71" i="34"/>
  <c r="W82" i="34"/>
  <c r="EW239" i="9"/>
  <c r="J148" i="24"/>
  <c r="G9" i="29" s="1"/>
  <c r="J156" i="24"/>
  <c r="EL106" i="9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AW96" i="22"/>
  <c r="BN114" i="15"/>
  <c r="R75" i="24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E160" i="9"/>
  <c r="EH157" i="9" s="1"/>
  <c r="EI157" i="9" s="1"/>
  <c r="EJ157" i="9" s="1"/>
  <c r="EK157" i="9" s="1"/>
  <c r="EL157" i="9" s="1"/>
  <c r="EM157" i="9" s="1"/>
  <c r="EQ145" i="9"/>
  <c r="EQ248" i="9"/>
  <c r="ER248" i="9" s="1"/>
  <c r="AD75" i="24"/>
  <c r="G17" i="29"/>
  <c r="AZ50" i="20"/>
  <c r="S61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AU86" i="36" l="1"/>
  <c r="E156" i="36"/>
  <c r="E164" i="36" s="1"/>
  <c r="EH159" i="9"/>
  <c r="EI159" i="9" s="1"/>
  <c r="EJ159" i="9" s="1"/>
  <c r="EK159" i="9" s="1"/>
  <c r="EL159" i="9" s="1"/>
  <c r="EM159" i="9" s="1"/>
  <c r="EH156" i="9"/>
  <c r="EH160" i="9" s="1"/>
  <c r="FB240" i="9"/>
  <c r="FC240" i="9" s="1"/>
  <c r="FD240" i="9" s="1"/>
  <c r="FE240" i="9" s="1"/>
  <c r="FF240" i="9" s="1"/>
  <c r="FG240" i="9" s="1"/>
  <c r="AZ31" i="24"/>
  <c r="F152" i="24"/>
  <c r="F159" i="24"/>
  <c r="BN114" i="22"/>
  <c r="BO49" i="24"/>
  <c r="BR49" i="24" s="1"/>
  <c r="BJ31" i="24"/>
  <c r="J116" i="24" s="1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J124" i="24" s="1"/>
  <c r="BJ48" i="24"/>
  <c r="J133" i="24" s="1"/>
  <c r="J173" i="11"/>
  <c r="J172" i="11"/>
  <c r="K172" i="11" s="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BH86" i="36" l="1"/>
  <c r="G174" i="36" s="1"/>
  <c r="AU45" i="36"/>
  <c r="J155" i="24"/>
  <c r="F155" i="24"/>
  <c r="J152" i="24"/>
  <c r="G13" i="29" s="1"/>
  <c r="J159" i="24"/>
  <c r="G20" i="29" s="1"/>
  <c r="J158" i="24"/>
  <c r="G19" i="29" s="1"/>
  <c r="BG72" i="20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W75" i="24"/>
  <c r="C275" i="11"/>
  <c r="C276" i="11" s="1"/>
  <c r="K275" i="11"/>
  <c r="AK75" i="24"/>
  <c r="FB146" i="9"/>
  <c r="BG114" i="22"/>
  <c r="G201" i="22" s="1"/>
  <c r="BF73" i="22"/>
  <c r="BF120" i="22"/>
  <c r="BI49" i="24"/>
  <c r="BJ49" i="24" s="1"/>
  <c r="J134" i="24" s="1"/>
  <c r="I259" i="11"/>
  <c r="I260" i="11" s="1"/>
  <c r="K260" i="11"/>
  <c r="C170" i="11"/>
  <c r="EB144" i="9" s="1"/>
  <c r="F171" i="11"/>
  <c r="F172" i="11" s="1"/>
  <c r="I173" i="11"/>
  <c r="BJ35" i="24"/>
  <c r="J120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G16" i="29"/>
  <c r="AA75" i="24"/>
  <c r="EE144" i="9" l="1"/>
  <c r="BI118" i="20"/>
  <c r="FE146" i="9"/>
  <c r="BT237" i="9"/>
  <c r="BT238" i="9" s="1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H169" i="24" s="1" a="1"/>
  <c r="H169" i="24" s="1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J105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H159" i="36" l="1"/>
  <c r="H164" i="36" s="1"/>
  <c r="AU89" i="36"/>
  <c r="CA232" i="9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B146" i="9"/>
  <c r="EC145" i="9" s="1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BB86" i="15" l="1"/>
  <c r="BC87" i="36"/>
  <c r="AU48" i="36"/>
  <c r="BH89" i="36"/>
  <c r="G177" i="36" s="1"/>
  <c r="Y220" i="9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W23" i="24"/>
  <c r="BJ23" i="24" s="1"/>
  <c r="J108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CM258" i="9" s="1"/>
  <c r="AA218" i="9"/>
  <c r="EL140" i="9"/>
  <c r="EC144" i="9"/>
  <c r="BE21" i="24"/>
  <c r="BB45" i="15"/>
  <c r="BB120" i="15"/>
  <c r="BC121" i="36" l="1"/>
  <c r="BC46" i="36"/>
  <c r="BG87" i="36"/>
  <c r="AF135" i="36"/>
  <c r="BN113" i="36"/>
  <c r="BO113" i="36" s="1"/>
  <c r="F157" i="24"/>
  <c r="D61" i="14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Q241" i="9" s="1"/>
  <c r="R241" i="9" s="1"/>
  <c r="S241" i="9" s="1"/>
  <c r="T241" i="9" s="1"/>
  <c r="U241" i="9" s="1"/>
  <c r="AF141" i="36" l="1"/>
  <c r="AN135" i="36"/>
  <c r="E224" i="36" s="1"/>
  <c r="AK139" i="36"/>
  <c r="BN118" i="36"/>
  <c r="BO118" i="36" s="1"/>
  <c r="BG121" i="36"/>
  <c r="BG46" i="36"/>
  <c r="G225" i="1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AK141" i="36" l="1"/>
  <c r="AN139" i="36"/>
  <c r="E228" i="36" s="1"/>
  <c r="F161" i="24"/>
  <c r="J157" i="24"/>
  <c r="AE233" i="9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 s="1"/>
  <c r="BP52" i="24"/>
  <c r="BR52" i="24" s="1"/>
  <c r="BN117" i="15"/>
  <c r="L240" i="9"/>
  <c r="L242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K242" i="9" l="1"/>
  <c r="U236" i="9" s="1"/>
  <c r="AU87" i="36"/>
  <c r="F157" i="36"/>
  <c r="F164" i="36" s="1"/>
  <c r="C172" i="36" s="1" a="1"/>
  <c r="J161" i="24"/>
  <c r="M223" i="1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H102" i="23" a="1"/>
  <c r="K206" i="22"/>
  <c r="U242" i="9"/>
  <c r="V240" i="9"/>
  <c r="V242" i="9" s="1"/>
  <c r="V236" i="9" s="1"/>
  <c r="AN75" i="24"/>
  <c r="G22" i="29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CF84" i="36" l="1" a="1"/>
  <c r="CF84" i="36" s="1"/>
  <c r="AF234" i="9"/>
  <c r="Q127" i="36"/>
  <c r="BN98" i="36"/>
  <c r="BO98" i="36" s="1"/>
  <c r="I172" i="36" s="1" a="1"/>
  <c r="C200" i="36"/>
  <c r="C180" i="36"/>
  <c r="C190" i="36"/>
  <c r="C185" i="36"/>
  <c r="C204" i="36"/>
  <c r="C199" i="36"/>
  <c r="C179" i="36"/>
  <c r="C198" i="36"/>
  <c r="C178" i="36"/>
  <c r="C197" i="36"/>
  <c r="C177" i="36"/>
  <c r="C184" i="36"/>
  <c r="C202" i="36"/>
  <c r="C196" i="36"/>
  <c r="C176" i="36"/>
  <c r="C206" i="36"/>
  <c r="C195" i="36"/>
  <c r="C175" i="36"/>
  <c r="C189" i="36"/>
  <c r="C194" i="36"/>
  <c r="C174" i="36"/>
  <c r="C193" i="36"/>
  <c r="C173" i="36"/>
  <c r="C183" i="36"/>
  <c r="C181" i="36"/>
  <c r="C192" i="36"/>
  <c r="C172" i="36"/>
  <c r="C187" i="36"/>
  <c r="C186" i="36"/>
  <c r="C182" i="36"/>
  <c r="C191" i="36"/>
  <c r="C188" i="36"/>
  <c r="C203" i="36"/>
  <c r="C201" i="36"/>
  <c r="C207" i="36"/>
  <c r="C205" i="36"/>
  <c r="AU46" i="36"/>
  <c r="BH87" i="36"/>
  <c r="G175" i="36" s="1"/>
  <c r="AU121" i="36"/>
  <c r="C214" i="36" s="1" a="1"/>
  <c r="BM97" i="15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DR84" i="36" l="1"/>
  <c r="FG125" i="36" s="1"/>
  <c r="DR85" i="36"/>
  <c r="FG126" i="36" s="1"/>
  <c r="FH126" i="36" s="1"/>
  <c r="DR86" i="36"/>
  <c r="FG127" i="36" s="1"/>
  <c r="FH127" i="36" s="1"/>
  <c r="DR87" i="36"/>
  <c r="FG128" i="36" s="1"/>
  <c r="FH128" i="36" s="1"/>
  <c r="DR88" i="36"/>
  <c r="FG129" i="36" s="1"/>
  <c r="FH129" i="36" s="1"/>
  <c r="DR89" i="36"/>
  <c r="FG130" i="36" s="1"/>
  <c r="FH130" i="36" s="1"/>
  <c r="DR90" i="36"/>
  <c r="FG131" i="36" s="1"/>
  <c r="FH131" i="36" s="1"/>
  <c r="DR91" i="36"/>
  <c r="FG132" i="36" s="1"/>
  <c r="FH132" i="36" s="1"/>
  <c r="DR92" i="36"/>
  <c r="FG133" i="36" s="1"/>
  <c r="FH133" i="36" s="1"/>
  <c r="DR93" i="36"/>
  <c r="FG134" i="36" s="1"/>
  <c r="FH134" i="36" s="1"/>
  <c r="DR94" i="36"/>
  <c r="FG135" i="36" s="1"/>
  <c r="FH135" i="36" s="1"/>
  <c r="DR95" i="36"/>
  <c r="FG136" i="36" s="1"/>
  <c r="FH136" i="36" s="1"/>
  <c r="DR96" i="36"/>
  <c r="FG137" i="36" s="1"/>
  <c r="FH137" i="36" s="1"/>
  <c r="DR97" i="36"/>
  <c r="FG138" i="36" s="1"/>
  <c r="FH138" i="36" s="1"/>
  <c r="DR98" i="36"/>
  <c r="FG139" i="36" s="1"/>
  <c r="FH139" i="36" s="1"/>
  <c r="I205" i="36"/>
  <c r="I185" i="36"/>
  <c r="I204" i="36"/>
  <c r="I184" i="36"/>
  <c r="I192" i="36"/>
  <c r="I189" i="36"/>
  <c r="I206" i="36"/>
  <c r="I203" i="36"/>
  <c r="I183" i="36"/>
  <c r="I190" i="36"/>
  <c r="I202" i="36"/>
  <c r="I182" i="36"/>
  <c r="I174" i="36"/>
  <c r="I193" i="36"/>
  <c r="I201" i="36"/>
  <c r="I181" i="36"/>
  <c r="I194" i="36"/>
  <c r="I200" i="36"/>
  <c r="I180" i="36"/>
  <c r="I173" i="36"/>
  <c r="I207" i="36"/>
  <c r="I199" i="36"/>
  <c r="I179" i="36"/>
  <c r="I195" i="36"/>
  <c r="I198" i="36"/>
  <c r="I178" i="36"/>
  <c r="I175" i="36"/>
  <c r="I197" i="36"/>
  <c r="I177" i="36"/>
  <c r="I196" i="36"/>
  <c r="I176" i="36"/>
  <c r="I172" i="36"/>
  <c r="I187" i="36"/>
  <c r="I186" i="36"/>
  <c r="I191" i="36"/>
  <c r="I188" i="36"/>
  <c r="C218" i="36"/>
  <c r="G218" i="36" s="1"/>
  <c r="C220" i="36"/>
  <c r="G220" i="36" s="1"/>
  <c r="C217" i="36"/>
  <c r="G217" i="36" s="1"/>
  <c r="C228" i="36"/>
  <c r="G228" i="36" s="1"/>
  <c r="C226" i="36"/>
  <c r="G226" i="36" s="1"/>
  <c r="C216" i="36"/>
  <c r="C219" i="36"/>
  <c r="G219" i="36" s="1"/>
  <c r="C215" i="36"/>
  <c r="G215" i="36" s="1"/>
  <c r="C224" i="36"/>
  <c r="G224" i="36" s="1"/>
  <c r="C214" i="36"/>
  <c r="G214" i="36" s="1"/>
  <c r="C221" i="36"/>
  <c r="G221" i="36" s="1"/>
  <c r="C227" i="36"/>
  <c r="G227" i="36" s="1"/>
  <c r="C225" i="36"/>
  <c r="G225" i="36" s="1"/>
  <c r="C223" i="36"/>
  <c r="G223" i="36" s="1"/>
  <c r="C222" i="36"/>
  <c r="G222" i="36" s="1"/>
  <c r="Q141" i="36"/>
  <c r="E172" i="36" s="1" a="1"/>
  <c r="AN127" i="36"/>
  <c r="E216" i="36" s="1"/>
  <c r="F149" i="24"/>
  <c r="N138" i="23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J106" i="24" s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9" i="24"/>
  <c r="F119" i="24"/>
  <c r="F109" i="24"/>
  <c r="F138" i="24"/>
  <c r="F128" i="24"/>
  <c r="F118" i="24"/>
  <c r="F108" i="24"/>
  <c r="F132" i="24"/>
  <c r="F139" i="24" s="1" a="1"/>
  <c r="F139" i="24" s="1"/>
  <c r="F122" i="24"/>
  <c r="F112" i="24"/>
  <c r="F103" i="24"/>
  <c r="F131" i="24"/>
  <c r="F121" i="24"/>
  <c r="F111" i="24"/>
  <c r="H139" i="24" s="1" a="1"/>
  <c r="H139" i="24" s="1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FH125" i="36" l="1"/>
  <c r="GI120" i="36"/>
  <c r="GJ120" i="36" s="1"/>
  <c r="G216" i="36"/>
  <c r="G215" i="15"/>
  <c r="E203" i="36"/>
  <c r="K203" i="36" s="1"/>
  <c r="E183" i="36"/>
  <c r="K183" i="36" s="1"/>
  <c r="E193" i="36"/>
  <c r="K193" i="36" s="1"/>
  <c r="E189" i="36"/>
  <c r="K189" i="36" s="1"/>
  <c r="E202" i="36"/>
  <c r="K202" i="36" s="1"/>
  <c r="E182" i="36"/>
  <c r="K182" i="36" s="1"/>
  <c r="E206" i="36"/>
  <c r="K206" i="36" s="1"/>
  <c r="E201" i="36"/>
  <c r="K201" i="36" s="1"/>
  <c r="E181" i="36"/>
  <c r="K181" i="36" s="1"/>
  <c r="E187" i="36"/>
  <c r="K187" i="36" s="1"/>
  <c r="E200" i="36"/>
  <c r="K200" i="36" s="1"/>
  <c r="E180" i="36"/>
  <c r="K180" i="36" s="1"/>
  <c r="E184" i="36"/>
  <c r="K184" i="36" s="1"/>
  <c r="E199" i="36"/>
  <c r="K199" i="36" s="1"/>
  <c r="E179" i="36"/>
  <c r="K179" i="36" s="1"/>
  <c r="E190" i="36"/>
  <c r="K190" i="36" s="1"/>
  <c r="E204" i="36"/>
  <c r="K204" i="36" s="1"/>
  <c r="E198" i="36"/>
  <c r="K198" i="36" s="1"/>
  <c r="E178" i="36"/>
  <c r="K178" i="36" s="1"/>
  <c r="E197" i="36"/>
  <c r="K197" i="36" s="1"/>
  <c r="E177" i="36"/>
  <c r="K177" i="36" s="1"/>
  <c r="E196" i="36"/>
  <c r="K196" i="36" s="1"/>
  <c r="E176" i="36"/>
  <c r="K176" i="36" s="1"/>
  <c r="E191" i="36"/>
  <c r="K191" i="36" s="1"/>
  <c r="E185" i="36"/>
  <c r="K185" i="36" s="1"/>
  <c r="E195" i="36"/>
  <c r="K195" i="36" s="1"/>
  <c r="E175" i="36"/>
  <c r="K175" i="36" s="1"/>
  <c r="E188" i="36"/>
  <c r="K188" i="36" s="1"/>
  <c r="E186" i="36"/>
  <c r="K186" i="36" s="1"/>
  <c r="E194" i="36"/>
  <c r="K194" i="36" s="1"/>
  <c r="E174" i="36"/>
  <c r="K174" i="36" s="1"/>
  <c r="E173" i="36"/>
  <c r="K173" i="36" s="1"/>
  <c r="E172" i="36"/>
  <c r="K172" i="36" s="1"/>
  <c r="E207" i="36"/>
  <c r="K207" i="36" s="1"/>
  <c r="E205" i="36"/>
  <c r="K205" i="36" s="1"/>
  <c r="E192" i="36"/>
  <c r="K192" i="36" s="1"/>
  <c r="J149" i="24"/>
  <c r="BR32" i="24"/>
  <c r="L103" i="24" s="1" a="1"/>
  <c r="L158" i="24"/>
  <c r="AP70" i="24" s="1"/>
  <c r="AQ70" i="24" s="1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E182" i="15"/>
  <c r="E172" i="15"/>
  <c r="E201" i="15"/>
  <c r="E191" i="15"/>
  <c r="E181" i="15"/>
  <c r="E197" i="15"/>
  <c r="E187" i="15"/>
  <c r="E177" i="15"/>
  <c r="E206" i="15"/>
  <c r="E196" i="15"/>
  <c r="E186" i="15"/>
  <c r="E176" i="15"/>
  <c r="E205" i="15"/>
  <c r="E195" i="15"/>
  <c r="E185" i="15"/>
  <c r="E175" i="15"/>
  <c r="K175" i="15" s="1"/>
  <c r="E203" i="15"/>
  <c r="E179" i="15"/>
  <c r="K179" i="15" s="1"/>
  <c r="E200" i="15"/>
  <c r="E178" i="15"/>
  <c r="E199" i="15"/>
  <c r="E173" i="15"/>
  <c r="E198" i="15"/>
  <c r="E171" i="15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G10" i="29"/>
  <c r="K195" i="15"/>
  <c r="I206" i="15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92" i="15" l="1"/>
  <c r="K178" i="15"/>
  <c r="K198" i="15"/>
  <c r="K172" i="15"/>
  <c r="K173" i="15"/>
  <c r="K199" i="15"/>
  <c r="K185" i="15"/>
  <c r="K177" i="15"/>
  <c r="K206" i="15"/>
  <c r="K203" i="15"/>
  <c r="K208" i="36"/>
  <c r="K171" i="15"/>
  <c r="L136" i="24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AP61" i="24" s="1"/>
  <c r="AQ61" i="24" s="1"/>
  <c r="C9" i="29"/>
  <c r="I9" i="29" s="1"/>
  <c r="K9" i="29" s="1"/>
  <c r="M71" i="14" s="1"/>
  <c r="L148" i="24"/>
  <c r="AP60" i="24" s="1"/>
  <c r="AQ60" i="24" s="1"/>
  <c r="C52" i="14"/>
  <c r="E17" i="14"/>
  <c r="C13" i="29"/>
  <c r="I13" i="29" s="1"/>
  <c r="K13" i="29" s="1"/>
  <c r="M75" i="14" s="1"/>
  <c r="L152" i="24"/>
  <c r="C20" i="29"/>
  <c r="I20" i="29" s="1"/>
  <c r="K20" i="29" s="1"/>
  <c r="M82" i="14" s="1"/>
  <c r="L159" i="24"/>
  <c r="C14" i="29"/>
  <c r="I14" i="29" s="1"/>
  <c r="K14" i="29" s="1"/>
  <c r="M76" i="14" s="1"/>
  <c r="L153" i="24"/>
  <c r="AP65" i="24" s="1"/>
  <c r="AQ65" i="24" s="1"/>
  <c r="C8" i="29"/>
  <c r="I8" i="29" s="1"/>
  <c r="K8" i="29" s="1"/>
  <c r="M70" i="14" s="1"/>
  <c r="L147" i="24"/>
  <c r="AV47" i="20"/>
  <c r="AV124" i="20"/>
  <c r="C15" i="29"/>
  <c r="I15" i="29" s="1"/>
  <c r="K15" i="29" s="1"/>
  <c r="M77" i="14" s="1"/>
  <c r="L154" i="24"/>
  <c r="C17" i="29"/>
  <c r="I17" i="29" s="1"/>
  <c r="K17" i="29" s="1"/>
  <c r="M79" i="14" s="1"/>
  <c r="L156" i="24"/>
  <c r="AP68" i="24" s="1"/>
  <c r="AQ68" i="24" s="1"/>
  <c r="E18" i="14"/>
  <c r="D52" i="14"/>
  <c r="H132" i="24"/>
  <c r="N132" i="24" s="1"/>
  <c r="H122" i="24"/>
  <c r="H112" i="24"/>
  <c r="N112" i="24" s="1"/>
  <c r="H103" i="24"/>
  <c r="H131" i="24"/>
  <c r="H121" i="24"/>
  <c r="H111" i="24"/>
  <c r="H135" i="24"/>
  <c r="H125" i="24"/>
  <c r="N125" i="24" s="1"/>
  <c r="H115" i="24"/>
  <c r="N115" i="24" s="1"/>
  <c r="H105" i="24"/>
  <c r="H134" i="24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H119" i="24"/>
  <c r="H136" i="24"/>
  <c r="N136" i="24" s="1"/>
  <c r="H118" i="24"/>
  <c r="H130" i="24"/>
  <c r="H116" i="24"/>
  <c r="H129" i="24"/>
  <c r="H113" i="24"/>
  <c r="H128" i="24"/>
  <c r="H110" i="24"/>
  <c r="N110" i="24" s="1"/>
  <c r="H133" i="24"/>
  <c r="H127" i="24"/>
  <c r="H126" i="24"/>
  <c r="H117" i="24"/>
  <c r="N117" i="24" s="1"/>
  <c r="H109" i="24"/>
  <c r="H108" i="24"/>
  <c r="N108" i="24" s="1"/>
  <c r="C51" i="14"/>
  <c r="E8" i="14"/>
  <c r="C18" i="29"/>
  <c r="I18" i="29" s="1"/>
  <c r="K18" i="29" s="1"/>
  <c r="M80" i="14" s="1"/>
  <c r="L157" i="24"/>
  <c r="AP69" i="24" s="1"/>
  <c r="AQ69" i="24" s="1"/>
  <c r="AW47" i="20"/>
  <c r="AW124" i="20"/>
  <c r="C21" i="29"/>
  <c r="I21" i="29" s="1"/>
  <c r="K21" i="29" s="1"/>
  <c r="M83" i="14" s="1"/>
  <c r="L160" i="24"/>
  <c r="C11" i="29"/>
  <c r="I11" i="29" s="1"/>
  <c r="K11" i="29" s="1"/>
  <c r="M73" i="14" s="1"/>
  <c r="L150" i="24"/>
  <c r="C22" i="29"/>
  <c r="I22" i="29" s="1"/>
  <c r="K22" i="29" s="1"/>
  <c r="M84" i="14" s="1"/>
  <c r="L161" i="24"/>
  <c r="AP73" i="24" s="1"/>
  <c r="AQ73" i="24" s="1"/>
  <c r="E9" i="14"/>
  <c r="D51" i="14"/>
  <c r="C12" i="29"/>
  <c r="I12" i="29" s="1"/>
  <c r="K12" i="29" s="1"/>
  <c r="M74" i="14" s="1"/>
  <c r="L151" i="24"/>
  <c r="K207" i="15" l="1"/>
  <c r="N118" i="24"/>
  <c r="N137" i="24"/>
  <c r="N128" i="24"/>
  <c r="N116" i="24"/>
  <c r="N130" i="24"/>
  <c r="N109" i="24"/>
  <c r="N134" i="24"/>
  <c r="N133" i="24"/>
  <c r="N105" i="24"/>
  <c r="N126" i="24"/>
  <c r="N103" i="24"/>
  <c r="AP59" i="24"/>
  <c r="P58" i="14"/>
  <c r="Y58" i="14" s="1"/>
  <c r="AP66" i="24"/>
  <c r="AQ66" i="24" s="1"/>
  <c r="P55" i="14"/>
  <c r="Y55" i="14" s="1"/>
  <c r="AP63" i="24"/>
  <c r="AQ63" i="24" s="1"/>
  <c r="P59" i="14"/>
  <c r="Y59" i="14" s="1"/>
  <c r="AP67" i="24"/>
  <c r="AQ67" i="24" s="1"/>
  <c r="P63" i="14"/>
  <c r="Y63" i="14" s="1"/>
  <c r="AP71" i="24"/>
  <c r="AQ71" i="24" s="1"/>
  <c r="P56" i="14"/>
  <c r="Y56" i="14" s="1"/>
  <c r="AP64" i="24"/>
  <c r="AQ64" i="24" s="1"/>
  <c r="P64" i="14"/>
  <c r="Y64" i="14" s="1"/>
  <c r="AP72" i="24"/>
  <c r="AQ72" i="24" s="1"/>
  <c r="P54" i="14"/>
  <c r="Y54" i="14" s="1"/>
  <c r="AP62" i="24"/>
  <c r="AQ62" i="24" s="1"/>
  <c r="N131" i="24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N140" i="24" l="1"/>
  <c r="AQ59" i="24"/>
  <c r="J169" i="24" s="1" a="1"/>
  <c r="J169" i="24" s="1"/>
  <c r="AP75" i="24"/>
  <c r="BQ54" i="24" s="1"/>
  <c r="BR54" i="24" s="1"/>
  <c r="L139" i="24" s="1" a="1"/>
  <c r="L139" i="24" s="1"/>
  <c r="BA56" i="24"/>
  <c r="AX56" i="24"/>
  <c r="BB56" i="24"/>
  <c r="AY56" i="24"/>
  <c r="BH56" i="24"/>
  <c r="AV56" i="24"/>
  <c r="BD56" i="24"/>
  <c r="BF56" i="24"/>
  <c r="BG56" i="24"/>
  <c r="AZ56" i="24"/>
  <c r="BC56" i="24"/>
  <c r="BE56" i="24"/>
  <c r="BI56" i="24"/>
  <c r="AW56" i="24"/>
  <c r="F230" i="20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BJ54" i="24" l="1"/>
  <c r="J139" i="24" s="1"/>
  <c r="N139" i="24" s="1"/>
  <c r="AU56" i="24"/>
  <c r="F169" i="24" s="1" a="1"/>
  <c r="O61" i="14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  <c r="L181" i="24" l="1"/>
  <c r="L171" i="24"/>
  <c r="L182" i="24"/>
  <c r="L183" i="24"/>
  <c r="L170" i="24"/>
  <c r="L172" i="24"/>
  <c r="L173" i="24"/>
  <c r="L174" i="24"/>
  <c r="L176" i="24"/>
  <c r="L177" i="24"/>
  <c r="L178" i="24"/>
  <c r="L179" i="24"/>
  <c r="L180" i="24"/>
  <c r="L175" i="24"/>
  <c r="F169" i="24"/>
  <c r="L169" i="2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<sst xmlns="http://schemas.openxmlformats.org/spreadsheetml/2006/main" count="8847" uniqueCount="814">
  <si>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</si>
  <si>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</si>
  <si>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</si>
  <si>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</si>
  <si>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</si>
  <si>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</si>
  <si>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</si>
  <si>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</si>
  <si>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</si>
  <si>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</si>
  <si>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</si>
  <si>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</si>
  <si>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</si>
  <si>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</si>
  <si>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</si>
  <si>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</si>
  <si>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</si>
  <si>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</si>
  <si>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</si>
  <si>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</si>
  <si>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</si>
  <si>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</si>
  <si>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</si>
  <si>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</si>
  <si>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</si>
  <si>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</si>
  <si>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</si>
  <si>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</si>
  <si>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</si>
  <si>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</si>
  <si>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</si>
  <si>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</si>
  <si>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</si>
  <si>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</si>
  <si>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</si>
  <si>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</si>
  <si>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</si>
  <si>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</si>
  <si>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</si>
  <si>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</si>
  <si>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</si>
  <si>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</si>
  <si>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</si>
  <si>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</si>
  <si>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</si>
  <si>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</si>
  <si>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</si>
  <si>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</si>
  <si>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</si>
  <si>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</si>
  <si>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</si>
  <si>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</si>
  <si>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</si>
  <si>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</si>
  <si>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</si>
  <si>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</si>
  <si>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</si>
  <si>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</si>
  <si>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</si>
  <si>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</si>
  <si>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</si>
  <si>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</si>
  <si>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</si>
  <si>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</si>
  <si>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</si>
  <si>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</si>
  <si>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</si>
  <si>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</si>
  <si>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</si>
  <si>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</si>
  <si>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</si>
  <si>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</si>
  <si>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</si>
  <si>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</si>
  <si>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</si>
  <si>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</si>
  <si>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</si>
  <si>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</si>
  <si>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</si>
  <si>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</si>
  <si>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</si>
  <si>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</si>
  <si>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</si>
  <si>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</si>
  <si>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</si>
  <si>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</si>
  <si>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</si>
  <si>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</si>
  <si>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</si>
  <si>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</si>
  <si>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</si>
  <si>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</si>
  <si>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</si>
  <si>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</si>
  <si>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</si>
  <si>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</si>
  <si>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</si>
  <si>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</si>
  <si>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</si>
  <si>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</si>
  <si>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</si>
  <si>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</si>
  <si>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</si>
  <si>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</si>
  <si>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</si>
  <si>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</si>
  <si>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</si>
  <si>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</si>
  <si>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</si>
  <si>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</si>
  <si>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</si>
  <si>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</si>
  <si>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</si>
  <si>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</si>
  <si>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</si>
  <si>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</si>
  <si>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</si>
  <si>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</si>
  <si>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</si>
  <si>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</si>
  <si>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</si>
  <si>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</si>
  <si>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</si>
  <si>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</si>
  <si>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</si>
  <si>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</si>
  <si>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</si>
  <si>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</si>
  <si>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</si>
  <si>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</si>
  <si>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</si>
  <si>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</si>
  <si>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</si>
  <si>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</si>
  <si>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</si>
  <si>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</si>
  <si>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</si>
  <si>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</si>
  <si>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</si>
  <si>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</si>
  <si>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</si>
  <si>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</si>
  <si>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</si>
  <si>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</si>
  <si>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</si>
  <si>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</si>
  <si>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</si>
  <si>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</si>
  <si>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</si>
  <si>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</si>
  <si>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</si>
  <si>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</si>
  <si>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</si>
  <si>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</si>
  <si>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</si>
  <si>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</si>
  <si>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</si>
  <si>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</si>
  <si>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</si>
  <si>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</si>
  <si>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</si>
  <si>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</si>
  <si>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</si>
  <si>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</si>
  <si>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</si>
  <si>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</si>
  <si>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</si>
  <si>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</si>
  <si>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</si>
  <si>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</si>
  <si>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</si>
  <si>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</si>
  <si>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</si>
  <si>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</si>
  <si>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</si>
  <si>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</si>
  <si>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</si>
  <si>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</si>
  <si>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</si>
  <si>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</si>
  <si>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</si>
  <si>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</si>
  <si>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</si>
  <si>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</si>
  <si>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</si>
  <si>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</si>
  <si>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</si>
  <si>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</si>
  <si>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</si>
  <si>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</si>
  <si>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</si>
  <si>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</si>
  <si>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</si>
  <si>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</si>
  <si>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</si>
  <si>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</si>
  <si>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</si>
  <si>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</si>
  <si>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</si>
  <si>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</si>
  <si>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</si>
  <si>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</si>
  <si>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</si>
  <si>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</si>
  <si>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</si>
  <si>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</si>
  <si>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</si>
  <si>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</si>
  <si>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</si>
  <si>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</si>
  <si>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</si>
  <si>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</si>
  <si>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</si>
  <si>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</si>
  <si>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</si>
  <si>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</si>
  <si>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</si>
  <si>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</si>
  <si>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</si>
  <si>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</si>
  <si>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</si>
  <si>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</si>
  <si>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</si>
  <si>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</si>
  <si>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</si>
  <si>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</si>
  <si>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</si>
  <si>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</si>
  <si>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</si>
  <si>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</si>
  <si>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</si>
  <si>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</si>
  <si>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</si>
  <si>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</si>
  <si>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</si>
  <si>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</si>
  <si>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</si>
  <si>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</si>
  <si>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</si>
  <si>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</si>
  <si>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</si>
  <si>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</si>
  <si>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</si>
  <si>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</si>
  <si>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</si>
  <si>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</si>
  <si>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</si>
  <si>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</si>
  <si>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</si>
  <si>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</si>
  <si>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</si>
  <si>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</si>
  <si>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</si>
  <si>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</si>
  <si>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</si>
  <si>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</si>
  <si>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</si>
  <si>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</si>
  <si>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</si>
  <si>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</si>
  <si>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</si>
  <si>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</si>
  <si>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</si>
  <si>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</si>
  <si>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</si>
  <si>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</si>
  <si>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</si>
  <si>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</si>
  <si>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</si>
  <si>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</si>
  <si>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</si>
  <si>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</si>
  <si>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</si>
  <si>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</si>
  <si>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</si>
  <si>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</si>
  <si>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</si>
  <si>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</si>
  <si>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</si>
  <si>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</si>
  <si>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</si>
  <si>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</si>
  <si>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</si>
  <si>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</si>
  <si>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</si>
  <si>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</si>
  <si>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</si>
  <si>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</si>
  <si>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</si>
  <si>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</si>
  <si>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</si>
  <si>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</si>
  <si>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</si>
  <si>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</si>
  <si>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</si>
  <si>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</si>
  <si>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</si>
  <si>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</si>
  <si>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</si>
  <si>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</si>
  <si>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</si>
  <si>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</si>
  <si>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</si>
  <si>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</si>
  <si>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</si>
  <si>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</si>
  <si>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</si>
  <si>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</si>
  <si>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</si>
  <si>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</si>
  <si>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</si>
  <si>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</si>
  <si>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</si>
  <si>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</si>
  <si>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</si>
  <si>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</si>
  <si>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</si>
  <si>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</si>
  <si>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</si>
  <si>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</si>
  <si>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</si>
  <si>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</si>
  <si>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</si>
  <si>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</si>
  <si>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</si>
  <si>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</si>
  <si>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</si>
  <si>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</si>
  <si>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</si>
  <si>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</si>
  <si>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</si>
  <si>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</si>
  <si>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</si>
  <si>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</si>
  <si>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</si>
  <si>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</si>
  <si>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</si>
  <si>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</si>
  <si>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</si>
  <si>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</si>
  <si>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</si>
  <si>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</si>
  <si>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</si>
  <si>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</si>
  <si>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</si>
  <si>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</si>
  <si>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</si>
  <si>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</si>
  <si>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</si>
  <si>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</si>
  <si>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</si>
  <si>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</si>
  <si>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</si>
  <si>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</si>
  <si>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</si>
  <si>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</si>
  <si>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</si>
  <si>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</si>
  <si>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</si>
  <si>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</si>
  <si>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</si>
  <si>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</si>
  <si>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</si>
  <si>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</si>
  <si>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</si>
  <si>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</si>
  <si>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</si>
  <si>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</si>
  <si>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</si>
  <si>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</si>
  <si>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</si>
  <si>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</si>
  <si>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</si>
  <si>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</si>
  <si>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</si>
  <si>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</si>
  <si>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</si>
  <si>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</si>
  <si>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</si>
  <si>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</si>
  <si>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</si>
  <si>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</si>
  <si>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</si>
  <si>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</si>
  <si>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</si>
  <si>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</si>
  <si>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</si>
  <si>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</si>
  <si>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</si>
  <si>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</si>
  <si>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</si>
  <si>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</si>
  <si>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</si>
  <si>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</si>
  <si>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</si>
  <si>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</si>
  <si>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</si>
  <si>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</si>
  <si>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</si>
  <si>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</si>
  <si>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</si>
  <si>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</si>
  <si>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</si>
  <si>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</si>
  <si>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</si>
  <si>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</si>
  <si>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</si>
  <si>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</si>
  <si>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</si>
  <si>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</si>
  <si>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</si>
  <si>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</si>
  <si>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</si>
  <si>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</si>
  <si>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</si>
  <si>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</si>
  <si>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</si>
  <si>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</si>
  <si>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</si>
  <si>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</si>
  <si>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</si>
  <si>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</si>
  <si>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</si>
  <si>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</si>
  <si>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</si>
  <si>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</si>
  <si>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</si>
  <si>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</si>
  <si>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</si>
  <si>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</si>
  <si>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</si>
  <si>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</si>
  <si>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</si>
  <si>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</si>
  <si>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</si>
  <si>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</si>
  <si>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</si>
  <si>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</si>
  <si>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</si>
  <si>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</si>
  <si>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</si>
  <si>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</si>
  <si>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</si>
  <si>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</si>
  <si>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</si>
  <si>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</si>
  <si>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</si>
  <si>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</si>
  <si>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</si>
  <si>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</si>
  <si>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</si>
  <si>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</si>
  <si>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</si>
  <si>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</si>
  <si>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</si>
  <si>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</si>
  <si>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</si>
  <si>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</si>
  <si>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</si>
  <si>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</si>
  <si>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</si>
  <si>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</si>
  <si>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</si>
  <si>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</si>
  <si>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</si>
  <si>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</si>
  <si>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</si>
  <si>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</si>
  <si>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</si>
  <si>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</si>
  <si>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</si>
  <si>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</si>
  <si>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</si>
  <si>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</si>
  <si>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</si>
  <si>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</si>
  <si>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</si>
  <si>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</si>
  <si>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</si>
  <si>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</si>
  <si>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</si>
  <si>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</si>
  <si>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</si>
  <si>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</si>
  <si>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</si>
  <si>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</si>
  <si>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</si>
  <si>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</si>
  <si>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</si>
  <si>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</si>
  <si>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</si>
  <si>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</si>
  <si>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</si>
  <si>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</si>
  <si>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</si>
  <si>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</si>
  <si>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</si>
  <si>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</si>
  <si>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</si>
  <si>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</si>
  <si>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</si>
  <si>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</si>
  <si>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</si>
  <si>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</si>
  <si>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</si>
  <si>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</si>
  <si>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</si>
  <si>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</si>
  <si>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</si>
  <si>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</si>
  <si>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</si>
  <si>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</si>
  <si>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</si>
  <si>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</si>
  <si>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</si>
  <si>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</si>
  <si>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</si>
  <si>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</si>
  <si>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</si>
  <si>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</si>
  <si>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</si>
  <si>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</si>
  <si>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</si>
  <si>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</si>
  <si>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</si>
  <si>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</si>
  <si>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</si>
  <si>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</si>
  <si>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</si>
  <si>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</si>
  <si>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</si>
  <si>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</si>
  <si>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</si>
  <si>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</si>
  <si>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</si>
  <si>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</si>
  <si>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</si>
  <si>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</si>
  <si>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</si>
  <si>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</si>
  <si>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</si>
  <si>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</si>
  <si>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</si>
  <si>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</si>
  <si>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</si>
  <si>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</si>
  <si>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</si>
  <si>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</si>
  <si>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</si>
  <si>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</si>
  <si>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</si>
  <si>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</si>
  <si>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</si>
  <si>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</si>
  <si>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</si>
  <si>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</si>
  <si>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</si>
  <si>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</si>
  <si>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</si>
  <si>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</si>
  <si>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</si>
  <si>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</si>
  <si>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</si>
  <si>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</si>
  <si>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</si>
  <si>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</si>
  <si>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</si>
  <si>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</si>
  <si>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</si>
  <si>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</si>
  <si>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</si>
  <si>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</si>
  <si>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</si>
  <si>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</si>
  <si>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</si>
  <si>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</si>
  <si>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</si>
  <si>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</si>
  <si>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</si>
  <si>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</si>
  <si>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</si>
  <si>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</si>
  <si>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</si>
  <si>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</si>
  <si>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</si>
  <si>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</si>
  <si>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</si>
  <si>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</si>
  <si>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</si>
  <si>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</si>
  <si>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</si>
  <si>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</si>
  <si>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</si>
  <si>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</si>
  <si>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</si>
  <si>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</si>
  <si>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</si>
  <si>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</si>
  <si>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</si>
  <si>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</si>
  <si>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</si>
  <si>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</si>
  <si>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</si>
  <si>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</si>
  <si>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</si>
  <si>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</si>
  <si>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</si>
  <si>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</si>
  <si>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</si>
  <si>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</si>
  <si>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</si>
  <si>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</si>
  <si>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</si>
  <si>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</si>
  <si>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</si>
  <si>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</si>
  <si>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</si>
  <si>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</si>
  <si>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</si>
  <si>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</si>
  <si>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</si>
  <si>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</si>
  <si>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</si>
  <si>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</si>
  <si>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</si>
  <si>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</si>
  <si>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</si>
  <si>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</si>
  <si>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</si>
  <si>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</si>
  <si>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</si>
  <si>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</si>
  <si>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</si>
  <si>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</si>
  <si>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</si>
  <si>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</si>
  <si>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</si>
  <si>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</si>
  <si>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</si>
  <si>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</si>
  <si>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</si>
  <si>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</si>
  <si>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</si>
  <si>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</si>
  <si>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</si>
  <si>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</si>
  <si>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</si>
  <si>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</si>
  <si>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</si>
  <si>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</si>
  <si>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</si>
  <si>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</si>
  <si>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</si>
  <si>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</si>
  <si>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</si>
  <si>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</si>
  <si>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</si>
  <si>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</si>
  <si>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</si>
  <si>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</si>
  <si>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</si>
  <si>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</si>
  <si>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</si>
  <si>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</si>
  <si>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</si>
  <si>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</si>
  <si>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</si>
  <si>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</si>
  <si>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</si>
  <si>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</si>
  <si>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</si>
  <si>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</si>
  <si>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</si>
  <si>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</si>
  <si>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</si>
  <si>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</si>
  <si>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</si>
  <si>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</si>
  <si>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</si>
  <si>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</si>
  <si>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</si>
  <si>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</si>
  <si>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</si>
  <si>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</si>
  <si>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</si>
  <si>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</si>
  <si>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</si>
  <si>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</si>
  <si>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</si>
  <si>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</si>
  <si>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</si>
  <si>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</si>
  <si>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</si>
  <si>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</si>
  <si>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</si>
  <si>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</si>
  <si>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</si>
  <si>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</si>
  <si>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</si>
  <si>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</si>
  <si>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</si>
  <si>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</si>
  <si>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</si>
  <si>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</si>
  <si>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</si>
  <si>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</si>
  <si>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</si>
  <si>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</si>
  <si>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</si>
  <si>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</si>
  <si>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</si>
  <si>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</si>
  <si>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</si>
  <si>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</si>
  <si>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</si>
  <si>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</si>
  <si>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</si>
  <si>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</si>
  <si>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</si>
  <si>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</si>
  <si>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</si>
  <si>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</si>
  <si>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</si>
  <si>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</si>
  <si>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</si>
  <si>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</si>
  <si>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</si>
  <si>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</si>
  <si>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</si>
  <si>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</si>
  <si>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</si>
  <si>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</si>
  <si>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</si>
  <si>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</si>
  <si>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</si>
  <si>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</si>
  <si>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</si>
  <si>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</si>
  <si>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</si>
  <si>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</si>
  <si>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</si>
  <si>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</si>
  <si>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</si>
  <si>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</si>
  <si>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</si>
  <si>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</si>
  <si>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</si>
  <si>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</si>
  <si>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</si>
  <si>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</si>
  <si>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</si>
  <si>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</si>
  <si>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</si>
  <si>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</si>
  <si>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</si>
  <si>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</si>
  <si>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</si>
  <si>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</si>
  <si>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</si>
  <si>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</si>
  <si>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</si>
  <si>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</si>
  <si>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</si>
  <si>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</si>
  <si>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</si>
  <si>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</si>
  <si>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</si>
  <si>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</si>
  <si>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</si>
  <si>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</si>
  <si>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</si>
  <si>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</si>
  <si>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</si>
  <si>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</si>
  <si>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</si>
  <si>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</si>
  <si>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</si>
  <si>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</si>
  <si>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</si>
  <si>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</si>
  <si>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</si>
  <si>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</si>
  <si>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</si>
  <si>
    <t>Importance</t>
  </si>
  <si>
    <t>Information in paper</t>
  </si>
  <si>
    <t>Cited sources</t>
  </si>
  <si>
    <t>All mass and mole values for the conversion chain come from the calculator</t>
  </si>
  <si>
    <t>Connects to exterior database to find energy conversion chains</t>
  </si>
  <si>
    <t>Exergy balance and irreversibility values</t>
  </si>
  <si>
    <t>Mass balance</t>
  </si>
  <si>
    <t>Enthalpy balance and multiplier for heat values</t>
  </si>
  <si>
    <t>Molecular weight for heat value calculation</t>
  </si>
  <si>
    <t>Heat balance</t>
  </si>
  <si>
    <t>Conversion chain example to provide consistent exergy analysis</t>
  </si>
  <si>
    <t>Total exergy lost from the UCC</t>
  </si>
  <si>
    <t>Methods for comminution and physical exergy calculations</t>
  </si>
  <si>
    <t>Concise visual representations of the work done</t>
  </si>
  <si>
    <t>?</t>
  </si>
  <si>
    <t>Built to connect to unified conversion chain using code</t>
  </si>
  <si>
    <t>Coded unified conversion chain</t>
  </si>
  <si>
    <t>Transformation losses</t>
  </si>
  <si>
    <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</si>
  <si>
    <r>
      <rPr>
        <sz val="11"/>
        <color rgb="FF000000"/>
        <rFont val="Aptos Narrow"/>
      </rPr>
      <t>(</t>
    </r>
    <r>
      <rPr>
        <b/>
        <sz val="11"/>
        <color rgb="FF000000"/>
        <rFont val="Aptos Narrow"/>
      </rP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  <r>
      <rPr>
        <sz val="11"/>
        <color rgb="FF000000"/>
        <rFont val="Aptos Narrow"/>
      </rPr>
      <t>)</t>
    </r>
    <r>
      <rPr>
        <b/>
        <sz val="11"/>
        <color rgb="FF000000"/>
        <rFont val="Aptos Narrow"/>
      </rPr>
      <t>i</t>
    </r>
  </si>
  <si>
    <t>Intra-industry balance gives transformation losses</t>
  </si>
  <si>
    <t>Original MCC</t>
  </si>
  <si>
    <t>Calculate mass losses (waste material)</t>
  </si>
  <si>
    <t>Transformation loss</t>
  </si>
  <si>
    <t>Convert to exergy (BXCC)</t>
  </si>
  <si>
    <t>Combustion emissions -&gt; Transformation losses [from Limestone extraction]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</si>
  <si>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mix</t>
    </r>
    <r>
      <rPr>
        <sz val="12"/>
        <color rgb="FF000000"/>
        <rFont val="Aptos Narrow"/>
        <family val="2"/>
        <scheme val="minor"/>
      </rPr>
      <t>]</t>
    </r>
  </si>
  <si>
    <t>b_c of mixture</t>
  </si>
  <si>
    <t>[kJ_bch / kg_m]</t>
  </si>
  <si>
    <t>[kJ_m / kg_m]</t>
  </si>
  <si>
    <t>HTH.Temp.Unit -&gt; Transformation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</si>
</sst>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  <font>
      <b/>
      <sz val="48"/>
      <color theme="1"/>
      <name val="Aptos Narrow"/>
      <scheme val="minor"/>
    </font>
    <font>
      <b/>
      <vertAlign val="superscript"/>
      <sz val="11"/>
      <color rgb="FF000000"/>
      <name val="Aptos Narrow"/>
    </font>
    <font>
      <b/>
      <sz val="30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8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35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35" borderId="0" xfId="0" applyFill="1"/>
    <xf numFmtId="0" fontId="82" fillId="0" borderId="0" xfId="0" applyFont="1"/>
    <xf numFmtId="0" fontId="82" fillId="35" borderId="0" xfId="0" applyFont="1" applyFill="1"/>
    <xf numFmtId="0" fontId="0" fillId="29" borderId="0" xfId="0" applyFill="1" applyAlignment="1">
      <alignment horizontal="center"/>
    </xf>
    <xf numFmtId="0" fontId="7" fillId="29" borderId="0" xfId="0" applyFont="1" applyFill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0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38" fillId="0" borderId="0" xfId="0" applyFont="1" applyAlignment="1">
      <alignment horizontal="center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E20"/>
  <sheetViews>
    <sheetView zoomScale="172" workbookViewId="0">
      <selection activeCell="D21" sqref="D21"/>
    </sheetView>
  </sheetViews>
  <sheetFormatPr baseColWidth="10" defaultRowHeight="15" x14ac:dyDescent="0.2"/>
  <cols>
    <col min="2" max="2" width="27.5" customWidth="1"/>
    <col min="3" max="3" width="72.5" bestFit="1" customWidth="1"/>
    <col min="4" max="4" width="58" bestFit="1" customWidth="1"/>
  </cols>
  <sheetData>
    <row r="4" spans="2:5" x14ac:dyDescent="0.2">
      <c r="B4" s="322" t="s">
        <v>752</v>
      </c>
      <c r="C4" s="321" t="s">
        <v>753</v>
      </c>
      <c r="D4" t="s">
        <v>783</v>
      </c>
      <c r="E4" t="s">
        <v>784</v>
      </c>
    </row>
    <row r="5" spans="2:5" x14ac:dyDescent="0.2">
      <c r="B5" s="326" t="s">
        <v>754</v>
      </c>
      <c r="C5" t="s">
        <v>767</v>
      </c>
      <c r="D5" t="s">
        <v>785</v>
      </c>
    </row>
    <row r="6" spans="2:5" x14ac:dyDescent="0.2">
      <c r="B6" s="329" t="s">
        <v>755</v>
      </c>
      <c r="C6" s="330" t="s">
        <v>768</v>
      </c>
      <c r="D6" t="s">
        <v>786</v>
      </c>
    </row>
    <row r="7" spans="2:5" x14ac:dyDescent="0.2">
      <c r="B7" s="326" t="s">
        <v>756</v>
      </c>
      <c r="C7" t="s">
        <v>769</v>
      </c>
      <c r="D7" t="s">
        <v>787</v>
      </c>
    </row>
    <row r="8" spans="2:5" x14ac:dyDescent="0.2">
      <c r="B8" s="327" t="s">
        <v>757</v>
      </c>
      <c r="C8" s="328" t="s">
        <v>770</v>
      </c>
      <c r="D8" t="s">
        <v>788</v>
      </c>
    </row>
    <row r="9" spans="2:5" x14ac:dyDescent="0.2">
      <c r="B9" s="327" t="s">
        <v>758</v>
      </c>
      <c r="C9" s="328" t="s">
        <v>771</v>
      </c>
      <c r="D9" t="s">
        <v>789</v>
      </c>
    </row>
    <row r="10" spans="2:5" x14ac:dyDescent="0.2">
      <c r="B10" s="327" t="s">
        <v>759</v>
      </c>
      <c r="C10" s="328" t="s">
        <v>772</v>
      </c>
      <c r="D10" t="s">
        <v>790</v>
      </c>
    </row>
    <row r="11" spans="2:5" x14ac:dyDescent="0.2">
      <c r="B11" s="327" t="s">
        <v>760</v>
      </c>
      <c r="C11" s="328" t="s">
        <v>773</v>
      </c>
      <c r="D11" t="s">
        <v>791</v>
      </c>
    </row>
    <row r="12" spans="2:5" x14ac:dyDescent="0.2">
      <c r="B12" s="327" t="s">
        <v>761</v>
      </c>
      <c r="C12" s="328" t="s">
        <v>774</v>
      </c>
      <c r="D12" t="s">
        <v>792</v>
      </c>
    </row>
    <row r="13" spans="2:5" x14ac:dyDescent="0.2">
      <c r="B13" s="329" t="s">
        <v>762</v>
      </c>
      <c r="C13" s="330" t="s">
        <v>775</v>
      </c>
      <c r="D13" t="s">
        <v>793</v>
      </c>
    </row>
    <row r="14" spans="2:5" x14ac:dyDescent="0.2">
      <c r="B14" s="331" t="s">
        <v>279</v>
      </c>
      <c r="C14" s="332" t="s">
        <v>776</v>
      </c>
      <c r="D14" t="s">
        <v>794</v>
      </c>
    </row>
    <row r="15" spans="2:5" x14ac:dyDescent="0.2">
      <c r="B15" s="331" t="s">
        <v>763</v>
      </c>
      <c r="C15" s="332" t="s">
        <v>777</v>
      </c>
      <c r="D15" t="s">
        <v>795</v>
      </c>
    </row>
    <row r="16" spans="2:5" x14ac:dyDescent="0.2">
      <c r="B16" s="331" t="s">
        <v>764</v>
      </c>
      <c r="C16" s="332" t="s">
        <v>778</v>
      </c>
      <c r="D16" t="s">
        <v>796</v>
      </c>
    </row>
    <row r="17" spans="2:4" x14ac:dyDescent="0.2">
      <c r="B17" s="326" t="s">
        <v>765</v>
      </c>
      <c r="C17" t="s">
        <v>779</v>
      </c>
      <c r="D17" t="s">
        <v>797</v>
      </c>
    </row>
    <row r="18" spans="2:4" x14ac:dyDescent="0.2">
      <c r="B18" s="327" t="s">
        <v>0</v>
      </c>
      <c r="C18" s="328" t="s">
        <v>780</v>
      </c>
      <c r="D18" t="s">
        <v>798</v>
      </c>
    </row>
    <row r="19" spans="2:4" x14ac:dyDescent="0.2">
      <c r="B19" s="327" t="s">
        <v>244</v>
      </c>
      <c r="C19" s="328" t="s">
        <v>781</v>
      </c>
      <c r="D19" t="s">
        <v>798</v>
      </c>
    </row>
    <row r="20" spans="2:4" x14ac:dyDescent="0.2">
      <c r="B20" s="327" t="s">
        <v>766</v>
      </c>
      <c r="C20" s="328" t="s">
        <v>782</v>
      </c>
      <c r="D20" t="s">
        <v>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38" t="s">
        <v>95</v>
      </c>
      <c r="S2" s="339"/>
      <c r="T2" s="338" t="s">
        <v>100</v>
      </c>
      <c r="U2" s="339"/>
      <c r="W2" s="338" t="s">
        <v>164</v>
      </c>
      <c r="X2" s="342"/>
      <c r="Y2" s="339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40" t="s">
        <v>305</v>
      </c>
      <c r="AJ2" s="340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41" t="s">
        <v>548</v>
      </c>
      <c r="AJ6" s="341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45" t="s">
        <v>115</v>
      </c>
      <c r="P10" s="345"/>
      <c r="Q10" s="345"/>
      <c r="R10" s="345"/>
      <c r="S10" s="345"/>
      <c r="T10" s="345"/>
      <c r="U10" s="345"/>
      <c r="V10" s="345" t="s">
        <v>115</v>
      </c>
      <c r="W10" s="345"/>
      <c r="X10" s="345"/>
      <c r="Y10" s="345"/>
      <c r="Z10" s="345"/>
      <c r="AA10" s="345"/>
      <c r="AB10" s="345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45" t="s">
        <v>236</v>
      </c>
      <c r="P11" s="345"/>
      <c r="Q11" s="345"/>
      <c r="R11" s="338"/>
      <c r="S11" s="339"/>
      <c r="T11" s="344" t="s">
        <v>235</v>
      </c>
      <c r="U11" s="344"/>
      <c r="V11" s="345" t="str">
        <f>_xlfn.CONCAT(E19," ",C19," ","+"," ",E21," ",C21," ","--&gt;"," ",E22," ",C22," ","+"," ",E20*E21," ",C20)</f>
        <v>1.5 C + 1.5 O2 --&gt; 1.5 CO2 + 5.64 N2</v>
      </c>
      <c r="W11" s="345"/>
      <c r="X11" s="345"/>
      <c r="Y11" s="345"/>
      <c r="Z11" s="345"/>
      <c r="AA11" s="345"/>
      <c r="AB11" s="345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45" t="s">
        <v>156</v>
      </c>
      <c r="P12" s="345"/>
      <c r="Q12" s="345"/>
      <c r="R12" s="338"/>
      <c r="S12" s="339"/>
      <c r="T12" s="345" t="s">
        <v>155</v>
      </c>
      <c r="U12" s="345"/>
      <c r="V12" s="345" t="str">
        <f>_xlfn.CONCAT(E25," ",C25," ","+"," ",E26," ",C26," ","--&gt;"," ",E27," ",C27)</f>
        <v>1.5 CO2 + 1.5 C --&gt; 3 CO</v>
      </c>
      <c r="W12" s="345"/>
      <c r="X12" s="345"/>
      <c r="Y12" s="345"/>
      <c r="Z12" s="345"/>
      <c r="AA12" s="345"/>
      <c r="AB12" s="345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45" t="s">
        <v>157</v>
      </c>
      <c r="P13" s="345"/>
      <c r="Q13" s="345"/>
      <c r="R13" s="338"/>
      <c r="S13" s="339"/>
      <c r="T13" s="344" t="s">
        <v>158</v>
      </c>
      <c r="U13" s="344"/>
      <c r="V13" s="345" t="str">
        <f>_xlfn.CONCAT(E29," ",C29," ","+"," ",E30," ",C30," ","--&gt;"," ",E31," ",C31," ","+"," ",E32," ",C32)</f>
        <v>1 Fe2O3 + 3 CO --&gt; 2 Fe + 3 CO2</v>
      </c>
      <c r="W13" s="345"/>
      <c r="X13" s="345"/>
      <c r="Y13" s="345"/>
      <c r="Z13" s="345"/>
      <c r="AA13" s="345"/>
      <c r="AB13" s="345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45"/>
      <c r="P14" s="345"/>
      <c r="Q14" s="345"/>
      <c r="R14" s="338"/>
      <c r="S14" s="339"/>
      <c r="T14" s="345"/>
      <c r="U14" s="345"/>
      <c r="V14" s="345" t="str">
        <f>_xlfn.CONCAT(E36," ",C36," ","--&gt;"," ",E37," ",C37," ","+"," ",E39," ",C39)</f>
        <v>1 CaCO3 --&gt; 1 CaO + 0.0624775822865075 MgO</v>
      </c>
      <c r="W14" s="345"/>
      <c r="X14" s="345"/>
      <c r="Y14" s="345"/>
      <c r="Z14" s="345"/>
      <c r="AA14" s="345"/>
      <c r="AB14" s="345"/>
    </row>
    <row r="15" spans="1:28" ht="17" customHeight="1" x14ac:dyDescent="0.25">
      <c r="O15" s="345" t="s">
        <v>159</v>
      </c>
      <c r="P15" s="345"/>
      <c r="Q15" s="345"/>
      <c r="R15" s="338"/>
      <c r="S15" s="339"/>
      <c r="T15" s="345" t="s">
        <v>160</v>
      </c>
      <c r="U15" s="345"/>
      <c r="V15" s="345" t="str">
        <f>_xlfn.CONCAT(E41," ",C41," ","+"," ",E42," ",C42," ","--&gt;"," ",E43," ",C43)</f>
        <v>1 CaO + 1 SiO2 --&gt; 1 CaSiO3</v>
      </c>
      <c r="W15" s="345"/>
      <c r="X15" s="345"/>
      <c r="Y15" s="345"/>
      <c r="Z15" s="345"/>
      <c r="AA15" s="345"/>
      <c r="AB15" s="345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45" t="s">
        <v>261</v>
      </c>
      <c r="P17" s="345"/>
      <c r="Q17" s="345"/>
      <c r="R17" s="345"/>
      <c r="S17" s="345"/>
      <c r="T17" s="345"/>
      <c r="U17" s="345"/>
      <c r="V17" s="345" t="s">
        <v>115</v>
      </c>
      <c r="W17" s="345"/>
      <c r="X17" s="345"/>
      <c r="Y17" s="345"/>
      <c r="Z17" s="345"/>
      <c r="AA17" s="345"/>
      <c r="AB17" s="345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45" t="s">
        <v>262</v>
      </c>
      <c r="P18" s="345"/>
      <c r="Q18" s="345"/>
      <c r="R18" s="345"/>
      <c r="S18" s="345"/>
      <c r="T18" s="345" t="s">
        <v>263</v>
      </c>
      <c r="U18" s="338"/>
      <c r="V18" s="35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56"/>
      <c r="X18" s="356"/>
      <c r="Y18" s="356"/>
      <c r="Z18" s="356"/>
      <c r="AA18" s="356"/>
      <c r="AB18" s="356"/>
    </row>
    <row r="19" spans="1:28" ht="16" customHeight="1" x14ac:dyDescent="0.2">
      <c r="B19" s="357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56"/>
      <c r="W19" s="356"/>
      <c r="X19" s="356"/>
      <c r="Y19" s="356"/>
      <c r="Z19" s="356"/>
      <c r="AA19" s="356"/>
      <c r="AB19" s="356"/>
    </row>
    <row r="20" spans="1:28" ht="18" customHeight="1" x14ac:dyDescent="0.25">
      <c r="A20" s="1"/>
      <c r="B20" s="358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59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60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61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62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62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62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62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63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64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66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67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62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57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57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62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62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41" t="s">
        <v>18</v>
      </c>
      <c r="C44" s="341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51" t="s">
        <v>276</v>
      </c>
      <c r="D47" s="351"/>
      <c r="E47" s="351"/>
      <c r="F47" s="351"/>
    </row>
    <row r="48" spans="2:23" x14ac:dyDescent="0.2">
      <c r="C48" s="368"/>
      <c r="D48" s="368"/>
      <c r="E48" s="368"/>
      <c r="F48" s="368"/>
      <c r="H48" s="345" t="s">
        <v>69</v>
      </c>
      <c r="I48" s="345"/>
      <c r="J48" s="345"/>
      <c r="K48" s="345"/>
      <c r="L48" s="345"/>
      <c r="M48" s="345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45" t="s">
        <v>73</v>
      </c>
      <c r="I49" s="345"/>
      <c r="J49" s="345"/>
      <c r="K49" s="20"/>
      <c r="L49" s="344" t="s">
        <v>281</v>
      </c>
      <c r="M49" s="344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6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65"/>
      <c r="J51" s="365"/>
      <c r="K51" s="365"/>
      <c r="L51" s="365"/>
      <c r="M51" s="365"/>
    </row>
    <row r="52" spans="1:17" ht="16.25" customHeight="1" x14ac:dyDescent="0.2">
      <c r="C52" s="24"/>
      <c r="H52" s="365"/>
      <c r="I52" s="365"/>
      <c r="J52" s="365"/>
      <c r="K52" s="365"/>
      <c r="L52" s="365"/>
      <c r="M52" s="365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69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4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5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4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5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5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51" t="s">
        <v>296</v>
      </c>
      <c r="C69" s="351"/>
      <c r="D69" s="351"/>
      <c r="E69" s="351"/>
      <c r="F69" s="351"/>
      <c r="G69" s="351"/>
      <c r="Y69" s="350" t="s">
        <v>514</v>
      </c>
      <c r="Z69" s="347"/>
      <c r="AA69" s="347"/>
      <c r="AB69" s="347"/>
      <c r="AC69" s="347"/>
      <c r="AD69" s="347"/>
      <c r="AE69" s="347"/>
      <c r="AF69" s="347"/>
    </row>
    <row r="70" spans="2:45" x14ac:dyDescent="0.2">
      <c r="B70" s="352"/>
      <c r="C70" s="352"/>
      <c r="D70" s="352"/>
      <c r="E70" s="352"/>
      <c r="F70" s="352"/>
      <c r="G70" s="352"/>
      <c r="K70" s="14" t="s">
        <v>523</v>
      </c>
      <c r="Y70" s="350"/>
      <c r="Z70" s="347"/>
      <c r="AA70" s="347"/>
      <c r="AB70" s="347"/>
      <c r="AC70" s="347"/>
      <c r="AD70" s="347"/>
      <c r="AE70" s="347"/>
      <c r="AF70" s="347"/>
    </row>
    <row r="71" spans="2:45" x14ac:dyDescent="0.2">
      <c r="E71" s="20"/>
      <c r="F71" s="20" t="s">
        <v>298</v>
      </c>
      <c r="G71" s="20" t="s">
        <v>298</v>
      </c>
      <c r="Y71" s="350"/>
      <c r="Z71" s="347"/>
      <c r="AA71" s="347"/>
      <c r="AB71" s="347"/>
      <c r="AC71" s="347"/>
      <c r="AD71" s="347"/>
      <c r="AE71" s="347"/>
      <c r="AF71" s="347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40"/>
      <c r="I78" s="340"/>
      <c r="J78" s="340"/>
      <c r="K78" s="340"/>
      <c r="L78" s="340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5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43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5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43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5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43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5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43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43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4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4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4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4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53" t="s">
        <v>504</v>
      </c>
      <c r="I103" s="353"/>
      <c r="J103" s="353"/>
      <c r="K103" s="353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8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3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8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3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8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3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8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3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8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3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8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3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8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8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8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8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8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40" t="s">
        <v>557</v>
      </c>
      <c r="E143" s="340"/>
      <c r="F143" s="340"/>
      <c r="G143" s="340"/>
      <c r="H143" s="340"/>
      <c r="I143" s="340"/>
      <c r="J143" s="340"/>
      <c r="K143" s="340"/>
      <c r="L143" s="340"/>
      <c r="M143" s="340"/>
      <c r="N143" s="340"/>
      <c r="O143" s="340"/>
      <c r="P143" s="340"/>
      <c r="Q143" s="340"/>
      <c r="R143" s="340"/>
      <c r="S143" s="340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55" t="s">
        <v>506</v>
      </c>
      <c r="D158" s="355"/>
      <c r="E158" s="355"/>
      <c r="F158" s="355"/>
      <c r="G158" s="355"/>
    </row>
    <row r="159" spans="1:30" x14ac:dyDescent="0.2">
      <c r="B159" s="52" t="s">
        <v>358</v>
      </c>
      <c r="C159" s="347"/>
      <c r="D159" s="347"/>
      <c r="E159" s="347"/>
      <c r="F159" s="347"/>
      <c r="G159" s="347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47" t="s">
        <v>563</v>
      </c>
      <c r="C180" s="347"/>
      <c r="D180" s="347"/>
      <c r="E180" s="347"/>
      <c r="F180" s="347"/>
      <c r="G180" s="347"/>
    </row>
    <row r="181" spans="1:21" x14ac:dyDescent="0.2">
      <c r="B181" s="347"/>
      <c r="C181" s="347"/>
      <c r="D181" s="347"/>
      <c r="E181" s="347"/>
      <c r="F181" s="347"/>
      <c r="G181" s="347"/>
    </row>
    <row r="182" spans="1:21" x14ac:dyDescent="0.2">
      <c r="B182" s="347"/>
      <c r="C182" s="347"/>
      <c r="D182" s="347"/>
      <c r="E182" s="347"/>
      <c r="F182" s="347"/>
      <c r="G182" s="347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40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40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40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40"/>
    </row>
    <row r="205" spans="1:101" x14ac:dyDescent="0.2">
      <c r="CJ205" s="340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40"/>
    </row>
    <row r="208" spans="1:101" ht="18" customHeight="1" x14ac:dyDescent="0.25">
      <c r="B208" s="347" t="s">
        <v>392</v>
      </c>
      <c r="C208" s="347"/>
      <c r="D208" s="347"/>
      <c r="E208" s="347"/>
      <c r="G208" s="7" t="s">
        <v>66</v>
      </c>
      <c r="H208" s="7" t="s">
        <v>23</v>
      </c>
      <c r="J208" s="345" t="s">
        <v>69</v>
      </c>
      <c r="K208" s="345"/>
      <c r="L208" s="345"/>
      <c r="M208" s="345"/>
      <c r="N208" s="345"/>
      <c r="O208" s="345"/>
    </row>
    <row r="209" spans="1:88" ht="18" customHeight="1" x14ac:dyDescent="0.25">
      <c r="B209" s="347"/>
      <c r="C209" s="347"/>
      <c r="D209" s="347"/>
      <c r="E209" s="347"/>
      <c r="G209" s="20">
        <v>3.76</v>
      </c>
      <c r="H209" s="20">
        <v>2</v>
      </c>
      <c r="J209" s="345" t="s">
        <v>394</v>
      </c>
      <c r="K209" s="345"/>
      <c r="L209" s="345"/>
      <c r="M209" s="20"/>
      <c r="N209" s="344" t="s">
        <v>74</v>
      </c>
      <c r="O209" s="344"/>
    </row>
    <row r="210" spans="1:88" x14ac:dyDescent="0.2">
      <c r="B210" s="347"/>
      <c r="C210" s="347"/>
      <c r="D210" s="347"/>
      <c r="E210" s="347"/>
      <c r="J210" s="345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5"/>
      <c r="L210" s="345"/>
      <c r="M210" s="345"/>
      <c r="N210" s="345"/>
      <c r="O210" s="345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40" t="s">
        <v>507</v>
      </c>
      <c r="C211" s="340"/>
      <c r="D211" s="340"/>
      <c r="E211" s="340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40"/>
      <c r="BL216" s="340"/>
      <c r="BM216" s="340"/>
      <c r="BN216" s="340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40"/>
      <c r="BL217" s="340"/>
      <c r="BM217" s="340"/>
      <c r="BN217" s="340"/>
      <c r="CJ217" s="340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40"/>
      <c r="BQ218" s="14" t="e">
        <f>BS218*BT218</f>
        <v>#DIV/0!</v>
      </c>
      <c r="BT218" s="14" t="e">
        <f>O2_Naturalgas_molcoeff*BT230</f>
        <v>#DIV/0!</v>
      </c>
      <c r="CJ218" s="340"/>
    </row>
    <row r="219" spans="1:88" x14ac:dyDescent="0.2">
      <c r="BO219" s="340"/>
      <c r="BQ219" s="14">
        <f>N2_for_coke_oven_comb</f>
        <v>0</v>
      </c>
      <c r="CJ219" s="340"/>
    </row>
    <row r="220" spans="1:88" x14ac:dyDescent="0.2">
      <c r="CJ220" s="340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40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43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43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43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40" t="s">
        <v>376</v>
      </c>
      <c r="BL228" s="340"/>
      <c r="BM228" s="340"/>
      <c r="BN228" s="340"/>
    </row>
    <row r="229" spans="1:94" x14ac:dyDescent="0.2">
      <c r="A229" s="343" t="s">
        <v>608</v>
      </c>
      <c r="B229" s="20" t="s">
        <v>135</v>
      </c>
      <c r="C229" s="14">
        <f>C223*MW_H</f>
        <v>7.0992995338357623E-2</v>
      </c>
      <c r="BK229" s="340"/>
      <c r="BL229" s="340"/>
      <c r="BM229" s="340"/>
      <c r="BN229" s="340"/>
    </row>
    <row r="230" spans="1:94" x14ac:dyDescent="0.2">
      <c r="A230" s="343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4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47" t="s">
        <v>399</v>
      </c>
      <c r="C233" s="347"/>
      <c r="D233" s="347"/>
      <c r="E233" s="347"/>
      <c r="J233" s="345" t="s">
        <v>69</v>
      </c>
      <c r="K233" s="345"/>
      <c r="L233" s="345"/>
      <c r="M233" s="345"/>
      <c r="N233" s="345"/>
      <c r="O233" s="345"/>
    </row>
    <row r="234" spans="1:94" ht="22" customHeight="1" x14ac:dyDescent="0.25">
      <c r="B234" s="347"/>
      <c r="C234" s="347"/>
      <c r="D234" s="347"/>
      <c r="E234" s="347"/>
      <c r="J234" s="345" t="s">
        <v>401</v>
      </c>
      <c r="K234" s="345"/>
      <c r="L234" s="345"/>
      <c r="M234" s="20"/>
      <c r="N234" s="344" t="s">
        <v>74</v>
      </c>
      <c r="O234" s="344"/>
      <c r="CJ234" s="340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47"/>
      <c r="C235" s="347"/>
      <c r="D235" s="347"/>
      <c r="E235" s="347"/>
      <c r="J235" s="345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5"/>
      <c r="L235" s="345"/>
      <c r="M235" s="345"/>
      <c r="N235" s="345"/>
      <c r="O235" s="345"/>
      <c r="CJ235" s="340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40" t="s">
        <v>507</v>
      </c>
      <c r="C236" s="340"/>
      <c r="D236" s="340"/>
      <c r="E236" s="340"/>
      <c r="CJ236" s="340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47" t="s">
        <v>404</v>
      </c>
      <c r="C250" s="347"/>
      <c r="D250" s="347"/>
      <c r="E250" s="347"/>
      <c r="J250" s="345" t="s">
        <v>69</v>
      </c>
      <c r="K250" s="345"/>
      <c r="L250" s="345"/>
      <c r="M250" s="345"/>
      <c r="N250" s="345"/>
      <c r="O250" s="345"/>
      <c r="CJ250" s="340"/>
    </row>
    <row r="251" spans="1:88" ht="18" customHeight="1" x14ac:dyDescent="0.25">
      <c r="B251" s="347"/>
      <c r="C251" s="347"/>
      <c r="D251" s="347"/>
      <c r="E251" s="347"/>
      <c r="J251" s="345" t="s">
        <v>406</v>
      </c>
      <c r="K251" s="345"/>
      <c r="L251" s="345"/>
      <c r="M251" s="20"/>
      <c r="N251" s="344" t="s">
        <v>74</v>
      </c>
      <c r="O251" s="344"/>
      <c r="CJ251" s="340"/>
    </row>
    <row r="252" spans="1:88" x14ac:dyDescent="0.2">
      <c r="B252" s="347"/>
      <c r="C252" s="347"/>
      <c r="D252" s="347"/>
      <c r="E252" s="347"/>
      <c r="J252" s="345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5"/>
      <c r="L252" s="345"/>
      <c r="M252" s="345"/>
      <c r="N252" s="345"/>
      <c r="O252" s="345"/>
      <c r="CJ252" s="340"/>
    </row>
    <row r="253" spans="1:88" x14ac:dyDescent="0.2">
      <c r="B253" s="340" t="s">
        <v>507</v>
      </c>
      <c r="C253" s="340"/>
      <c r="D253" s="340"/>
      <c r="E253" s="340"/>
      <c r="CJ253" s="340"/>
    </row>
    <row r="254" spans="1:88" x14ac:dyDescent="0.2">
      <c r="CJ254" s="340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40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40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40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40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40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40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47" t="s">
        <v>403</v>
      </c>
      <c r="C266" s="347"/>
      <c r="D266" s="347"/>
      <c r="E266" s="347"/>
      <c r="J266" s="345" t="s">
        <v>69</v>
      </c>
      <c r="K266" s="345"/>
      <c r="L266" s="345"/>
      <c r="M266" s="345"/>
      <c r="N266" s="345"/>
      <c r="O266" s="345"/>
    </row>
    <row r="267" spans="1:88" ht="18" customHeight="1" x14ac:dyDescent="0.25">
      <c r="B267" s="347"/>
      <c r="C267" s="347"/>
      <c r="D267" s="347"/>
      <c r="E267" s="347"/>
      <c r="J267" s="345" t="s">
        <v>73</v>
      </c>
      <c r="K267" s="345"/>
      <c r="L267" s="345"/>
      <c r="M267" s="20"/>
      <c r="N267" s="344" t="s">
        <v>74</v>
      </c>
      <c r="O267" s="344"/>
    </row>
    <row r="268" spans="1:88" x14ac:dyDescent="0.2">
      <c r="B268" s="347"/>
      <c r="C268" s="347"/>
      <c r="D268" s="347"/>
      <c r="E268" s="347"/>
      <c r="J268" s="345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5"/>
      <c r="L268" s="345"/>
      <c r="M268" s="345"/>
      <c r="N268" s="345"/>
      <c r="O268" s="345"/>
    </row>
    <row r="269" spans="1:88" x14ac:dyDescent="0.2">
      <c r="B269" s="340" t="s">
        <v>507</v>
      </c>
      <c r="C269" s="340"/>
      <c r="D269" s="340"/>
      <c r="E269" s="340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43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43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7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7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7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7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7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7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7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7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7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7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7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7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C158" zoomScale="93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80" t="s">
        <v>470</v>
      </c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N38" s="233"/>
      <c r="BO38" s="380" t="s">
        <v>471</v>
      </c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80" t="s">
        <v>472</v>
      </c>
      <c r="AV78" s="380"/>
      <c r="AW78" s="380"/>
      <c r="AX78" s="380"/>
      <c r="AY78" s="380"/>
      <c r="AZ78" s="380"/>
      <c r="BA78" s="380"/>
      <c r="BB78" s="380"/>
      <c r="BC78" s="380"/>
      <c r="BD78" s="380"/>
      <c r="BE78" s="380"/>
      <c r="BF78" s="380"/>
      <c r="BG78" s="380"/>
      <c r="BH78" s="380"/>
      <c r="BI78" s="38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80" t="s">
        <v>328</v>
      </c>
      <c r="AV123" s="380"/>
      <c r="AW123" s="380"/>
      <c r="AX123" s="380"/>
      <c r="AY123" s="380"/>
      <c r="AZ123" s="380"/>
      <c r="BA123" s="380"/>
      <c r="BB123" s="380"/>
      <c r="BC123" s="380"/>
      <c r="BD123" s="380"/>
      <c r="BE123" s="380"/>
      <c r="BF123" s="380"/>
      <c r="BG123" s="380"/>
      <c r="BH123" s="380"/>
      <c r="BI123" s="380"/>
      <c r="BJ123" s="52" t="s">
        <v>369</v>
      </c>
      <c r="BO123" s="380" t="s">
        <v>330</v>
      </c>
      <c r="BP123" s="380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81"/>
      <c r="G125" s="38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80" t="s">
        <v>368</v>
      </c>
      <c r="AV125" s="380"/>
      <c r="AW125" s="380"/>
      <c r="AX125" s="380"/>
      <c r="AY125" s="380"/>
      <c r="AZ125" s="380"/>
      <c r="BA125" s="380"/>
      <c r="BB125" s="380"/>
      <c r="BC125" s="380"/>
      <c r="BD125" s="380"/>
      <c r="BE125" s="380"/>
      <c r="BF125" s="380"/>
      <c r="BG125" s="380"/>
      <c r="BH125" s="380"/>
      <c r="BI125" s="380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80" t="s">
        <v>329</v>
      </c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  <c r="U142" s="380"/>
      <c r="V142" s="380"/>
      <c r="W142" s="380"/>
      <c r="X142" s="380"/>
      <c r="Y142" s="380"/>
      <c r="Z142" s="380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380"/>
      <c r="AN142" s="380"/>
      <c r="AO142" s="380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80" t="s">
        <v>366</v>
      </c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  <c r="U144" s="380"/>
      <c r="V144" s="380"/>
      <c r="W144" s="380"/>
      <c r="X144" s="380"/>
      <c r="Y144" s="380"/>
      <c r="Z144" s="380"/>
      <c r="AA144" s="380"/>
      <c r="AB144" s="380"/>
      <c r="AC144" s="380"/>
      <c r="AD144" s="380"/>
      <c r="AE144" s="380"/>
      <c r="AF144" s="380"/>
      <c r="AG144" s="380"/>
      <c r="AH144" s="380"/>
      <c r="AI144" s="380"/>
      <c r="AJ144" s="380"/>
      <c r="AK144" s="380"/>
      <c r="AL144" s="380"/>
      <c r="AM144" s="380"/>
      <c r="AN144" s="380"/>
      <c r="AO144" s="380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80" t="s">
        <v>56</v>
      </c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  <c r="U165" s="380"/>
      <c r="V165" s="380"/>
      <c r="W165" s="380"/>
      <c r="X165" s="380"/>
      <c r="Y165" s="380"/>
      <c r="Z165" s="380"/>
      <c r="AA165" s="380"/>
      <c r="AB165" s="380"/>
      <c r="AC165" s="380"/>
      <c r="AD165" s="380"/>
      <c r="AE165" s="380"/>
      <c r="AF165" s="380"/>
      <c r="AG165" s="380"/>
      <c r="AH165" s="380"/>
      <c r="AI165" s="380"/>
      <c r="AJ165" s="380"/>
      <c r="AK165" s="380"/>
      <c r="AL165" s="380"/>
      <c r="AM165" s="380"/>
      <c r="AN165" s="380"/>
      <c r="AO165" s="380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80" t="s">
        <v>367</v>
      </c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  <c r="U167" s="380"/>
      <c r="V167" s="380"/>
      <c r="W167" s="380"/>
      <c r="X167" s="380"/>
      <c r="Y167" s="380"/>
      <c r="Z167" s="380"/>
      <c r="AA167" s="380"/>
      <c r="AB167" s="380"/>
      <c r="AC167" s="380"/>
      <c r="AD167" s="380"/>
      <c r="AE167" s="380"/>
      <c r="AF167" s="380"/>
      <c r="AG167" s="380"/>
      <c r="AH167" s="380"/>
      <c r="AI167" s="380"/>
      <c r="AJ167" s="380"/>
      <c r="AK167" s="380"/>
      <c r="AL167" s="380"/>
      <c r="AM167" s="380"/>
      <c r="AN167" s="380"/>
      <c r="AO167" s="380"/>
      <c r="AP167" s="52"/>
      <c r="AQ167" s="52"/>
    </row>
    <row r="171" spans="5:47" x14ac:dyDescent="0.2">
      <c r="F171" s="380" t="s">
        <v>461</v>
      </c>
      <c r="G171" s="380"/>
      <c r="H171" s="380"/>
      <c r="I171" s="380"/>
      <c r="J171" s="380"/>
      <c r="K171" s="380"/>
      <c r="L171" s="380"/>
      <c r="M171" s="380"/>
      <c r="N171" s="38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80" t="s">
        <v>490</v>
      </c>
      <c r="G213" s="380"/>
      <c r="H213" s="380"/>
      <c r="I213" s="380"/>
      <c r="J213" s="380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F9AB0-0DF7-FA4D-92B0-768AEB42DF3B}">
  <dimension ref="A1:GN236"/>
  <sheetViews>
    <sheetView topLeftCell="GM2" zoomScale="75" workbookViewId="0">
      <selection activeCell="GS7" sqref="GS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6" max="46" width="16" customWidth="1"/>
    <col min="80" max="82" width="11.5" style="333"/>
    <col min="103" max="119" width="11.6640625" bestFit="1" customWidth="1"/>
    <col min="122" max="122" width="13.1640625" bestFit="1" customWidth="1"/>
    <col min="123" max="124" width="11.5" style="333"/>
    <col min="127" max="129" width="11.83203125" bestFit="1" customWidth="1"/>
    <col min="130" max="130" width="13" bestFit="1" customWidth="1"/>
    <col min="131" max="162" width="11.83203125" bestFit="1" customWidth="1"/>
    <col min="163" max="163" width="18.5" bestFit="1" customWidth="1"/>
    <col min="164" max="164" width="11.83203125" bestFit="1" customWidth="1"/>
    <col min="165" max="165" width="12.6640625" bestFit="1" customWidth="1"/>
    <col min="169" max="184" width="11.6640625" bestFit="1" customWidth="1"/>
    <col min="189" max="190" width="11.6640625" bestFit="1" customWidth="1"/>
    <col min="191" max="191" width="11.6640625" customWidth="1"/>
    <col min="192" max="192" width="11.6640625" bestFit="1" customWidth="1"/>
    <col min="195" max="196" width="11.5" style="333"/>
  </cols>
  <sheetData>
    <row r="1" spans="1:194" ht="112" customHeight="1" x14ac:dyDescent="0.75">
      <c r="A1" s="385" t="s">
        <v>804</v>
      </c>
      <c r="B1" s="385"/>
      <c r="C1" s="385"/>
      <c r="D1" s="385"/>
      <c r="E1" s="385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  <c r="AA1" s="385"/>
      <c r="AB1" s="385"/>
      <c r="AC1" s="385"/>
      <c r="AD1" s="385"/>
      <c r="AE1" s="385"/>
      <c r="AF1" s="385"/>
      <c r="AG1" s="385"/>
      <c r="AH1" s="385"/>
      <c r="AI1" s="385"/>
      <c r="AJ1" s="385"/>
      <c r="AK1" s="385"/>
      <c r="AL1" s="385"/>
      <c r="AM1" s="385"/>
      <c r="AN1" s="385"/>
      <c r="AO1" s="385"/>
      <c r="AP1" s="385"/>
      <c r="AQ1" s="385"/>
      <c r="AR1" s="385"/>
      <c r="AS1" s="385"/>
      <c r="AT1" s="385"/>
      <c r="AU1" s="385"/>
      <c r="AV1" s="385"/>
      <c r="AW1" s="385"/>
      <c r="AX1" s="385"/>
      <c r="AY1" s="385"/>
      <c r="AZ1" s="385"/>
      <c r="BA1" s="385"/>
      <c r="BB1" s="385"/>
      <c r="BC1" s="385"/>
      <c r="BD1" s="385"/>
      <c r="BE1" s="385"/>
      <c r="BF1" s="385"/>
      <c r="BG1" s="385"/>
      <c r="BH1" s="385"/>
      <c r="BI1" s="385"/>
      <c r="BJ1" s="385"/>
      <c r="BK1" s="385"/>
      <c r="BL1" s="385"/>
      <c r="BM1" s="385"/>
      <c r="BN1" s="385"/>
      <c r="BO1" s="385"/>
      <c r="BP1" s="385"/>
      <c r="BQ1" s="385"/>
      <c r="BR1" s="385"/>
      <c r="BS1" s="385"/>
      <c r="BT1" s="385"/>
      <c r="BU1" s="385"/>
      <c r="BV1" s="385"/>
      <c r="BW1" s="385"/>
      <c r="BX1" s="385"/>
      <c r="BY1" s="385"/>
      <c r="BZ1" s="385"/>
      <c r="CA1" s="334"/>
      <c r="CB1" s="335"/>
      <c r="CC1" s="335"/>
      <c r="CE1" s="384" t="s">
        <v>805</v>
      </c>
      <c r="CF1" s="384"/>
      <c r="CG1" s="384"/>
      <c r="CH1" s="384"/>
      <c r="CI1" s="384"/>
      <c r="CJ1" s="384"/>
      <c r="CK1" s="384"/>
      <c r="CL1" s="384"/>
      <c r="CM1" s="384"/>
      <c r="CN1" s="384"/>
      <c r="CO1" s="384"/>
      <c r="CP1" s="384"/>
      <c r="CQ1" s="384"/>
      <c r="CR1" s="384"/>
      <c r="CS1" s="384"/>
      <c r="CT1" s="384"/>
      <c r="CU1" s="384"/>
      <c r="CV1" s="384"/>
      <c r="CW1" s="384"/>
      <c r="CX1" s="384"/>
      <c r="CY1" s="384"/>
      <c r="CZ1" s="384"/>
      <c r="DA1" s="384"/>
      <c r="DB1" s="384"/>
      <c r="DC1" s="384"/>
      <c r="DD1" s="384"/>
      <c r="DE1" s="384"/>
      <c r="DF1" s="384"/>
      <c r="DG1" s="384"/>
      <c r="DH1" s="384"/>
      <c r="DI1" s="384"/>
      <c r="DJ1" s="384"/>
      <c r="DK1" s="384"/>
      <c r="DL1" s="384"/>
      <c r="DM1" s="384"/>
      <c r="DN1" s="384"/>
      <c r="DO1" s="384"/>
      <c r="DP1" s="384"/>
      <c r="DQ1" s="384"/>
      <c r="DR1" s="384"/>
      <c r="DU1" s="384" t="s">
        <v>807</v>
      </c>
      <c r="DV1" s="384"/>
      <c r="DW1" s="384"/>
      <c r="DX1" s="384"/>
      <c r="DY1" s="384"/>
      <c r="DZ1" s="384"/>
      <c r="EA1" s="384"/>
      <c r="EB1" s="384"/>
      <c r="EC1" s="384"/>
      <c r="ED1" s="384"/>
      <c r="EE1" s="384"/>
      <c r="EF1" s="384"/>
      <c r="EG1" s="384"/>
      <c r="EH1" s="384"/>
      <c r="EI1" s="384"/>
      <c r="EJ1" s="384"/>
      <c r="EK1" s="384"/>
      <c r="EL1" s="384"/>
      <c r="EM1" s="384"/>
      <c r="EN1" s="384"/>
      <c r="EO1" s="384"/>
      <c r="EP1" s="384"/>
      <c r="EQ1" s="384"/>
      <c r="ER1" s="384"/>
      <c r="ES1" s="384"/>
      <c r="ET1" s="384"/>
      <c r="EU1" s="384"/>
      <c r="EV1" s="384"/>
      <c r="EW1" s="384"/>
      <c r="EX1" s="384"/>
      <c r="EY1" s="384"/>
      <c r="EZ1" s="384"/>
      <c r="FA1" s="384"/>
      <c r="FB1" s="384"/>
      <c r="FC1" s="384"/>
      <c r="FD1" s="384"/>
      <c r="FE1" s="384"/>
      <c r="FF1" s="384"/>
      <c r="FG1" s="384"/>
      <c r="FH1" s="384"/>
      <c r="FI1" s="384"/>
      <c r="FJ1" s="384"/>
      <c r="FK1" s="384"/>
      <c r="FL1" s="384"/>
      <c r="FM1" s="384"/>
      <c r="FN1" s="384"/>
      <c r="FO1" s="384"/>
      <c r="FP1" s="384"/>
      <c r="FQ1" s="384"/>
      <c r="FR1" s="384"/>
      <c r="FS1" s="384"/>
      <c r="FT1" s="384"/>
      <c r="FU1" s="384"/>
      <c r="FV1" s="384"/>
      <c r="FW1" s="384"/>
      <c r="FX1" s="384"/>
      <c r="FY1" s="384"/>
      <c r="FZ1" s="384"/>
      <c r="GA1" s="384"/>
      <c r="GB1" s="384"/>
      <c r="GC1" s="384"/>
      <c r="GD1" s="384"/>
      <c r="GE1" s="384"/>
      <c r="GF1" s="384"/>
      <c r="GG1" s="384"/>
      <c r="GH1" s="384"/>
      <c r="GI1" s="384"/>
      <c r="GJ1" s="384"/>
      <c r="GK1" s="384"/>
      <c r="GL1" s="384"/>
    </row>
    <row r="2" spans="1:194" ht="119" x14ac:dyDescent="0.2">
      <c r="C2" s="234" t="s">
        <v>478</v>
      </c>
      <c r="AR2" s="248"/>
      <c r="AS2" s="234" t="s">
        <v>325</v>
      </c>
      <c r="AT2" s="234" t="s">
        <v>326</v>
      </c>
      <c r="AU2" s="234" t="s">
        <v>327</v>
      </c>
      <c r="AV2" s="234" t="s">
        <v>455</v>
      </c>
      <c r="AW2" s="234" t="s">
        <v>435</v>
      </c>
      <c r="AX2" s="234" t="s">
        <v>434</v>
      </c>
      <c r="AY2" s="234" t="s">
        <v>351</v>
      </c>
      <c r="AZ2" s="234" t="s">
        <v>348</v>
      </c>
      <c r="BA2" s="234" t="s">
        <v>362</v>
      </c>
      <c r="BB2" s="234" t="s">
        <v>349</v>
      </c>
      <c r="BC2" s="234" t="s">
        <v>344</v>
      </c>
      <c r="BD2" s="234" t="s">
        <v>360</v>
      </c>
      <c r="BE2" s="234" t="s">
        <v>516</v>
      </c>
      <c r="BF2" s="234" t="s">
        <v>76</v>
      </c>
      <c r="BG2" s="234" t="s">
        <v>337</v>
      </c>
      <c r="BL2" s="248"/>
      <c r="BM2" s="234" t="s">
        <v>325</v>
      </c>
      <c r="BN2" s="234" t="s">
        <v>326</v>
      </c>
      <c r="BO2" s="234" t="s">
        <v>327</v>
      </c>
      <c r="BP2" s="234" t="s">
        <v>455</v>
      </c>
      <c r="BQ2" s="234" t="s">
        <v>435</v>
      </c>
      <c r="BR2" s="234" t="s">
        <v>434</v>
      </c>
      <c r="BS2" s="234" t="s">
        <v>351</v>
      </c>
      <c r="BT2" s="234" t="s">
        <v>348</v>
      </c>
      <c r="BU2" s="234" t="s">
        <v>362</v>
      </c>
      <c r="BV2" s="234" t="s">
        <v>349</v>
      </c>
      <c r="BW2" s="234" t="s">
        <v>344</v>
      </c>
      <c r="BX2" s="234" t="s">
        <v>516</v>
      </c>
      <c r="BY2" s="234" t="s">
        <v>76</v>
      </c>
      <c r="BZ2" s="234" t="s">
        <v>337</v>
      </c>
    </row>
    <row r="3" spans="1:194" ht="119" x14ac:dyDescent="0.2">
      <c r="B3" s="134" t="s">
        <v>333</v>
      </c>
      <c r="C3" s="249">
        <v>1</v>
      </c>
      <c r="AR3" s="134" t="s">
        <v>333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L3" s="134" t="s">
        <v>333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EZ3" s="248"/>
      <c r="FA3" s="234" t="s">
        <v>325</v>
      </c>
      <c r="FB3" s="234" t="s">
        <v>326</v>
      </c>
      <c r="FC3" s="234" t="s">
        <v>327</v>
      </c>
      <c r="FD3" s="234" t="s">
        <v>455</v>
      </c>
      <c r="FE3" s="234" t="s">
        <v>435</v>
      </c>
      <c r="FF3" s="234" t="s">
        <v>434</v>
      </c>
      <c r="FG3" s="234" t="s">
        <v>351</v>
      </c>
      <c r="FH3" s="234" t="s">
        <v>348</v>
      </c>
      <c r="FI3" s="234" t="s">
        <v>362</v>
      </c>
      <c r="FJ3" s="234" t="s">
        <v>349</v>
      </c>
      <c r="FK3" s="234" t="s">
        <v>344</v>
      </c>
      <c r="FL3" s="234" t="s">
        <v>360</v>
      </c>
      <c r="FM3" s="234" t="s">
        <v>516</v>
      </c>
      <c r="FN3" s="234" t="s">
        <v>76</v>
      </c>
      <c r="FO3" s="234" t="s">
        <v>337</v>
      </c>
      <c r="FT3" s="248"/>
      <c r="FU3" s="234" t="s">
        <v>325</v>
      </c>
      <c r="FV3" s="234" t="s">
        <v>326</v>
      </c>
      <c r="FW3" s="234" t="s">
        <v>327</v>
      </c>
      <c r="FX3" s="234" t="s">
        <v>455</v>
      </c>
      <c r="FY3" s="234" t="s">
        <v>435</v>
      </c>
      <c r="FZ3" s="234" t="s">
        <v>434</v>
      </c>
      <c r="GA3" s="234" t="s">
        <v>351</v>
      </c>
      <c r="GB3" s="234" t="s">
        <v>348</v>
      </c>
      <c r="GC3" s="234" t="s">
        <v>362</v>
      </c>
      <c r="GD3" s="234" t="s">
        <v>349</v>
      </c>
      <c r="GE3" s="234" t="s">
        <v>344</v>
      </c>
      <c r="GF3" s="234" t="s">
        <v>516</v>
      </c>
      <c r="GG3" s="234" t="s">
        <v>76</v>
      </c>
      <c r="GH3" s="234" t="s">
        <v>337</v>
      </c>
    </row>
    <row r="4" spans="1:194" x14ac:dyDescent="0.2">
      <c r="B4" s="134" t="s">
        <v>335</v>
      </c>
      <c r="C4" s="249">
        <v>1</v>
      </c>
      <c r="AR4" s="134" t="s">
        <v>335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L4" s="134" t="s">
        <v>335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EZ4" s="134" t="s">
        <v>333</v>
      </c>
      <c r="FA4" s="249">
        <v>0</v>
      </c>
      <c r="FB4" s="249">
        <v>0</v>
      </c>
      <c r="FC4" s="249">
        <v>0</v>
      </c>
      <c r="FD4" s="249">
        <v>0</v>
      </c>
      <c r="FE4" s="249">
        <v>0</v>
      </c>
      <c r="FF4" s="249">
        <v>0</v>
      </c>
      <c r="FG4" s="249">
        <v>0</v>
      </c>
      <c r="FH4" s="249">
        <v>0</v>
      </c>
      <c r="FI4" s="249">
        <v>0</v>
      </c>
      <c r="FJ4" s="249">
        <v>0</v>
      </c>
      <c r="FK4" s="249">
        <v>0</v>
      </c>
      <c r="FL4" s="249">
        <v>0</v>
      </c>
      <c r="FM4" s="249">
        <v>0</v>
      </c>
      <c r="FN4" s="249">
        <v>0</v>
      </c>
      <c r="FO4" s="249">
        <v>0</v>
      </c>
      <c r="FT4" s="134" t="s">
        <v>333</v>
      </c>
      <c r="FU4" s="249">
        <v>0</v>
      </c>
      <c r="FV4" s="249">
        <v>0</v>
      </c>
      <c r="FW4" s="249">
        <v>0</v>
      </c>
      <c r="FX4" s="249">
        <v>0</v>
      </c>
      <c r="FY4" s="249">
        <v>0</v>
      </c>
      <c r="FZ4" s="249">
        <v>0</v>
      </c>
      <c r="GA4" s="249">
        <v>0</v>
      </c>
      <c r="GB4" s="249">
        <v>0</v>
      </c>
      <c r="GC4" s="249">
        <v>0</v>
      </c>
      <c r="GD4" s="249">
        <v>0</v>
      </c>
      <c r="GE4" s="249">
        <v>0</v>
      </c>
      <c r="GF4" s="249">
        <v>0</v>
      </c>
      <c r="GG4" s="249">
        <v>0</v>
      </c>
      <c r="GH4" s="249">
        <v>0</v>
      </c>
    </row>
    <row r="5" spans="1:194" x14ac:dyDescent="0.2">
      <c r="B5" s="134" t="s">
        <v>336</v>
      </c>
      <c r="C5" s="249">
        <v>1</v>
      </c>
      <c r="AR5" s="134" t="s">
        <v>336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L5" s="134" t="s">
        <v>336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EZ5" s="134" t="s">
        <v>335</v>
      </c>
      <c r="FA5" s="249">
        <v>0</v>
      </c>
      <c r="FB5" s="249">
        <v>0</v>
      </c>
      <c r="FC5" s="249">
        <v>0</v>
      </c>
      <c r="FD5" s="249">
        <v>0</v>
      </c>
      <c r="FE5" s="249">
        <v>0</v>
      </c>
      <c r="FF5" s="249">
        <v>0</v>
      </c>
      <c r="FG5" s="249">
        <v>0</v>
      </c>
      <c r="FH5" s="249">
        <v>0</v>
      </c>
      <c r="FI5" s="249">
        <v>0</v>
      </c>
      <c r="FJ5" s="249">
        <v>0</v>
      </c>
      <c r="FK5" s="249">
        <v>0</v>
      </c>
      <c r="FL5" s="249">
        <v>0</v>
      </c>
      <c r="FM5" s="249">
        <v>0</v>
      </c>
      <c r="FN5" s="249">
        <v>0</v>
      </c>
      <c r="FO5" s="249">
        <v>0</v>
      </c>
      <c r="FT5" s="134" t="s">
        <v>335</v>
      </c>
      <c r="FU5" s="249">
        <v>0</v>
      </c>
      <c r="FV5" s="249">
        <v>0</v>
      </c>
      <c r="FW5" s="249">
        <v>0</v>
      </c>
      <c r="FX5" s="249">
        <v>0</v>
      </c>
      <c r="FY5" s="249">
        <v>0</v>
      </c>
      <c r="FZ5" s="249">
        <v>0</v>
      </c>
      <c r="GA5" s="249">
        <v>0</v>
      </c>
      <c r="GB5" s="249">
        <v>0</v>
      </c>
      <c r="GC5" s="249">
        <v>0</v>
      </c>
      <c r="GD5" s="249">
        <v>0</v>
      </c>
      <c r="GE5" s="249">
        <v>0</v>
      </c>
      <c r="GF5" s="249">
        <v>0</v>
      </c>
      <c r="GG5" s="249">
        <v>0</v>
      </c>
      <c r="GH5" s="249">
        <v>0</v>
      </c>
    </row>
    <row r="6" spans="1:194" x14ac:dyDescent="0.2">
      <c r="B6" s="134" t="s">
        <v>355</v>
      </c>
      <c r="C6" s="249">
        <v>1</v>
      </c>
      <c r="AR6" s="134" t="s">
        <v>355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L6" s="134" t="s">
        <v>355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EZ6" s="134" t="s">
        <v>336</v>
      </c>
      <c r="FA6" s="249">
        <v>0</v>
      </c>
      <c r="FB6" s="249">
        <v>0</v>
      </c>
      <c r="FC6" s="249">
        <v>0</v>
      </c>
      <c r="FD6" s="249">
        <v>0</v>
      </c>
      <c r="FE6" s="249">
        <v>0</v>
      </c>
      <c r="FF6" s="249">
        <v>0</v>
      </c>
      <c r="FG6" s="249">
        <v>0</v>
      </c>
      <c r="FH6" s="249">
        <v>0</v>
      </c>
      <c r="FI6" s="249">
        <v>0</v>
      </c>
      <c r="FJ6" s="249">
        <v>0</v>
      </c>
      <c r="FK6" s="249">
        <v>0</v>
      </c>
      <c r="FL6" s="249">
        <v>0</v>
      </c>
      <c r="FM6" s="249">
        <v>0</v>
      </c>
      <c r="FN6" s="249">
        <v>0</v>
      </c>
      <c r="FO6" s="249">
        <v>0</v>
      </c>
      <c r="FT6" s="134" t="s">
        <v>336</v>
      </c>
      <c r="FU6" s="249">
        <v>0</v>
      </c>
      <c r="FV6" s="249">
        <v>0</v>
      </c>
      <c r="FW6" s="249">
        <v>0</v>
      </c>
      <c r="FX6" s="249">
        <v>0</v>
      </c>
      <c r="FY6" s="249">
        <v>0</v>
      </c>
      <c r="FZ6" s="249">
        <v>0</v>
      </c>
      <c r="GA6" s="249">
        <v>0</v>
      </c>
      <c r="GB6" s="249">
        <v>0</v>
      </c>
      <c r="GC6" s="249">
        <v>0</v>
      </c>
      <c r="GD6" s="249">
        <v>0</v>
      </c>
      <c r="GE6" s="249">
        <v>0</v>
      </c>
      <c r="GF6" s="249">
        <v>0</v>
      </c>
      <c r="GG6" s="249">
        <v>0</v>
      </c>
      <c r="GH6" s="249">
        <v>0</v>
      </c>
    </row>
    <row r="7" spans="1:194" x14ac:dyDescent="0.2">
      <c r="B7" s="134" t="s">
        <v>377</v>
      </c>
      <c r="C7" s="249">
        <v>1</v>
      </c>
      <c r="AR7" s="134" t="s">
        <v>377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L7" s="134" t="s">
        <v>377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EZ7" s="134" t="s">
        <v>355</v>
      </c>
      <c r="FA7" s="249">
        <v>0</v>
      </c>
      <c r="FB7" s="249">
        <v>0</v>
      </c>
      <c r="FC7" s="249">
        <v>0</v>
      </c>
      <c r="FD7" s="249">
        <v>0</v>
      </c>
      <c r="FE7" s="249">
        <v>0</v>
      </c>
      <c r="FF7" s="249">
        <v>0</v>
      </c>
      <c r="FG7" s="249">
        <v>0</v>
      </c>
      <c r="FH7" s="249">
        <v>0</v>
      </c>
      <c r="FI7" s="249">
        <v>0</v>
      </c>
      <c r="FJ7" s="249">
        <v>0</v>
      </c>
      <c r="FK7" s="249">
        <v>0</v>
      </c>
      <c r="FL7" s="249">
        <v>0</v>
      </c>
      <c r="FM7" s="249">
        <v>0</v>
      </c>
      <c r="FN7" s="249">
        <v>0</v>
      </c>
      <c r="FO7" s="249">
        <v>0</v>
      </c>
      <c r="FT7" s="134" t="s">
        <v>355</v>
      </c>
      <c r="FU7" s="249">
        <v>0</v>
      </c>
      <c r="FV7" s="249">
        <v>0</v>
      </c>
      <c r="FW7" s="249">
        <v>0</v>
      </c>
      <c r="FX7" s="249">
        <v>0</v>
      </c>
      <c r="FY7" s="249">
        <v>0</v>
      </c>
      <c r="FZ7" s="249">
        <v>0</v>
      </c>
      <c r="GA7" s="249">
        <v>0</v>
      </c>
      <c r="GB7" s="249">
        <v>0</v>
      </c>
      <c r="GC7" s="249">
        <v>0</v>
      </c>
      <c r="GD7" s="249">
        <v>0</v>
      </c>
      <c r="GE7" s="249">
        <v>0</v>
      </c>
      <c r="GF7" s="249">
        <v>0</v>
      </c>
      <c r="GG7" s="249">
        <v>0</v>
      </c>
      <c r="GH7" s="249">
        <v>0</v>
      </c>
    </row>
    <row r="8" spans="1:194" x14ac:dyDescent="0.2">
      <c r="B8" s="134" t="s">
        <v>466</v>
      </c>
      <c r="C8" s="249">
        <v>1</v>
      </c>
      <c r="AR8" s="134" t="s">
        <v>466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L8" s="134" t="s">
        <v>466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EZ8" s="134" t="s">
        <v>377</v>
      </c>
      <c r="FA8" s="249">
        <v>0</v>
      </c>
      <c r="FB8" s="249">
        <v>0</v>
      </c>
      <c r="FC8" s="249">
        <v>0</v>
      </c>
      <c r="FD8" s="249">
        <v>0</v>
      </c>
      <c r="FE8" s="249">
        <v>0</v>
      </c>
      <c r="FF8" s="249">
        <v>0</v>
      </c>
      <c r="FG8" s="249">
        <v>0</v>
      </c>
      <c r="FH8" s="249">
        <v>0</v>
      </c>
      <c r="FI8" s="249">
        <v>0</v>
      </c>
      <c r="FJ8" s="249">
        <v>0</v>
      </c>
      <c r="FK8" s="249">
        <v>0</v>
      </c>
      <c r="FL8" s="249">
        <v>0</v>
      </c>
      <c r="FM8" s="249">
        <v>0</v>
      </c>
      <c r="FN8" s="249">
        <v>0</v>
      </c>
      <c r="FO8" s="249">
        <v>0</v>
      </c>
      <c r="FT8" s="134" t="s">
        <v>377</v>
      </c>
      <c r="FU8" s="249">
        <v>0</v>
      </c>
      <c r="FV8" s="249">
        <v>0</v>
      </c>
      <c r="FW8" s="249">
        <v>0</v>
      </c>
      <c r="FX8" s="249">
        <v>0</v>
      </c>
      <c r="FY8" s="249">
        <v>0</v>
      </c>
      <c r="FZ8" s="249">
        <v>0</v>
      </c>
      <c r="GA8" s="249">
        <v>0</v>
      </c>
      <c r="GB8" s="249">
        <v>0</v>
      </c>
      <c r="GC8" s="249">
        <v>0</v>
      </c>
      <c r="GD8" s="249">
        <v>0</v>
      </c>
      <c r="GE8" s="249">
        <v>0</v>
      </c>
      <c r="GF8" s="249">
        <v>0</v>
      </c>
      <c r="GG8" s="249">
        <v>0</v>
      </c>
      <c r="GH8" s="249">
        <v>0</v>
      </c>
    </row>
    <row r="9" spans="1:194" x14ac:dyDescent="0.2">
      <c r="B9" s="134" t="s">
        <v>467</v>
      </c>
      <c r="C9" s="249">
        <v>1</v>
      </c>
      <c r="AR9" s="134" t="s">
        <v>467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L9" s="134" t="s">
        <v>467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EZ9" s="134" t="s">
        <v>466</v>
      </c>
      <c r="FA9" s="249">
        <v>0</v>
      </c>
      <c r="FB9" s="249">
        <v>0</v>
      </c>
      <c r="FC9" s="249">
        <v>0</v>
      </c>
      <c r="FD9" s="249">
        <v>0</v>
      </c>
      <c r="FE9" s="249">
        <v>0</v>
      </c>
      <c r="FF9" s="249">
        <v>0</v>
      </c>
      <c r="FG9" s="249">
        <v>0</v>
      </c>
      <c r="FH9" s="249">
        <v>0</v>
      </c>
      <c r="FI9" s="249">
        <v>0</v>
      </c>
      <c r="FJ9" s="249">
        <v>0</v>
      </c>
      <c r="FK9" s="249">
        <v>0</v>
      </c>
      <c r="FL9" s="249">
        <v>0</v>
      </c>
      <c r="FM9" s="249">
        <v>0</v>
      </c>
      <c r="FN9" s="249">
        <v>0</v>
      </c>
      <c r="FO9" s="249">
        <v>0</v>
      </c>
      <c r="FT9" s="134" t="s">
        <v>466</v>
      </c>
      <c r="FU9" s="249">
        <v>0</v>
      </c>
      <c r="FV9" s="249">
        <v>0</v>
      </c>
      <c r="FW9" s="249">
        <v>0</v>
      </c>
      <c r="FX9" s="249">
        <v>0</v>
      </c>
      <c r="FY9" s="249">
        <v>0</v>
      </c>
      <c r="FZ9" s="249">
        <v>0</v>
      </c>
      <c r="GA9" s="249">
        <v>0</v>
      </c>
      <c r="GB9" s="249">
        <v>0</v>
      </c>
      <c r="GC9" s="249">
        <v>0</v>
      </c>
      <c r="GD9" s="249">
        <v>0</v>
      </c>
      <c r="GE9" s="249">
        <v>0</v>
      </c>
      <c r="GF9" s="249">
        <v>0</v>
      </c>
      <c r="GG9" s="249">
        <v>0</v>
      </c>
      <c r="GH9" s="249">
        <v>0</v>
      </c>
    </row>
    <row r="10" spans="1:194" x14ac:dyDescent="0.2">
      <c r="B10" s="134" t="s">
        <v>411</v>
      </c>
      <c r="C10" s="249">
        <v>1</v>
      </c>
      <c r="AR10" s="134" t="s">
        <v>411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L10" s="134" t="s">
        <v>411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EZ10" s="134" t="s">
        <v>467</v>
      </c>
      <c r="FA10" s="249">
        <v>0</v>
      </c>
      <c r="FB10" s="249">
        <v>0</v>
      </c>
      <c r="FC10" s="249">
        <v>0</v>
      </c>
      <c r="FD10" s="249">
        <v>0</v>
      </c>
      <c r="FE10" s="249">
        <v>0</v>
      </c>
      <c r="FF10" s="249">
        <v>0</v>
      </c>
      <c r="FG10" s="249">
        <v>0</v>
      </c>
      <c r="FH10" s="249">
        <v>0</v>
      </c>
      <c r="FI10" s="249">
        <v>0</v>
      </c>
      <c r="FJ10" s="249">
        <v>0</v>
      </c>
      <c r="FK10" s="249">
        <v>0</v>
      </c>
      <c r="FL10" s="249">
        <v>0</v>
      </c>
      <c r="FM10" s="249">
        <v>0</v>
      </c>
      <c r="FN10" s="249">
        <v>0</v>
      </c>
      <c r="FO10" s="249">
        <v>0</v>
      </c>
      <c r="FT10" s="134" t="s">
        <v>467</v>
      </c>
      <c r="FU10" s="249">
        <v>0</v>
      </c>
      <c r="FV10" s="249">
        <v>0</v>
      </c>
      <c r="FW10" s="249">
        <v>0</v>
      </c>
      <c r="FX10" s="249">
        <v>0</v>
      </c>
      <c r="FY10" s="249">
        <v>0</v>
      </c>
      <c r="FZ10" s="249">
        <v>0</v>
      </c>
      <c r="GA10" s="249">
        <v>0</v>
      </c>
      <c r="GB10" s="249">
        <v>0</v>
      </c>
      <c r="GC10" s="249">
        <v>0</v>
      </c>
      <c r="GD10" s="249">
        <v>0</v>
      </c>
      <c r="GE10" s="249">
        <v>0</v>
      </c>
      <c r="GF10" s="249">
        <v>0</v>
      </c>
      <c r="GG10" s="249">
        <v>0</v>
      </c>
      <c r="GH10" s="249">
        <v>0</v>
      </c>
    </row>
    <row r="11" spans="1:194" ht="16" customHeight="1" x14ac:dyDescent="0.2">
      <c r="B11" s="134" t="s">
        <v>459</v>
      </c>
      <c r="C11" s="249">
        <v>1</v>
      </c>
      <c r="AR11" s="134" t="s">
        <v>459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L11" s="134" t="s">
        <v>459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EZ11" s="134" t="s">
        <v>411</v>
      </c>
      <c r="FA11" s="249">
        <v>0</v>
      </c>
      <c r="FB11" s="249">
        <v>0</v>
      </c>
      <c r="FC11" s="249">
        <v>0</v>
      </c>
      <c r="FD11" s="249">
        <v>0</v>
      </c>
      <c r="FE11" s="249">
        <v>0</v>
      </c>
      <c r="FF11" s="249">
        <v>0</v>
      </c>
      <c r="FG11" s="249">
        <v>0</v>
      </c>
      <c r="FH11" s="249">
        <v>0</v>
      </c>
      <c r="FI11" s="249">
        <v>0</v>
      </c>
      <c r="FJ11" s="249">
        <v>0</v>
      </c>
      <c r="FK11" s="249">
        <v>0</v>
      </c>
      <c r="FL11" s="249">
        <v>0</v>
      </c>
      <c r="FM11" s="249">
        <v>0</v>
      </c>
      <c r="FN11" s="249">
        <v>0</v>
      </c>
      <c r="FO11" s="249">
        <v>0</v>
      </c>
      <c r="FT11" s="134" t="s">
        <v>411</v>
      </c>
      <c r="FU11" s="249">
        <v>0</v>
      </c>
      <c r="FV11" s="249">
        <v>0</v>
      </c>
      <c r="FW11" s="249">
        <v>0</v>
      </c>
      <c r="FX11" s="249">
        <v>0</v>
      </c>
      <c r="FY11" s="249">
        <v>0</v>
      </c>
      <c r="FZ11" s="249">
        <v>0</v>
      </c>
      <c r="GA11" s="249">
        <v>0</v>
      </c>
      <c r="GB11" s="249">
        <v>0</v>
      </c>
      <c r="GC11" s="249">
        <v>0</v>
      </c>
      <c r="GD11" s="249">
        <v>0</v>
      </c>
      <c r="GE11" s="249">
        <v>0</v>
      </c>
      <c r="GF11" s="249">
        <v>0</v>
      </c>
      <c r="GG11" s="249">
        <v>0</v>
      </c>
      <c r="GH11" s="249">
        <v>0</v>
      </c>
    </row>
    <row r="12" spans="1:194" ht="16" x14ac:dyDescent="0.2">
      <c r="B12" s="232" t="s">
        <v>442</v>
      </c>
      <c r="C12" s="249">
        <v>1</v>
      </c>
      <c r="AR12" s="232" t="s">
        <v>442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L12" s="232" t="s">
        <v>442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EZ12" s="134" t="s">
        <v>459</v>
      </c>
      <c r="FA12" s="249">
        <v>0</v>
      </c>
      <c r="FB12" s="249">
        <v>0</v>
      </c>
      <c r="FC12" s="249">
        <v>0</v>
      </c>
      <c r="FD12" s="249">
        <v>0</v>
      </c>
      <c r="FE12" s="249">
        <v>0</v>
      </c>
      <c r="FF12" s="249">
        <v>0</v>
      </c>
      <c r="FG12" s="249">
        <v>0</v>
      </c>
      <c r="FH12" s="249">
        <v>0</v>
      </c>
      <c r="FI12" s="249">
        <v>0</v>
      </c>
      <c r="FJ12" s="249">
        <v>0</v>
      </c>
      <c r="FK12" s="249">
        <v>0</v>
      </c>
      <c r="FL12" s="249">
        <v>0</v>
      </c>
      <c r="FM12" s="249">
        <v>0</v>
      </c>
      <c r="FN12" s="249">
        <v>0</v>
      </c>
      <c r="FO12" s="249">
        <v>0</v>
      </c>
      <c r="FT12" s="134" t="s">
        <v>459</v>
      </c>
      <c r="FU12" s="249">
        <v>0</v>
      </c>
      <c r="FV12" s="249">
        <v>0</v>
      </c>
      <c r="FW12" s="249">
        <v>0</v>
      </c>
      <c r="FX12" s="249">
        <v>0</v>
      </c>
      <c r="FY12" s="249">
        <v>0</v>
      </c>
      <c r="FZ12" s="249">
        <v>0</v>
      </c>
      <c r="GA12" s="249">
        <v>0</v>
      </c>
      <c r="GB12" s="249">
        <v>0</v>
      </c>
      <c r="GC12" s="249">
        <v>0</v>
      </c>
      <c r="GD12" s="249">
        <v>0</v>
      </c>
      <c r="GE12" s="249">
        <v>0</v>
      </c>
      <c r="GF12" s="249">
        <v>0</v>
      </c>
      <c r="GG12" s="249">
        <v>0</v>
      </c>
      <c r="GH12" s="249">
        <v>0</v>
      </c>
    </row>
    <row r="13" spans="1:194" ht="16" customHeight="1" x14ac:dyDescent="0.2">
      <c r="B13" s="134" t="s">
        <v>409</v>
      </c>
      <c r="C13" s="249">
        <v>1</v>
      </c>
      <c r="AR13" s="134" t="s">
        <v>409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L13" s="134" t="s">
        <v>409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EZ13" s="232" t="s">
        <v>442</v>
      </c>
      <c r="FA13" s="249">
        <v>0</v>
      </c>
      <c r="FB13" s="249">
        <v>0</v>
      </c>
      <c r="FC13" s="249">
        <v>0</v>
      </c>
      <c r="FD13" s="249">
        <v>0</v>
      </c>
      <c r="FE13" s="249">
        <v>0</v>
      </c>
      <c r="FF13" s="249">
        <v>0</v>
      </c>
      <c r="FG13" s="249">
        <v>0</v>
      </c>
      <c r="FH13" s="249">
        <v>0</v>
      </c>
      <c r="FI13" s="249">
        <v>0</v>
      </c>
      <c r="FJ13" s="249">
        <v>0</v>
      </c>
      <c r="FK13" s="249">
        <v>0</v>
      </c>
      <c r="FL13" s="249">
        <v>0</v>
      </c>
      <c r="FM13" s="249">
        <v>0</v>
      </c>
      <c r="FN13" s="249">
        <v>0</v>
      </c>
      <c r="FO13" s="249">
        <v>0</v>
      </c>
      <c r="FT13" s="232" t="s">
        <v>442</v>
      </c>
      <c r="FU13" s="249">
        <v>0</v>
      </c>
      <c r="FV13" s="249">
        <v>0</v>
      </c>
      <c r="FW13" s="249">
        <v>0</v>
      </c>
      <c r="FX13" s="249">
        <v>0</v>
      </c>
      <c r="FY13" s="249">
        <v>0</v>
      </c>
      <c r="FZ13" s="249">
        <v>0</v>
      </c>
      <c r="GA13" s="249">
        <v>0</v>
      </c>
      <c r="GB13" s="249">
        <v>0</v>
      </c>
      <c r="GC13" s="249">
        <v>0</v>
      </c>
      <c r="GD13" s="249">
        <v>0</v>
      </c>
      <c r="GE13" s="249">
        <v>0</v>
      </c>
      <c r="GF13" s="249">
        <v>0</v>
      </c>
      <c r="GG13" s="249">
        <v>0</v>
      </c>
      <c r="GH13" s="249">
        <v>0</v>
      </c>
    </row>
    <row r="14" spans="1:194" ht="16" x14ac:dyDescent="0.2">
      <c r="B14" s="232" t="s">
        <v>412</v>
      </c>
      <c r="C14" s="249">
        <v>1</v>
      </c>
      <c r="AR14" s="232" t="s">
        <v>412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L14" s="232" t="s">
        <v>412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EZ14" s="134" t="s">
        <v>409</v>
      </c>
      <c r="FA14" s="249">
        <v>0</v>
      </c>
      <c r="FB14" s="249">
        <v>0</v>
      </c>
      <c r="FC14" s="249">
        <v>0</v>
      </c>
      <c r="FD14" s="249">
        <v>0</v>
      </c>
      <c r="FE14" s="249">
        <v>0</v>
      </c>
      <c r="FF14" s="249">
        <v>0</v>
      </c>
      <c r="FG14" s="249">
        <v>0</v>
      </c>
      <c r="FH14" s="249">
        <v>0</v>
      </c>
      <c r="FI14" s="249">
        <v>0</v>
      </c>
      <c r="FJ14" s="249">
        <v>0</v>
      </c>
      <c r="FK14" s="249">
        <v>0</v>
      </c>
      <c r="FL14" s="249">
        <v>0</v>
      </c>
      <c r="FM14" s="249">
        <v>0</v>
      </c>
      <c r="FN14" s="249">
        <v>0</v>
      </c>
      <c r="FO14" s="249">
        <v>0</v>
      </c>
      <c r="FT14" s="134" t="s">
        <v>409</v>
      </c>
      <c r="FU14" s="249">
        <v>0</v>
      </c>
      <c r="FV14" s="249">
        <v>0</v>
      </c>
      <c r="FW14" s="249">
        <v>0</v>
      </c>
      <c r="FX14" s="249">
        <v>0</v>
      </c>
      <c r="FY14" s="249">
        <v>0</v>
      </c>
      <c r="FZ14" s="249">
        <v>0</v>
      </c>
      <c r="GA14" s="249">
        <v>0</v>
      </c>
      <c r="GB14" s="249">
        <v>0</v>
      </c>
      <c r="GC14" s="249">
        <v>0</v>
      </c>
      <c r="GD14" s="249">
        <v>0</v>
      </c>
      <c r="GE14" s="249">
        <v>0</v>
      </c>
      <c r="GF14" s="249">
        <v>0</v>
      </c>
      <c r="GG14" s="249">
        <v>0</v>
      </c>
      <c r="GH14" s="249">
        <v>0</v>
      </c>
    </row>
    <row r="15" spans="1:194" ht="16" x14ac:dyDescent="0.2">
      <c r="B15" s="134" t="s">
        <v>437</v>
      </c>
      <c r="C15" s="249">
        <v>1</v>
      </c>
      <c r="AR15" s="134" t="s">
        <v>437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L15" s="134" t="s">
        <v>437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EZ15" s="232" t="s">
        <v>412</v>
      </c>
      <c r="FA15" s="249">
        <v>0</v>
      </c>
      <c r="FB15" s="249">
        <v>0</v>
      </c>
      <c r="FC15" s="249">
        <v>0</v>
      </c>
      <c r="FD15" s="249">
        <v>0</v>
      </c>
      <c r="FE15" s="249">
        <v>0</v>
      </c>
      <c r="FF15" s="249">
        <v>0</v>
      </c>
      <c r="FG15" s="249">
        <v>0</v>
      </c>
      <c r="FH15" s="249">
        <v>0</v>
      </c>
      <c r="FI15" s="249">
        <v>0</v>
      </c>
      <c r="FJ15" s="249">
        <v>0</v>
      </c>
      <c r="FK15" s="249">
        <v>0</v>
      </c>
      <c r="FL15" s="249">
        <v>0</v>
      </c>
      <c r="FM15" s="249">
        <v>0</v>
      </c>
      <c r="FN15" s="249">
        <v>0</v>
      </c>
      <c r="FO15" s="249">
        <v>0</v>
      </c>
      <c r="FT15" s="232" t="s">
        <v>412</v>
      </c>
      <c r="FU15" s="249">
        <v>0</v>
      </c>
      <c r="FV15" s="249">
        <v>0</v>
      </c>
      <c r="FW15" s="249">
        <v>0</v>
      </c>
      <c r="FX15" s="249">
        <v>0</v>
      </c>
      <c r="FY15" s="249">
        <v>0</v>
      </c>
      <c r="FZ15" s="249">
        <v>0</v>
      </c>
      <c r="GA15" s="249">
        <v>0</v>
      </c>
      <c r="GB15" s="249">
        <v>0</v>
      </c>
      <c r="GC15" s="249">
        <v>0</v>
      </c>
      <c r="GD15" s="249">
        <v>0</v>
      </c>
      <c r="GE15" s="249">
        <v>0</v>
      </c>
      <c r="GF15" s="249">
        <v>0</v>
      </c>
      <c r="GG15" s="249">
        <v>0</v>
      </c>
      <c r="GH15" s="249">
        <v>0</v>
      </c>
    </row>
    <row r="16" spans="1:194" x14ac:dyDescent="0.2">
      <c r="B16" s="233" t="s">
        <v>430</v>
      </c>
      <c r="C16" s="249">
        <v>1</v>
      </c>
      <c r="AR16" s="233" t="s">
        <v>430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L16" s="233" t="s">
        <v>430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EZ16" s="134" t="s">
        <v>437</v>
      </c>
      <c r="FA16" s="249">
        <v>0</v>
      </c>
      <c r="FB16" s="249">
        <v>0</v>
      </c>
      <c r="FC16" s="249">
        <v>0</v>
      </c>
      <c r="FD16" s="249">
        <v>0</v>
      </c>
      <c r="FE16" s="249">
        <v>0</v>
      </c>
      <c r="FF16" s="249">
        <v>0</v>
      </c>
      <c r="FG16" s="249">
        <v>0</v>
      </c>
      <c r="FH16" s="249">
        <v>0</v>
      </c>
      <c r="FI16" s="249">
        <v>0</v>
      </c>
      <c r="FJ16" s="249">
        <v>0</v>
      </c>
      <c r="FK16" s="249">
        <v>0</v>
      </c>
      <c r="FL16" s="249">
        <v>0</v>
      </c>
      <c r="FM16" s="249">
        <v>0</v>
      </c>
      <c r="FN16" s="249">
        <v>0</v>
      </c>
      <c r="FO16" s="249">
        <v>0</v>
      </c>
      <c r="FT16" s="134" t="s">
        <v>437</v>
      </c>
      <c r="FU16" s="249">
        <v>0</v>
      </c>
      <c r="FV16" s="249">
        <v>0</v>
      </c>
      <c r="FW16" s="249">
        <v>0</v>
      </c>
      <c r="FX16" s="249">
        <v>0</v>
      </c>
      <c r="FY16" s="249">
        <v>0</v>
      </c>
      <c r="FZ16" s="249">
        <v>0</v>
      </c>
      <c r="GA16" s="249">
        <v>0</v>
      </c>
      <c r="GB16" s="249">
        <v>0</v>
      </c>
      <c r="GC16" s="249">
        <v>0</v>
      </c>
      <c r="GD16" s="249">
        <v>0</v>
      </c>
      <c r="GE16" s="249">
        <v>0</v>
      </c>
      <c r="GF16" s="249">
        <v>0</v>
      </c>
      <c r="GG16" s="249">
        <v>0</v>
      </c>
      <c r="GH16" s="249">
        <v>0</v>
      </c>
    </row>
    <row r="17" spans="2:190" ht="16" customHeight="1" x14ac:dyDescent="0.2">
      <c r="B17" s="134" t="s">
        <v>416</v>
      </c>
      <c r="C17" s="249">
        <v>1</v>
      </c>
      <c r="AR17" s="134" t="s">
        <v>416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L17" s="134" t="s">
        <v>416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EZ17" s="233" t="s">
        <v>430</v>
      </c>
      <c r="FA17" s="249">
        <v>0</v>
      </c>
      <c r="FB17" s="249">
        <v>0</v>
      </c>
      <c r="FC17" s="249">
        <v>0</v>
      </c>
      <c r="FD17" s="249">
        <v>0</v>
      </c>
      <c r="FE17" s="249">
        <v>0</v>
      </c>
      <c r="FF17" s="249">
        <v>0</v>
      </c>
      <c r="FG17" s="249">
        <v>0</v>
      </c>
      <c r="FH17" s="249">
        <v>0</v>
      </c>
      <c r="FI17" s="249">
        <v>0</v>
      </c>
      <c r="FJ17" s="249">
        <v>0</v>
      </c>
      <c r="FK17" s="249">
        <v>0</v>
      </c>
      <c r="FL17" s="249">
        <v>0</v>
      </c>
      <c r="FM17" s="249">
        <v>0</v>
      </c>
      <c r="FN17" s="249">
        <v>0</v>
      </c>
      <c r="FO17" s="249">
        <v>0</v>
      </c>
      <c r="FT17" s="233" t="s">
        <v>430</v>
      </c>
      <c r="FU17" s="249">
        <v>0</v>
      </c>
      <c r="FV17" s="249">
        <v>0</v>
      </c>
      <c r="FW17" s="249">
        <v>0</v>
      </c>
      <c r="FX17" s="249">
        <v>0</v>
      </c>
      <c r="FY17" s="249">
        <v>0</v>
      </c>
      <c r="FZ17" s="249">
        <v>0</v>
      </c>
      <c r="GA17" s="249">
        <v>0</v>
      </c>
      <c r="GB17" s="249">
        <v>0</v>
      </c>
      <c r="GC17" s="249">
        <v>0</v>
      </c>
      <c r="GD17" s="249">
        <v>0</v>
      </c>
      <c r="GE17" s="249">
        <v>0</v>
      </c>
      <c r="GF17" s="249">
        <v>0</v>
      </c>
      <c r="GG17" s="249">
        <v>0</v>
      </c>
      <c r="GH17" s="249">
        <v>0</v>
      </c>
    </row>
    <row r="18" spans="2:190" ht="16" customHeight="1" x14ac:dyDescent="0.2">
      <c r="B18" s="232" t="s">
        <v>441</v>
      </c>
      <c r="C18" s="249">
        <v>1</v>
      </c>
      <c r="AR18" s="232" t="s">
        <v>441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L18" s="232" t="s">
        <v>441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EZ18" s="134" t="s">
        <v>416</v>
      </c>
      <c r="FA18" s="249">
        <v>0</v>
      </c>
      <c r="FB18" s="249">
        <v>0</v>
      </c>
      <c r="FC18" s="249">
        <v>0</v>
      </c>
      <c r="FD18" s="249">
        <v>0</v>
      </c>
      <c r="FE18" s="249">
        <v>0</v>
      </c>
      <c r="FF18" s="249">
        <v>0</v>
      </c>
      <c r="FG18" s="249">
        <v>0</v>
      </c>
      <c r="FH18" s="249">
        <v>0</v>
      </c>
      <c r="FI18" s="249">
        <v>0</v>
      </c>
      <c r="FJ18" s="249">
        <v>0</v>
      </c>
      <c r="FK18" s="249">
        <v>0</v>
      </c>
      <c r="FL18" s="249">
        <v>0</v>
      </c>
      <c r="FM18" s="249">
        <v>0</v>
      </c>
      <c r="FN18" s="249">
        <v>0</v>
      </c>
      <c r="FO18" s="249">
        <v>0</v>
      </c>
      <c r="FT18" s="134" t="s">
        <v>416</v>
      </c>
      <c r="FU18" s="249">
        <v>0</v>
      </c>
      <c r="FV18" s="249">
        <v>0</v>
      </c>
      <c r="FW18" s="249">
        <v>0</v>
      </c>
      <c r="FX18" s="249">
        <v>0</v>
      </c>
      <c r="FY18" s="249">
        <v>0</v>
      </c>
      <c r="FZ18" s="249">
        <v>0</v>
      </c>
      <c r="GA18" s="249">
        <v>0</v>
      </c>
      <c r="GB18" s="249">
        <v>0</v>
      </c>
      <c r="GC18" s="249">
        <v>0</v>
      </c>
      <c r="GD18" s="249">
        <v>0</v>
      </c>
      <c r="GE18" s="249">
        <v>0</v>
      </c>
      <c r="GF18" s="249">
        <v>0</v>
      </c>
      <c r="GG18" s="249">
        <v>0</v>
      </c>
      <c r="GH18" s="249">
        <v>0</v>
      </c>
    </row>
    <row r="19" spans="2:190" ht="16" customHeight="1" x14ac:dyDescent="0.2">
      <c r="B19" s="232" t="s">
        <v>436</v>
      </c>
      <c r="C19" s="249">
        <v>1</v>
      </c>
      <c r="AR19" s="232" t="s">
        <v>436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L19" s="232" t="s">
        <v>436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EZ19" s="232" t="s">
        <v>441</v>
      </c>
      <c r="FA19" s="249">
        <v>0</v>
      </c>
      <c r="FB19" s="249">
        <v>0</v>
      </c>
      <c r="FC19" s="249">
        <v>0</v>
      </c>
      <c r="FD19" s="249">
        <v>0</v>
      </c>
      <c r="FE19" s="249">
        <v>0</v>
      </c>
      <c r="FF19" s="249">
        <v>0</v>
      </c>
      <c r="FG19" s="249">
        <v>0</v>
      </c>
      <c r="FH19" s="249">
        <v>0</v>
      </c>
      <c r="FI19" s="249">
        <v>0</v>
      </c>
      <c r="FJ19" s="249">
        <v>0</v>
      </c>
      <c r="FK19" s="249">
        <v>0</v>
      </c>
      <c r="FL19" s="249">
        <v>0</v>
      </c>
      <c r="FM19" s="249">
        <v>0</v>
      </c>
      <c r="FN19" s="249">
        <v>0</v>
      </c>
      <c r="FO19" s="249">
        <v>0</v>
      </c>
      <c r="FT19" s="232" t="s">
        <v>441</v>
      </c>
      <c r="FU19" s="249">
        <v>0</v>
      </c>
      <c r="FV19" s="249">
        <v>0</v>
      </c>
      <c r="FW19" s="249">
        <v>0</v>
      </c>
      <c r="FX19" s="249">
        <v>0</v>
      </c>
      <c r="FY19" s="249">
        <v>0</v>
      </c>
      <c r="FZ19" s="249">
        <v>0</v>
      </c>
      <c r="GA19" s="249">
        <v>0</v>
      </c>
      <c r="GB19" s="249">
        <v>0</v>
      </c>
      <c r="GC19" s="249">
        <v>0</v>
      </c>
      <c r="GD19" s="249">
        <v>0</v>
      </c>
      <c r="GE19" s="249">
        <v>0</v>
      </c>
      <c r="GF19" s="249">
        <v>0</v>
      </c>
      <c r="GG19" s="249">
        <v>0</v>
      </c>
      <c r="GH19" s="249">
        <v>0</v>
      </c>
    </row>
    <row r="20" spans="2:190" ht="16" customHeight="1" x14ac:dyDescent="0.2">
      <c r="B20" s="232" t="s">
        <v>433</v>
      </c>
      <c r="C20" s="249">
        <v>1</v>
      </c>
      <c r="AR20" s="232" t="s">
        <v>433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L20" s="232" t="s">
        <v>433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EZ20" s="232" t="s">
        <v>436</v>
      </c>
      <c r="FA20" s="249">
        <v>0</v>
      </c>
      <c r="FB20" s="249">
        <v>0</v>
      </c>
      <c r="FC20" s="249">
        <v>0</v>
      </c>
      <c r="FD20" s="249">
        <v>0</v>
      </c>
      <c r="FE20" s="249">
        <v>0</v>
      </c>
      <c r="FF20" s="249">
        <v>0</v>
      </c>
      <c r="FG20" s="249">
        <v>0</v>
      </c>
      <c r="FH20" s="249">
        <v>0</v>
      </c>
      <c r="FI20" s="249">
        <v>0</v>
      </c>
      <c r="FJ20" s="249">
        <v>0</v>
      </c>
      <c r="FK20" s="249">
        <v>0</v>
      </c>
      <c r="FL20" s="249">
        <v>0</v>
      </c>
      <c r="FM20" s="249">
        <v>0</v>
      </c>
      <c r="FN20" s="249">
        <v>0</v>
      </c>
      <c r="FO20" s="249">
        <v>0</v>
      </c>
      <c r="FT20" s="232" t="s">
        <v>436</v>
      </c>
      <c r="FU20" s="249">
        <v>0</v>
      </c>
      <c r="FV20" s="249">
        <v>0</v>
      </c>
      <c r="FW20" s="249">
        <v>0</v>
      </c>
      <c r="FX20" s="249">
        <v>0</v>
      </c>
      <c r="FY20" s="249">
        <v>0</v>
      </c>
      <c r="FZ20" s="249">
        <v>0</v>
      </c>
      <c r="GA20" s="249">
        <v>0</v>
      </c>
      <c r="GB20" s="249">
        <v>0</v>
      </c>
      <c r="GC20" s="249">
        <v>0</v>
      </c>
      <c r="GD20" s="249">
        <v>0</v>
      </c>
      <c r="GE20" s="249">
        <v>0</v>
      </c>
      <c r="GF20" s="249">
        <v>0</v>
      </c>
      <c r="GG20" s="249">
        <v>0</v>
      </c>
      <c r="GH20" s="249">
        <v>0</v>
      </c>
    </row>
    <row r="21" spans="2:190" ht="16" x14ac:dyDescent="0.2">
      <c r="B21" s="232" t="s">
        <v>439</v>
      </c>
      <c r="C21" s="249">
        <v>1</v>
      </c>
      <c r="AR21" s="232" t="s">
        <v>439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L21" s="232" t="s">
        <v>439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EZ21" s="232" t="s">
        <v>433</v>
      </c>
      <c r="FA21" s="249">
        <v>0</v>
      </c>
      <c r="FB21" s="249">
        <v>0</v>
      </c>
      <c r="FC21" s="249">
        <v>0</v>
      </c>
      <c r="FD21" s="249">
        <v>0</v>
      </c>
      <c r="FE21" s="249">
        <v>0</v>
      </c>
      <c r="FF21" s="249">
        <v>0</v>
      </c>
      <c r="FG21" s="249">
        <v>0</v>
      </c>
      <c r="FH21" s="249">
        <v>0</v>
      </c>
      <c r="FI21" s="249">
        <v>0</v>
      </c>
      <c r="FJ21" s="249">
        <v>0</v>
      </c>
      <c r="FK21" s="249">
        <v>0</v>
      </c>
      <c r="FL21" s="249">
        <v>0</v>
      </c>
      <c r="FM21" s="249">
        <v>0</v>
      </c>
      <c r="FN21" s="249">
        <v>0</v>
      </c>
      <c r="FO21" s="249">
        <v>0</v>
      </c>
      <c r="FT21" s="232" t="s">
        <v>433</v>
      </c>
      <c r="FU21" s="249">
        <v>0</v>
      </c>
      <c r="FV21" s="249">
        <v>0</v>
      </c>
      <c r="FW21" s="249">
        <v>0</v>
      </c>
      <c r="FX21" s="249">
        <v>0</v>
      </c>
      <c r="FY21" s="249">
        <v>0</v>
      </c>
      <c r="FZ21" s="249">
        <v>0</v>
      </c>
      <c r="GA21" s="249">
        <v>0</v>
      </c>
      <c r="GB21" s="249">
        <v>0</v>
      </c>
      <c r="GC21" s="249">
        <v>0</v>
      </c>
      <c r="GD21" s="249">
        <v>0</v>
      </c>
      <c r="GE21" s="249">
        <v>0</v>
      </c>
      <c r="GF21" s="249">
        <v>0</v>
      </c>
      <c r="GG21" s="249">
        <v>0</v>
      </c>
      <c r="GH21" s="249">
        <v>0</v>
      </c>
    </row>
    <row r="22" spans="2:190" ht="16" x14ac:dyDescent="0.2">
      <c r="B22" s="233" t="s">
        <v>438</v>
      </c>
      <c r="C22" s="249">
        <v>1</v>
      </c>
      <c r="AR22" s="233" t="s">
        <v>438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L22" s="233" t="s">
        <v>438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EZ22" s="232" t="s">
        <v>439</v>
      </c>
      <c r="FA22" s="249">
        <v>0</v>
      </c>
      <c r="FB22" s="249">
        <v>0</v>
      </c>
      <c r="FC22" s="249">
        <v>0</v>
      </c>
      <c r="FD22" s="249">
        <v>0</v>
      </c>
      <c r="FE22" s="249">
        <v>0</v>
      </c>
      <c r="FF22" s="249">
        <v>0</v>
      </c>
      <c r="FG22" s="249">
        <v>0</v>
      </c>
      <c r="FH22" s="249">
        <v>0</v>
      </c>
      <c r="FI22" s="249">
        <v>0</v>
      </c>
      <c r="FJ22" s="249">
        <v>0</v>
      </c>
      <c r="FK22" s="249">
        <v>0</v>
      </c>
      <c r="FL22" s="249">
        <v>0</v>
      </c>
      <c r="FM22" s="249">
        <v>0</v>
      </c>
      <c r="FN22" s="249">
        <v>0</v>
      </c>
      <c r="FO22" s="249">
        <v>0</v>
      </c>
      <c r="FT22" s="232" t="s">
        <v>439</v>
      </c>
      <c r="FU22" s="249">
        <v>0</v>
      </c>
      <c r="FV22" s="249">
        <v>0</v>
      </c>
      <c r="FW22" s="249">
        <v>0</v>
      </c>
      <c r="FX22" s="249">
        <v>0</v>
      </c>
      <c r="FY22" s="249">
        <v>0</v>
      </c>
      <c r="FZ22" s="249">
        <v>0</v>
      </c>
      <c r="GA22" s="249">
        <v>0</v>
      </c>
      <c r="GB22" s="249">
        <v>0</v>
      </c>
      <c r="GC22" s="249">
        <v>0</v>
      </c>
      <c r="GD22" s="249">
        <v>0</v>
      </c>
      <c r="GE22" s="249">
        <v>0</v>
      </c>
      <c r="GF22" s="249">
        <v>0</v>
      </c>
      <c r="GG22" s="249">
        <v>0</v>
      </c>
      <c r="GH22" s="249">
        <v>0</v>
      </c>
    </row>
    <row r="23" spans="2:190" x14ac:dyDescent="0.2">
      <c r="B23" s="233" t="s">
        <v>424</v>
      </c>
      <c r="C23" s="249">
        <v>1</v>
      </c>
      <c r="AR23" s="233" t="s">
        <v>424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L23" s="233" t="s">
        <v>424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EZ23" s="233" t="s">
        <v>438</v>
      </c>
      <c r="FA23" s="249">
        <v>0</v>
      </c>
      <c r="FB23" s="249">
        <v>0</v>
      </c>
      <c r="FC23" s="249">
        <v>0</v>
      </c>
      <c r="FD23" s="249">
        <v>0</v>
      </c>
      <c r="FE23" s="249">
        <v>0</v>
      </c>
      <c r="FF23" s="249">
        <v>0</v>
      </c>
      <c r="FG23" s="249">
        <v>0</v>
      </c>
      <c r="FH23" s="249">
        <v>0</v>
      </c>
      <c r="FI23" s="249">
        <v>0</v>
      </c>
      <c r="FJ23" s="249">
        <v>0</v>
      </c>
      <c r="FK23" s="249">
        <v>0</v>
      </c>
      <c r="FL23" s="249">
        <v>0</v>
      </c>
      <c r="FM23" s="249">
        <v>0</v>
      </c>
      <c r="FN23" s="249">
        <v>0</v>
      </c>
      <c r="FO23" s="249">
        <v>0</v>
      </c>
      <c r="FT23" s="233" t="s">
        <v>438</v>
      </c>
      <c r="FU23" s="249">
        <v>0</v>
      </c>
      <c r="FV23" s="249">
        <v>0</v>
      </c>
      <c r="FW23" s="249">
        <v>0</v>
      </c>
      <c r="FX23" s="249">
        <v>0</v>
      </c>
      <c r="FY23" s="249">
        <v>0</v>
      </c>
      <c r="FZ23" s="249">
        <v>0</v>
      </c>
      <c r="GA23" s="249">
        <v>0</v>
      </c>
      <c r="GB23" s="249">
        <v>0</v>
      </c>
      <c r="GC23" s="249">
        <v>0</v>
      </c>
      <c r="GD23" s="249">
        <v>0</v>
      </c>
      <c r="GE23" s="249">
        <v>0</v>
      </c>
      <c r="GF23" s="249">
        <v>0</v>
      </c>
      <c r="GG23" s="249">
        <v>0</v>
      </c>
      <c r="GH23" s="249">
        <v>0</v>
      </c>
    </row>
    <row r="24" spans="2:190" x14ac:dyDescent="0.2">
      <c r="B24" s="233" t="s">
        <v>456</v>
      </c>
      <c r="C24" s="249">
        <v>1</v>
      </c>
      <c r="AR24" s="233" t="s">
        <v>456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L24" s="233" t="s">
        <v>456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EZ24" s="233" t="s">
        <v>424</v>
      </c>
      <c r="FA24" s="249">
        <v>0</v>
      </c>
      <c r="FB24" s="249">
        <v>0</v>
      </c>
      <c r="FC24" s="249">
        <v>0</v>
      </c>
      <c r="FD24" s="249">
        <v>0</v>
      </c>
      <c r="FE24" s="249">
        <v>0</v>
      </c>
      <c r="FF24" s="249">
        <v>0</v>
      </c>
      <c r="FG24" s="249">
        <v>0</v>
      </c>
      <c r="FH24" s="249">
        <v>0</v>
      </c>
      <c r="FI24" s="249">
        <v>0</v>
      </c>
      <c r="FJ24" s="249">
        <v>0</v>
      </c>
      <c r="FK24" s="249">
        <v>0</v>
      </c>
      <c r="FL24" s="249">
        <v>0</v>
      </c>
      <c r="FM24" s="249">
        <v>0</v>
      </c>
      <c r="FN24" s="249">
        <v>0</v>
      </c>
      <c r="FO24" s="249">
        <v>0</v>
      </c>
      <c r="FT24" s="233" t="s">
        <v>424</v>
      </c>
      <c r="FU24" s="249">
        <v>0</v>
      </c>
      <c r="FV24" s="249">
        <v>0</v>
      </c>
      <c r="FW24" s="249">
        <v>0</v>
      </c>
      <c r="FX24" s="249">
        <v>0</v>
      </c>
      <c r="FY24" s="249">
        <v>0</v>
      </c>
      <c r="FZ24" s="249">
        <v>0</v>
      </c>
      <c r="GA24" s="249">
        <v>0</v>
      </c>
      <c r="GB24" s="249">
        <v>0</v>
      </c>
      <c r="GC24" s="249">
        <v>0</v>
      </c>
      <c r="GD24" s="249">
        <v>0</v>
      </c>
      <c r="GE24" s="249">
        <v>0</v>
      </c>
      <c r="GF24" s="249">
        <v>0</v>
      </c>
      <c r="GG24" s="249">
        <v>0</v>
      </c>
      <c r="GH24" s="249">
        <v>0</v>
      </c>
    </row>
    <row r="25" spans="2:190" x14ac:dyDescent="0.2">
      <c r="B25" s="233" t="s">
        <v>425</v>
      </c>
      <c r="C25" s="249">
        <v>1</v>
      </c>
      <c r="AR25" s="233" t="s">
        <v>425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L25" s="233" t="s">
        <v>425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EZ25" s="233" t="s">
        <v>456</v>
      </c>
      <c r="FA25" s="249">
        <v>0</v>
      </c>
      <c r="FB25" s="249">
        <v>0</v>
      </c>
      <c r="FC25" s="249">
        <v>0</v>
      </c>
      <c r="FD25" s="249">
        <v>0</v>
      </c>
      <c r="FE25" s="249">
        <v>0</v>
      </c>
      <c r="FF25" s="249">
        <v>0</v>
      </c>
      <c r="FG25" s="249">
        <v>0</v>
      </c>
      <c r="FH25" s="249">
        <v>0</v>
      </c>
      <c r="FI25" s="249">
        <v>0</v>
      </c>
      <c r="FJ25" s="249">
        <v>0</v>
      </c>
      <c r="FK25" s="249">
        <v>0</v>
      </c>
      <c r="FL25" s="249">
        <v>0</v>
      </c>
      <c r="FM25" s="249">
        <v>0</v>
      </c>
      <c r="FN25" s="249">
        <v>0</v>
      </c>
      <c r="FO25" s="249">
        <v>0</v>
      </c>
      <c r="FT25" s="233" t="s">
        <v>456</v>
      </c>
      <c r="FU25" s="249">
        <v>0</v>
      </c>
      <c r="FV25" s="249">
        <v>0</v>
      </c>
      <c r="FW25" s="249">
        <v>0</v>
      </c>
      <c r="FX25" s="249">
        <v>0</v>
      </c>
      <c r="FY25" s="249">
        <v>0</v>
      </c>
      <c r="FZ25" s="249">
        <v>0</v>
      </c>
      <c r="GA25" s="249">
        <v>0</v>
      </c>
      <c r="GB25" s="249">
        <v>0</v>
      </c>
      <c r="GC25" s="249">
        <v>0</v>
      </c>
      <c r="GD25" s="249">
        <v>0</v>
      </c>
      <c r="GE25" s="249">
        <v>0</v>
      </c>
      <c r="GF25" s="249">
        <v>0</v>
      </c>
      <c r="GG25" s="249">
        <v>0</v>
      </c>
      <c r="GH25" s="249">
        <v>0</v>
      </c>
    </row>
    <row r="26" spans="2:190" x14ac:dyDescent="0.2">
      <c r="B26" s="233" t="s">
        <v>427</v>
      </c>
      <c r="C26" s="249">
        <v>1</v>
      </c>
      <c r="AR26" s="233" t="s">
        <v>427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L26" s="233" t="s">
        <v>427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EZ26" s="233" t="s">
        <v>425</v>
      </c>
      <c r="FA26" s="249">
        <v>0</v>
      </c>
      <c r="FB26" s="249">
        <v>0</v>
      </c>
      <c r="FC26" s="249">
        <v>0</v>
      </c>
      <c r="FD26" s="249">
        <v>0</v>
      </c>
      <c r="FE26" s="249">
        <v>0</v>
      </c>
      <c r="FF26" s="249">
        <v>0</v>
      </c>
      <c r="FG26" s="249">
        <v>0</v>
      </c>
      <c r="FH26" s="249">
        <v>0</v>
      </c>
      <c r="FI26" s="249">
        <v>0</v>
      </c>
      <c r="FJ26" s="249">
        <v>0</v>
      </c>
      <c r="FK26" s="249">
        <v>0</v>
      </c>
      <c r="FL26" s="249">
        <v>0</v>
      </c>
      <c r="FM26" s="249">
        <v>0</v>
      </c>
      <c r="FN26" s="249">
        <v>0</v>
      </c>
      <c r="FO26" s="249">
        <v>0</v>
      </c>
      <c r="FT26" s="233" t="s">
        <v>425</v>
      </c>
      <c r="FU26" s="249">
        <v>0</v>
      </c>
      <c r="FV26" s="249">
        <v>0</v>
      </c>
      <c r="FW26" s="249">
        <v>0</v>
      </c>
      <c r="FX26" s="249">
        <v>0</v>
      </c>
      <c r="FY26" s="249">
        <v>0</v>
      </c>
      <c r="FZ26" s="249">
        <v>0</v>
      </c>
      <c r="GA26" s="249">
        <v>0</v>
      </c>
      <c r="GB26" s="249">
        <v>0</v>
      </c>
      <c r="GC26" s="249">
        <v>0</v>
      </c>
      <c r="GD26" s="249">
        <v>0</v>
      </c>
      <c r="GE26" s="249">
        <v>0</v>
      </c>
      <c r="GF26" s="249">
        <v>0</v>
      </c>
      <c r="GG26" s="249">
        <v>0</v>
      </c>
      <c r="GH26" s="249">
        <v>0</v>
      </c>
    </row>
    <row r="27" spans="2:190" x14ac:dyDescent="0.2">
      <c r="B27" s="233" t="s">
        <v>426</v>
      </c>
      <c r="C27" s="249">
        <v>1</v>
      </c>
      <c r="AR27" s="233" t="s">
        <v>426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L27" s="233" t="s">
        <v>426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EZ27" s="233" t="s">
        <v>427</v>
      </c>
      <c r="FA27" s="249">
        <v>0</v>
      </c>
      <c r="FB27" s="249">
        <v>0</v>
      </c>
      <c r="FC27" s="249">
        <v>0</v>
      </c>
      <c r="FD27" s="249">
        <v>0</v>
      </c>
      <c r="FE27" s="249">
        <v>0</v>
      </c>
      <c r="FF27" s="249">
        <v>0</v>
      </c>
      <c r="FG27" s="249">
        <v>0</v>
      </c>
      <c r="FH27" s="249">
        <v>0</v>
      </c>
      <c r="FI27" s="249">
        <v>0</v>
      </c>
      <c r="FJ27" s="249">
        <v>0</v>
      </c>
      <c r="FK27" s="249">
        <v>0</v>
      </c>
      <c r="FL27" s="249">
        <v>0</v>
      </c>
      <c r="FM27" s="249">
        <v>0</v>
      </c>
      <c r="FN27" s="249">
        <v>0</v>
      </c>
      <c r="FO27" s="249">
        <v>0</v>
      </c>
      <c r="FT27" s="233" t="s">
        <v>427</v>
      </c>
      <c r="FU27" s="249">
        <v>0</v>
      </c>
      <c r="FV27" s="249">
        <v>0</v>
      </c>
      <c r="FW27" s="249">
        <v>0</v>
      </c>
      <c r="FX27" s="249">
        <v>0</v>
      </c>
      <c r="FY27" s="249">
        <v>0</v>
      </c>
      <c r="FZ27" s="249">
        <v>0</v>
      </c>
      <c r="GA27" s="249">
        <v>0</v>
      </c>
      <c r="GB27" s="249">
        <v>0</v>
      </c>
      <c r="GC27" s="249">
        <v>0</v>
      </c>
      <c r="GD27" s="249">
        <v>0</v>
      </c>
      <c r="GE27" s="249">
        <v>0</v>
      </c>
      <c r="GF27" s="249">
        <v>0</v>
      </c>
      <c r="GG27" s="249">
        <v>0</v>
      </c>
      <c r="GH27" s="249">
        <v>0</v>
      </c>
    </row>
    <row r="28" spans="2:190" ht="16" customHeight="1" x14ac:dyDescent="0.2">
      <c r="B28" s="233" t="s">
        <v>484</v>
      </c>
      <c r="C28" s="249">
        <v>1</v>
      </c>
      <c r="AR28" s="233" t="s">
        <v>484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L28" s="233" t="s">
        <v>484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EZ28" s="233" t="s">
        <v>426</v>
      </c>
      <c r="FA28" s="249">
        <v>0</v>
      </c>
      <c r="FB28" s="249">
        <v>0</v>
      </c>
      <c r="FC28" s="249">
        <v>0</v>
      </c>
      <c r="FD28" s="249">
        <v>0</v>
      </c>
      <c r="FE28" s="249">
        <v>0</v>
      </c>
      <c r="FF28" s="249">
        <v>0</v>
      </c>
      <c r="FG28" s="249">
        <v>0</v>
      </c>
      <c r="FH28" s="249">
        <v>0</v>
      </c>
      <c r="FI28" s="249">
        <v>0</v>
      </c>
      <c r="FJ28" s="249">
        <v>0</v>
      </c>
      <c r="FK28" s="249">
        <v>0</v>
      </c>
      <c r="FL28" s="249">
        <v>0</v>
      </c>
      <c r="FM28" s="249">
        <v>0</v>
      </c>
      <c r="FN28" s="249">
        <v>0</v>
      </c>
      <c r="FO28" s="249">
        <v>0</v>
      </c>
      <c r="FT28" s="233" t="s">
        <v>426</v>
      </c>
      <c r="FU28" s="249">
        <v>0</v>
      </c>
      <c r="FV28" s="249">
        <v>0</v>
      </c>
      <c r="FW28" s="249">
        <v>0</v>
      </c>
      <c r="FX28" s="249">
        <v>0</v>
      </c>
      <c r="FY28" s="249">
        <v>0</v>
      </c>
      <c r="FZ28" s="249">
        <v>0</v>
      </c>
      <c r="GA28" s="249">
        <v>0</v>
      </c>
      <c r="GB28" s="249">
        <v>0</v>
      </c>
      <c r="GC28" s="249">
        <v>0</v>
      </c>
      <c r="GD28" s="249">
        <v>0</v>
      </c>
      <c r="GE28" s="249">
        <v>0</v>
      </c>
      <c r="GF28" s="249">
        <v>0</v>
      </c>
      <c r="GG28" s="249">
        <v>0</v>
      </c>
      <c r="GH28" s="249">
        <v>0</v>
      </c>
    </row>
    <row r="29" spans="2:190" ht="16" customHeight="1" x14ac:dyDescent="0.2">
      <c r="B29" s="247" t="s">
        <v>422</v>
      </c>
      <c r="C29" s="249">
        <v>1</v>
      </c>
      <c r="AR29" s="247" t="s">
        <v>422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L29" s="247" t="s">
        <v>422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EZ29" s="233" t="s">
        <v>484</v>
      </c>
      <c r="FA29" s="249">
        <v>0</v>
      </c>
      <c r="FB29" s="249">
        <v>0</v>
      </c>
      <c r="FC29" s="249">
        <v>0</v>
      </c>
      <c r="FD29" s="249">
        <v>0</v>
      </c>
      <c r="FE29" s="249">
        <v>0</v>
      </c>
      <c r="FF29" s="249">
        <v>0</v>
      </c>
      <c r="FG29" s="249">
        <v>0</v>
      </c>
      <c r="FH29" s="249">
        <v>0</v>
      </c>
      <c r="FI29" s="249">
        <v>0</v>
      </c>
      <c r="FJ29" s="249">
        <v>0</v>
      </c>
      <c r="FK29" s="249">
        <v>0</v>
      </c>
      <c r="FL29" s="249">
        <v>0</v>
      </c>
      <c r="FM29" s="249">
        <v>0</v>
      </c>
      <c r="FN29" s="249">
        <v>0</v>
      </c>
      <c r="FO29" s="249">
        <v>0</v>
      </c>
      <c r="FT29" s="233" t="s">
        <v>484</v>
      </c>
      <c r="FU29" s="249">
        <v>0</v>
      </c>
      <c r="FV29" s="249">
        <v>0</v>
      </c>
      <c r="FW29" s="249">
        <v>0</v>
      </c>
      <c r="FX29" s="249">
        <v>0</v>
      </c>
      <c r="FY29" s="249">
        <v>0</v>
      </c>
      <c r="FZ29" s="249">
        <v>0</v>
      </c>
      <c r="GA29" s="249">
        <v>0</v>
      </c>
      <c r="GB29" s="249">
        <v>0</v>
      </c>
      <c r="GC29" s="249">
        <v>0</v>
      </c>
      <c r="GD29" s="249">
        <v>0</v>
      </c>
      <c r="GE29" s="249">
        <v>0</v>
      </c>
      <c r="GF29" s="249">
        <v>0</v>
      </c>
      <c r="GG29" s="249">
        <v>0</v>
      </c>
      <c r="GH29" s="249">
        <v>0</v>
      </c>
    </row>
    <row r="30" spans="2:190" ht="16" x14ac:dyDescent="0.2">
      <c r="B30" s="247"/>
      <c r="C30" s="249"/>
      <c r="AR30" s="247" t="s">
        <v>552</v>
      </c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49"/>
      <c r="BF30" s="249"/>
      <c r="BG30" s="249"/>
      <c r="BL30" s="247" t="s">
        <v>552</v>
      </c>
      <c r="BM30" s="249"/>
      <c r="BN30" s="249"/>
      <c r="BO30" s="249"/>
      <c r="BP30" s="249"/>
      <c r="BQ30" s="249"/>
      <c r="BR30" s="249"/>
      <c r="BS30" s="249"/>
      <c r="BT30" s="249"/>
      <c r="BU30" s="249"/>
      <c r="BV30" s="249"/>
      <c r="BW30" s="249"/>
      <c r="BX30" s="249"/>
      <c r="BY30" s="249"/>
      <c r="BZ30" s="249"/>
      <c r="EZ30" s="247" t="s">
        <v>422</v>
      </c>
      <c r="FA30" s="249">
        <v>0</v>
      </c>
      <c r="FB30" s="249">
        <v>0</v>
      </c>
      <c r="FC30" s="249">
        <v>0</v>
      </c>
      <c r="FD30" s="249">
        <v>0</v>
      </c>
      <c r="FE30" s="249">
        <v>0</v>
      </c>
      <c r="FF30" s="249">
        <v>0</v>
      </c>
      <c r="FG30" s="249">
        <v>0</v>
      </c>
      <c r="FH30" s="249">
        <v>0</v>
      </c>
      <c r="FI30" s="249">
        <v>0</v>
      </c>
      <c r="FJ30" s="249">
        <v>0</v>
      </c>
      <c r="FK30" s="249">
        <v>0</v>
      </c>
      <c r="FL30" s="249">
        <v>0</v>
      </c>
      <c r="FM30" s="249">
        <v>0</v>
      </c>
      <c r="FN30" s="249">
        <v>0</v>
      </c>
      <c r="FO30" s="249">
        <v>0</v>
      </c>
      <c r="FT30" s="247" t="s">
        <v>422</v>
      </c>
      <c r="FU30" s="249">
        <v>0</v>
      </c>
      <c r="FV30" s="249">
        <v>0</v>
      </c>
      <c r="FW30" s="249">
        <v>0</v>
      </c>
      <c r="FX30" s="249">
        <v>0</v>
      </c>
      <c r="FY30" s="249">
        <v>0</v>
      </c>
      <c r="FZ30" s="249">
        <v>0</v>
      </c>
      <c r="GA30" s="249">
        <v>0</v>
      </c>
      <c r="GB30" s="249">
        <v>0</v>
      </c>
      <c r="GC30" s="249">
        <v>0</v>
      </c>
      <c r="GD30" s="249">
        <v>0</v>
      </c>
      <c r="GE30" s="249">
        <v>0</v>
      </c>
      <c r="GF30" s="249">
        <v>0</v>
      </c>
      <c r="GG30" s="249">
        <v>0</v>
      </c>
      <c r="GH30" s="249">
        <v>0</v>
      </c>
    </row>
    <row r="31" spans="2:190" ht="16" x14ac:dyDescent="0.2">
      <c r="B31" s="233" t="s">
        <v>421</v>
      </c>
      <c r="C31" s="249">
        <v>1</v>
      </c>
      <c r="AR31" s="233" t="s">
        <v>421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L31" s="233" t="s">
        <v>421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EZ31" s="247" t="s">
        <v>552</v>
      </c>
      <c r="FA31" s="249"/>
      <c r="FB31" s="249"/>
      <c r="FC31" s="249"/>
      <c r="FD31" s="249"/>
      <c r="FE31" s="249"/>
      <c r="FF31" s="249"/>
      <c r="FG31" s="249"/>
      <c r="FH31" s="249"/>
      <c r="FI31" s="249"/>
      <c r="FJ31" s="249"/>
      <c r="FK31" s="249"/>
      <c r="FL31" s="249"/>
      <c r="FM31" s="249"/>
      <c r="FN31" s="249"/>
      <c r="FO31" s="249"/>
      <c r="FT31" s="247" t="s">
        <v>552</v>
      </c>
      <c r="FU31" s="249"/>
      <c r="FV31" s="249"/>
      <c r="FW31" s="249"/>
      <c r="FX31" s="249"/>
      <c r="FY31" s="249"/>
      <c r="FZ31" s="249"/>
      <c r="GA31" s="249"/>
      <c r="GB31" s="249"/>
      <c r="GC31" s="249"/>
      <c r="GD31" s="249"/>
      <c r="GE31" s="249"/>
      <c r="GF31" s="249"/>
      <c r="GG31" s="249"/>
      <c r="GH31" s="249"/>
    </row>
    <row r="32" spans="2:190" x14ac:dyDescent="0.2">
      <c r="B32" s="134" t="s">
        <v>423</v>
      </c>
      <c r="C32" s="249">
        <v>1</v>
      </c>
      <c r="AR32" s="134" t="s">
        <v>423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L32" s="134" t="s">
        <v>423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EZ32" s="233" t="s">
        <v>421</v>
      </c>
      <c r="FA32" s="249">
        <v>0</v>
      </c>
      <c r="FB32" s="249">
        <v>0</v>
      </c>
      <c r="FC32" s="249">
        <v>0</v>
      </c>
      <c r="FD32" s="249">
        <v>0</v>
      </c>
      <c r="FE32" s="249">
        <v>0</v>
      </c>
      <c r="FF32" s="249">
        <v>0</v>
      </c>
      <c r="FG32" s="249">
        <v>0</v>
      </c>
      <c r="FH32" s="249">
        <v>0</v>
      </c>
      <c r="FI32" s="249">
        <v>0</v>
      </c>
      <c r="FJ32" s="249">
        <v>0</v>
      </c>
      <c r="FK32" s="249">
        <v>0</v>
      </c>
      <c r="FL32" s="249">
        <v>0</v>
      </c>
      <c r="FM32" s="249">
        <v>0</v>
      </c>
      <c r="FN32" s="249">
        <v>0</v>
      </c>
      <c r="FO32" s="249">
        <v>0</v>
      </c>
      <c r="FT32" s="233" t="s">
        <v>421</v>
      </c>
      <c r="FU32" s="249">
        <v>0</v>
      </c>
      <c r="FV32" s="249">
        <v>0</v>
      </c>
      <c r="FW32" s="249">
        <v>0</v>
      </c>
      <c r="FX32" s="249">
        <v>0</v>
      </c>
      <c r="FY32" s="249">
        <v>0</v>
      </c>
      <c r="FZ32" s="249">
        <v>0</v>
      </c>
      <c r="GA32" s="249">
        <v>0</v>
      </c>
      <c r="GB32" s="249">
        <v>0</v>
      </c>
      <c r="GC32" s="249">
        <v>0</v>
      </c>
      <c r="GD32" s="249">
        <v>0</v>
      </c>
      <c r="GE32" s="249">
        <v>0</v>
      </c>
      <c r="GF32" s="249">
        <v>0</v>
      </c>
      <c r="GG32" s="249">
        <v>0</v>
      </c>
      <c r="GH32" s="249">
        <v>0</v>
      </c>
    </row>
    <row r="33" spans="2:190" x14ac:dyDescent="0.2">
      <c r="B33" s="233" t="s">
        <v>419</v>
      </c>
      <c r="C33" s="249">
        <v>1</v>
      </c>
      <c r="AR33" s="233" t="s">
        <v>515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L33" s="233" t="s">
        <v>515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EZ33" s="134" t="s">
        <v>423</v>
      </c>
      <c r="FA33" s="249">
        <v>0</v>
      </c>
      <c r="FB33" s="249">
        <v>0</v>
      </c>
      <c r="FC33" s="249">
        <v>0</v>
      </c>
      <c r="FD33" s="249">
        <v>0</v>
      </c>
      <c r="FE33" s="249">
        <v>0</v>
      </c>
      <c r="FF33" s="249">
        <v>0</v>
      </c>
      <c r="FG33" s="249">
        <v>0</v>
      </c>
      <c r="FH33" s="249">
        <v>0</v>
      </c>
      <c r="FI33" s="249">
        <v>0</v>
      </c>
      <c r="FJ33" s="249">
        <v>0</v>
      </c>
      <c r="FK33" s="249">
        <v>0</v>
      </c>
      <c r="FL33" s="249">
        <v>0</v>
      </c>
      <c r="FM33" s="249">
        <v>0</v>
      </c>
      <c r="FN33" s="249">
        <v>0</v>
      </c>
      <c r="FO33" s="249">
        <v>0</v>
      </c>
      <c r="FT33" s="134" t="s">
        <v>423</v>
      </c>
      <c r="FU33" s="249">
        <v>0</v>
      </c>
      <c r="FV33" s="249">
        <v>0</v>
      </c>
      <c r="FW33" s="249">
        <v>0</v>
      </c>
      <c r="FX33" s="249">
        <v>0</v>
      </c>
      <c r="FY33" s="249">
        <v>0</v>
      </c>
      <c r="FZ33" s="249">
        <v>0</v>
      </c>
      <c r="GA33" s="249">
        <v>0</v>
      </c>
      <c r="GB33" s="249">
        <v>0</v>
      </c>
      <c r="GC33" s="249">
        <v>0</v>
      </c>
      <c r="GD33" s="249">
        <v>0</v>
      </c>
      <c r="GE33" s="249">
        <v>0</v>
      </c>
      <c r="GF33" s="249">
        <v>0</v>
      </c>
      <c r="GG33" s="249">
        <v>0</v>
      </c>
      <c r="GH33" s="249">
        <v>0</v>
      </c>
    </row>
    <row r="34" spans="2:190" x14ac:dyDescent="0.2">
      <c r="B34" s="233" t="s">
        <v>445</v>
      </c>
      <c r="C34" s="249">
        <v>1</v>
      </c>
      <c r="AR34" s="233" t="s">
        <v>517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L34" s="233" t="s">
        <v>517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EZ34" s="233" t="s">
        <v>515</v>
      </c>
      <c r="FA34" s="249">
        <v>0</v>
      </c>
      <c r="FB34" s="249">
        <v>0</v>
      </c>
      <c r="FC34" s="249">
        <v>0</v>
      </c>
      <c r="FD34" s="249">
        <v>0</v>
      </c>
      <c r="FE34" s="249">
        <v>0</v>
      </c>
      <c r="FF34" s="249">
        <v>0</v>
      </c>
      <c r="FG34" s="249">
        <v>0</v>
      </c>
      <c r="FH34" s="249">
        <v>0</v>
      </c>
      <c r="FI34" s="249">
        <v>0</v>
      </c>
      <c r="FJ34" s="249">
        <v>0</v>
      </c>
      <c r="FK34" s="249">
        <v>0</v>
      </c>
      <c r="FL34" s="249">
        <v>0</v>
      </c>
      <c r="FM34" s="249">
        <v>0</v>
      </c>
      <c r="FN34" s="249">
        <v>0</v>
      </c>
      <c r="FO34" s="249">
        <v>0</v>
      </c>
      <c r="FT34" s="233" t="s">
        <v>515</v>
      </c>
      <c r="FU34" s="249">
        <v>0</v>
      </c>
      <c r="FV34" s="249">
        <v>0</v>
      </c>
      <c r="FW34" s="249">
        <v>0</v>
      </c>
      <c r="FX34" s="249">
        <v>0</v>
      </c>
      <c r="FY34" s="249">
        <v>0</v>
      </c>
      <c r="FZ34" s="249">
        <v>0</v>
      </c>
      <c r="GA34" s="249">
        <v>0</v>
      </c>
      <c r="GB34" s="249">
        <v>0</v>
      </c>
      <c r="GC34" s="249">
        <v>0</v>
      </c>
      <c r="GD34" s="249">
        <v>0</v>
      </c>
      <c r="GE34" s="249">
        <v>0</v>
      </c>
      <c r="GF34" s="249">
        <v>0</v>
      </c>
      <c r="GG34" s="249">
        <v>0</v>
      </c>
      <c r="GH34" s="249">
        <v>0</v>
      </c>
    </row>
    <row r="35" spans="2:190" x14ac:dyDescent="0.2">
      <c r="B35" s="233" t="s">
        <v>446</v>
      </c>
      <c r="C35" s="249">
        <v>1</v>
      </c>
      <c r="AR35" s="233" t="s">
        <v>445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L35" s="233" t="s">
        <v>445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EZ35" s="233" t="s">
        <v>517</v>
      </c>
      <c r="FA35" s="249">
        <v>0</v>
      </c>
      <c r="FB35" s="249">
        <v>0</v>
      </c>
      <c r="FC35" s="249">
        <v>0</v>
      </c>
      <c r="FD35" s="249">
        <v>0</v>
      </c>
      <c r="FE35" s="249">
        <v>0</v>
      </c>
      <c r="FF35" s="249">
        <v>0</v>
      </c>
      <c r="FG35" s="249">
        <v>0</v>
      </c>
      <c r="FH35" s="249">
        <v>0</v>
      </c>
      <c r="FI35" s="249">
        <v>0</v>
      </c>
      <c r="FJ35" s="249">
        <v>0</v>
      </c>
      <c r="FK35" s="249">
        <v>0</v>
      </c>
      <c r="FL35" s="249">
        <v>0</v>
      </c>
      <c r="FM35" s="249">
        <v>0</v>
      </c>
      <c r="FN35" s="249">
        <v>0</v>
      </c>
      <c r="FO35" s="249">
        <v>0</v>
      </c>
      <c r="FT35" s="233" t="s">
        <v>517</v>
      </c>
      <c r="FU35" s="249">
        <v>0</v>
      </c>
      <c r="FV35" s="249">
        <v>0</v>
      </c>
      <c r="FW35" s="249">
        <v>0</v>
      </c>
      <c r="FX35" s="249">
        <v>0</v>
      </c>
      <c r="FY35" s="249">
        <v>0</v>
      </c>
      <c r="FZ35" s="249">
        <v>0</v>
      </c>
      <c r="GA35" s="249">
        <v>0</v>
      </c>
      <c r="GB35" s="249">
        <v>0</v>
      </c>
      <c r="GC35" s="249">
        <v>0</v>
      </c>
      <c r="GD35" s="249">
        <v>0</v>
      </c>
      <c r="GE35" s="249">
        <v>0</v>
      </c>
      <c r="GF35" s="249">
        <v>0</v>
      </c>
      <c r="GG35" s="249">
        <v>0</v>
      </c>
      <c r="GH35" s="249">
        <v>0</v>
      </c>
    </row>
    <row r="36" spans="2:190" x14ac:dyDescent="0.2">
      <c r="B36" s="233" t="s">
        <v>447</v>
      </c>
      <c r="C36" s="249">
        <v>1</v>
      </c>
      <c r="AR36" s="233" t="s">
        <v>446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L36" s="233" t="s">
        <v>446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EZ36" s="233" t="s">
        <v>445</v>
      </c>
      <c r="FA36" s="249">
        <v>0</v>
      </c>
      <c r="FB36" s="249">
        <v>0</v>
      </c>
      <c r="FC36" s="249">
        <v>0</v>
      </c>
      <c r="FD36" s="249">
        <v>0</v>
      </c>
      <c r="FE36" s="249">
        <v>0</v>
      </c>
      <c r="FF36" s="249">
        <v>0</v>
      </c>
      <c r="FG36" s="249">
        <v>0</v>
      </c>
      <c r="FH36" s="249">
        <v>0</v>
      </c>
      <c r="FI36" s="249">
        <v>0</v>
      </c>
      <c r="FJ36" s="249">
        <v>0</v>
      </c>
      <c r="FK36" s="249">
        <v>0</v>
      </c>
      <c r="FL36" s="249">
        <v>0</v>
      </c>
      <c r="FM36" s="249">
        <v>0</v>
      </c>
      <c r="FN36" s="249">
        <v>0</v>
      </c>
      <c r="FO36" s="249">
        <v>0</v>
      </c>
      <c r="FT36" s="233" t="s">
        <v>445</v>
      </c>
      <c r="FU36" s="249">
        <v>0</v>
      </c>
      <c r="FV36" s="249">
        <v>0</v>
      </c>
      <c r="FW36" s="249">
        <v>0</v>
      </c>
      <c r="FX36" s="249">
        <v>0</v>
      </c>
      <c r="FY36" s="249">
        <v>0</v>
      </c>
      <c r="FZ36" s="249">
        <v>0</v>
      </c>
      <c r="GA36" s="249">
        <v>0</v>
      </c>
      <c r="GB36" s="249">
        <v>0</v>
      </c>
      <c r="GC36" s="249">
        <v>0</v>
      </c>
      <c r="GD36" s="249">
        <v>0</v>
      </c>
      <c r="GE36" s="249">
        <v>0</v>
      </c>
      <c r="GF36" s="249">
        <v>0</v>
      </c>
      <c r="GG36" s="249">
        <v>0</v>
      </c>
      <c r="GH36" s="249">
        <v>0</v>
      </c>
    </row>
    <row r="37" spans="2:190" x14ac:dyDescent="0.2">
      <c r="B37" s="233" t="s">
        <v>457</v>
      </c>
      <c r="C37" s="249">
        <v>1</v>
      </c>
      <c r="AR37" s="233" t="s">
        <v>447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L37" s="233" t="s">
        <v>447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EZ37" s="233" t="s">
        <v>446</v>
      </c>
      <c r="FA37" s="249">
        <v>0</v>
      </c>
      <c r="FB37" s="249">
        <v>0</v>
      </c>
      <c r="FC37" s="249">
        <v>0</v>
      </c>
      <c r="FD37" s="249">
        <v>0</v>
      </c>
      <c r="FE37" s="249">
        <v>0</v>
      </c>
      <c r="FF37" s="249">
        <v>0</v>
      </c>
      <c r="FG37" s="249">
        <v>0</v>
      </c>
      <c r="FH37" s="249">
        <v>0</v>
      </c>
      <c r="FI37" s="249">
        <v>0</v>
      </c>
      <c r="FJ37" s="249">
        <v>0</v>
      </c>
      <c r="FK37" s="249">
        <v>0</v>
      </c>
      <c r="FL37" s="249">
        <v>0</v>
      </c>
      <c r="FM37" s="249">
        <v>0</v>
      </c>
      <c r="FN37" s="249">
        <v>0</v>
      </c>
      <c r="FO37" s="249">
        <v>0</v>
      </c>
      <c r="FT37" s="233" t="s">
        <v>446</v>
      </c>
      <c r="FU37" s="249">
        <v>0</v>
      </c>
      <c r="FV37" s="249">
        <v>0</v>
      </c>
      <c r="FW37" s="249">
        <v>0</v>
      </c>
      <c r="FX37" s="249">
        <v>0</v>
      </c>
      <c r="FY37" s="249">
        <v>0</v>
      </c>
      <c r="FZ37" s="249">
        <v>0</v>
      </c>
      <c r="GA37" s="249">
        <v>0</v>
      </c>
      <c r="GB37" s="249">
        <v>0</v>
      </c>
      <c r="GC37" s="249">
        <v>0</v>
      </c>
      <c r="GD37" s="249">
        <v>0</v>
      </c>
      <c r="GE37" s="249">
        <v>0</v>
      </c>
      <c r="GF37" s="249">
        <v>0</v>
      </c>
      <c r="GG37" s="249">
        <v>0</v>
      </c>
      <c r="GH37" s="249">
        <v>0</v>
      </c>
    </row>
    <row r="38" spans="2:190" x14ac:dyDescent="0.2">
      <c r="C38" s="52" t="s">
        <v>473</v>
      </c>
      <c r="AR38" s="233" t="s">
        <v>457</v>
      </c>
      <c r="AS38" s="249">
        <v>0</v>
      </c>
      <c r="AT38" s="249">
        <v>0</v>
      </c>
      <c r="AU38" s="249">
        <v>0</v>
      </c>
      <c r="AV38" s="249">
        <v>0</v>
      </c>
      <c r="AW38" s="249">
        <v>0</v>
      </c>
      <c r="AX38" s="249">
        <v>0</v>
      </c>
      <c r="AY38" s="249">
        <v>0</v>
      </c>
      <c r="AZ38" s="249">
        <v>0</v>
      </c>
      <c r="BA38" s="249">
        <v>0</v>
      </c>
      <c r="BB38" s="249">
        <v>0</v>
      </c>
      <c r="BC38" s="249">
        <v>0</v>
      </c>
      <c r="BD38" s="249">
        <v>0</v>
      </c>
      <c r="BE38" s="249">
        <v>0</v>
      </c>
      <c r="BF38" s="249">
        <v>0</v>
      </c>
      <c r="BG38" s="249">
        <v>0</v>
      </c>
      <c r="BL38" s="233" t="s">
        <v>457</v>
      </c>
      <c r="BM38" s="249">
        <v>0</v>
      </c>
      <c r="BN38" s="249">
        <v>0</v>
      </c>
      <c r="BO38" s="249">
        <v>0</v>
      </c>
      <c r="BP38" s="249">
        <v>0</v>
      </c>
      <c r="BQ38" s="249">
        <v>0</v>
      </c>
      <c r="BR38" s="249">
        <v>0</v>
      </c>
      <c r="BS38" s="249">
        <v>0</v>
      </c>
      <c r="BT38" s="249">
        <v>0</v>
      </c>
      <c r="BU38" s="249">
        <v>0</v>
      </c>
      <c r="BV38" s="249">
        <v>0</v>
      </c>
      <c r="BW38" s="249">
        <v>0</v>
      </c>
      <c r="BX38" s="249">
        <v>0</v>
      </c>
      <c r="BY38" s="249">
        <v>0</v>
      </c>
      <c r="BZ38" s="249">
        <v>0</v>
      </c>
      <c r="EZ38" s="233" t="s">
        <v>447</v>
      </c>
      <c r="FA38" s="249">
        <v>0</v>
      </c>
      <c r="FB38" s="249">
        <v>0</v>
      </c>
      <c r="FC38" s="249">
        <v>0</v>
      </c>
      <c r="FD38" s="249">
        <v>0</v>
      </c>
      <c r="FE38" s="249">
        <v>0</v>
      </c>
      <c r="FF38" s="249">
        <v>0</v>
      </c>
      <c r="FG38" s="249">
        <v>0</v>
      </c>
      <c r="FH38" s="249">
        <v>0</v>
      </c>
      <c r="FI38" s="249">
        <v>0</v>
      </c>
      <c r="FJ38" s="249">
        <v>0</v>
      </c>
      <c r="FK38" s="249">
        <v>0</v>
      </c>
      <c r="FL38" s="249">
        <v>0</v>
      </c>
      <c r="FM38" s="249">
        <v>0</v>
      </c>
      <c r="FN38" s="249">
        <v>0</v>
      </c>
      <c r="FO38" s="249">
        <v>0</v>
      </c>
      <c r="FT38" s="233" t="s">
        <v>447</v>
      </c>
      <c r="FU38" s="249">
        <v>0</v>
      </c>
      <c r="FV38" s="249">
        <v>0</v>
      </c>
      <c r="FW38" s="249">
        <v>0</v>
      </c>
      <c r="FX38" s="249">
        <v>0</v>
      </c>
      <c r="FY38" s="249">
        <v>0</v>
      </c>
      <c r="FZ38" s="249">
        <v>0</v>
      </c>
      <c r="GA38" s="249">
        <v>0</v>
      </c>
      <c r="GB38" s="249">
        <v>0</v>
      </c>
      <c r="GC38" s="249">
        <v>0</v>
      </c>
      <c r="GD38" s="249">
        <v>0</v>
      </c>
      <c r="GE38" s="249">
        <v>0</v>
      </c>
      <c r="GF38" s="249">
        <v>0</v>
      </c>
      <c r="GG38" s="249">
        <v>0</v>
      </c>
      <c r="GH38" s="249">
        <v>0</v>
      </c>
    </row>
    <row r="39" spans="2:190" x14ac:dyDescent="0.2">
      <c r="AR39" s="233"/>
      <c r="AS39" s="380" t="s">
        <v>470</v>
      </c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L39" s="233"/>
      <c r="BM39" s="380" t="s">
        <v>471</v>
      </c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EZ39" s="233" t="s">
        <v>457</v>
      </c>
      <c r="FA39" s="249">
        <v>0</v>
      </c>
      <c r="FB39" s="249">
        <v>0</v>
      </c>
      <c r="FC39" s="249">
        <v>0</v>
      </c>
      <c r="FD39" s="249">
        <v>0</v>
      </c>
      <c r="FE39" s="249">
        <v>0</v>
      </c>
      <c r="FF39" s="249">
        <v>0</v>
      </c>
      <c r="FG39" s="249">
        <v>0</v>
      </c>
      <c r="FH39" s="249">
        <v>0</v>
      </c>
      <c r="FI39" s="249">
        <v>0</v>
      </c>
      <c r="FJ39" s="249">
        <v>0</v>
      </c>
      <c r="FK39" s="249">
        <v>0</v>
      </c>
      <c r="FL39" s="249">
        <v>0</v>
      </c>
      <c r="FM39" s="249">
        <v>0</v>
      </c>
      <c r="FN39" s="249">
        <v>0</v>
      </c>
      <c r="FO39" s="249">
        <v>0</v>
      </c>
      <c r="FT39" s="233" t="s">
        <v>457</v>
      </c>
      <c r="FU39" s="249">
        <v>0</v>
      </c>
      <c r="FV39" s="249">
        <v>0</v>
      </c>
      <c r="FW39" s="249">
        <v>0</v>
      </c>
      <c r="FX39" s="249">
        <v>0</v>
      </c>
      <c r="FY39" s="249">
        <v>0</v>
      </c>
      <c r="FZ39" s="249">
        <v>0</v>
      </c>
      <c r="GA39" s="249">
        <v>0</v>
      </c>
      <c r="GB39" s="249">
        <v>0</v>
      </c>
      <c r="GC39" s="249">
        <v>0</v>
      </c>
      <c r="GD39" s="249">
        <v>0</v>
      </c>
      <c r="GE39" s="249">
        <v>0</v>
      </c>
      <c r="GF39" s="249">
        <v>0</v>
      </c>
      <c r="GG39" s="249">
        <v>0</v>
      </c>
      <c r="GH39" s="249">
        <v>0</v>
      </c>
    </row>
    <row r="40" spans="2:190" x14ac:dyDescent="0.2">
      <c r="AR40" s="233"/>
      <c r="BL40" s="233"/>
      <c r="EZ40" s="233"/>
      <c r="FA40" s="380" t="s">
        <v>470</v>
      </c>
      <c r="FB40" s="380"/>
      <c r="FC40" s="380"/>
      <c r="FD40" s="380"/>
      <c r="FE40" s="380"/>
      <c r="FF40" s="380"/>
      <c r="FG40" s="380"/>
      <c r="FH40" s="380"/>
      <c r="FI40" s="380"/>
      <c r="FJ40" s="380"/>
      <c r="FK40" s="380"/>
      <c r="FL40" s="380"/>
      <c r="FM40" s="380"/>
      <c r="FN40" s="380"/>
      <c r="FO40" s="380"/>
      <c r="FT40" s="233"/>
      <c r="FU40" s="380" t="s">
        <v>471</v>
      </c>
      <c r="FV40" s="380"/>
      <c r="FW40" s="380"/>
      <c r="FX40" s="380"/>
      <c r="FY40" s="380"/>
      <c r="FZ40" s="380"/>
      <c r="GA40" s="380"/>
      <c r="GB40" s="380"/>
      <c r="GC40" s="380"/>
      <c r="GD40" s="380"/>
      <c r="GE40" s="380"/>
      <c r="GF40" s="380"/>
      <c r="GG40" s="380"/>
      <c r="GH40" s="380"/>
    </row>
    <row r="41" spans="2:190" ht="112" customHeight="1" x14ac:dyDescent="0.2">
      <c r="AR41" s="233"/>
      <c r="EZ41" s="233"/>
      <c r="FT41" s="233"/>
    </row>
    <row r="42" spans="2:190" ht="119" x14ac:dyDescent="0.2">
      <c r="AR42" s="248"/>
      <c r="AS42" s="234" t="s">
        <v>325</v>
      </c>
      <c r="AT42" s="234" t="s">
        <v>326</v>
      </c>
      <c r="AU42" s="234" t="s">
        <v>327</v>
      </c>
      <c r="AV42" s="234" t="s">
        <v>455</v>
      </c>
      <c r="AW42" s="234" t="s">
        <v>435</v>
      </c>
      <c r="AX42" s="234" t="s">
        <v>434</v>
      </c>
      <c r="AY42" s="234" t="s">
        <v>351</v>
      </c>
      <c r="AZ42" s="234" t="s">
        <v>348</v>
      </c>
      <c r="BA42" s="234" t="s">
        <v>362</v>
      </c>
      <c r="BB42" s="234" t="s">
        <v>349</v>
      </c>
      <c r="BC42" s="234" t="s">
        <v>344</v>
      </c>
      <c r="BD42" s="234" t="s">
        <v>514</v>
      </c>
      <c r="BE42" s="234" t="s">
        <v>516</v>
      </c>
      <c r="BF42" s="234" t="s">
        <v>76</v>
      </c>
      <c r="BG42" s="234" t="s">
        <v>337</v>
      </c>
      <c r="EZ42" s="233"/>
    </row>
    <row r="43" spans="2:190" ht="119" x14ac:dyDescent="0.2">
      <c r="AR43" s="134" t="s">
        <v>333</v>
      </c>
      <c r="AS43" s="249">
        <f>AS84</f>
        <v>1011.7674660019052</v>
      </c>
      <c r="AT43" s="249">
        <f t="shared" ref="AT43:BG58" si="0">AT84</f>
        <v>0</v>
      </c>
      <c r="AU43" s="249">
        <f t="shared" si="0"/>
        <v>0</v>
      </c>
      <c r="AV43" s="249">
        <f t="shared" si="0"/>
        <v>0</v>
      </c>
      <c r="AW43" s="249">
        <f t="shared" si="0"/>
        <v>0</v>
      </c>
      <c r="AX43" s="249">
        <f t="shared" si="0"/>
        <v>0</v>
      </c>
      <c r="AY43" s="249">
        <f t="shared" si="0"/>
        <v>0</v>
      </c>
      <c r="AZ43" s="249">
        <f t="shared" si="0"/>
        <v>0</v>
      </c>
      <c r="BA43" s="249">
        <f t="shared" si="0"/>
        <v>0</v>
      </c>
      <c r="BB43" s="249">
        <f t="shared" si="0"/>
        <v>0</v>
      </c>
      <c r="BC43" s="249">
        <f t="shared" si="0"/>
        <v>0</v>
      </c>
      <c r="BD43" s="249">
        <f t="shared" si="0"/>
        <v>0</v>
      </c>
      <c r="BE43" s="249">
        <f t="shared" si="0"/>
        <v>0</v>
      </c>
      <c r="BF43" s="249">
        <f t="shared" si="0"/>
        <v>0</v>
      </c>
      <c r="BG43" s="249">
        <f t="shared" si="0"/>
        <v>0</v>
      </c>
      <c r="EZ43" s="248"/>
      <c r="FA43" s="234" t="s">
        <v>325</v>
      </c>
      <c r="FB43" s="234" t="s">
        <v>326</v>
      </c>
      <c r="FC43" s="234" t="s">
        <v>327</v>
      </c>
      <c r="FD43" s="234" t="s">
        <v>455</v>
      </c>
      <c r="FE43" s="234" t="s">
        <v>435</v>
      </c>
      <c r="FF43" s="234" t="s">
        <v>434</v>
      </c>
      <c r="FG43" s="234" t="s">
        <v>351</v>
      </c>
      <c r="FH43" s="234" t="s">
        <v>348</v>
      </c>
      <c r="FI43" s="234" t="s">
        <v>362</v>
      </c>
      <c r="FJ43" s="234" t="s">
        <v>349</v>
      </c>
      <c r="FK43" s="234" t="s">
        <v>344</v>
      </c>
      <c r="FL43" s="234" t="s">
        <v>514</v>
      </c>
      <c r="FM43" s="234" t="s">
        <v>516</v>
      </c>
      <c r="FN43" s="234" t="s">
        <v>76</v>
      </c>
      <c r="FO43" s="234" t="s">
        <v>337</v>
      </c>
    </row>
    <row r="44" spans="2:190" x14ac:dyDescent="0.2">
      <c r="AR44" s="134" t="s">
        <v>335</v>
      </c>
      <c r="AS44" s="249">
        <f t="shared" ref="AS44:BG59" si="1">AS85</f>
        <v>0</v>
      </c>
      <c r="AT44" s="249">
        <f t="shared" si="1"/>
        <v>208.55560337725498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0"/>
        <v>0</v>
      </c>
      <c r="BB44" s="249">
        <f t="shared" si="0"/>
        <v>0</v>
      </c>
      <c r="BC44" s="249">
        <f t="shared" si="0"/>
        <v>0</v>
      </c>
      <c r="BD44" s="249">
        <f t="shared" si="0"/>
        <v>0</v>
      </c>
      <c r="BE44" s="249">
        <f t="shared" si="0"/>
        <v>0</v>
      </c>
      <c r="BF44" s="249">
        <f t="shared" si="0"/>
        <v>0</v>
      </c>
      <c r="BG44" s="249">
        <f t="shared" si="0"/>
        <v>0</v>
      </c>
      <c r="EZ44" s="134" t="s">
        <v>333</v>
      </c>
      <c r="FA44" s="249">
        <v>1011.7674660019052</v>
      </c>
      <c r="FB44" s="249">
        <v>0</v>
      </c>
      <c r="FC44" s="249">
        <v>0</v>
      </c>
      <c r="FD44" s="249">
        <v>0</v>
      </c>
      <c r="FE44" s="249">
        <v>0</v>
      </c>
      <c r="FF44" s="249">
        <v>0</v>
      </c>
      <c r="FG44" s="249">
        <v>0</v>
      </c>
      <c r="FH44" s="249">
        <v>0</v>
      </c>
      <c r="FI44" s="249">
        <v>0</v>
      </c>
      <c r="FJ44" s="249">
        <v>0</v>
      </c>
      <c r="FK44" s="249">
        <v>0</v>
      </c>
      <c r="FL44" s="249">
        <v>0</v>
      </c>
      <c r="FM44" s="249">
        <v>0</v>
      </c>
      <c r="FN44" s="249">
        <v>0</v>
      </c>
      <c r="FO44" s="249">
        <v>0</v>
      </c>
    </row>
    <row r="45" spans="2:190" x14ac:dyDescent="0.2">
      <c r="AR45" s="134" t="s">
        <v>336</v>
      </c>
      <c r="AS45" s="249">
        <f t="shared" si="1"/>
        <v>0</v>
      </c>
      <c r="AT45" s="249">
        <f t="shared" si="1"/>
        <v>0</v>
      </c>
      <c r="AU45" s="249">
        <f t="shared" si="1"/>
        <v>298.6148747230165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0"/>
        <v>0</v>
      </c>
      <c r="BB45" s="249">
        <f t="shared" si="0"/>
        <v>0</v>
      </c>
      <c r="BC45" s="249">
        <f t="shared" si="0"/>
        <v>0</v>
      </c>
      <c r="BD45" s="249">
        <f t="shared" si="0"/>
        <v>0</v>
      </c>
      <c r="BE45" s="249">
        <f t="shared" si="0"/>
        <v>0</v>
      </c>
      <c r="BF45" s="249">
        <f t="shared" si="0"/>
        <v>0</v>
      </c>
      <c r="BG45" s="249">
        <f t="shared" si="0"/>
        <v>0</v>
      </c>
      <c r="EZ45" s="134" t="s">
        <v>335</v>
      </c>
      <c r="FA45" s="249">
        <v>0</v>
      </c>
      <c r="FB45" s="249">
        <v>208.55560337725498</v>
      </c>
      <c r="FC45" s="249">
        <v>0</v>
      </c>
      <c r="FD45" s="249">
        <v>0</v>
      </c>
      <c r="FE45" s="249">
        <v>0</v>
      </c>
      <c r="FF45" s="249">
        <v>0</v>
      </c>
      <c r="FG45" s="249">
        <v>0</v>
      </c>
      <c r="FH45" s="249">
        <v>0</v>
      </c>
      <c r="FI45" s="249">
        <v>0</v>
      </c>
      <c r="FJ45" s="249">
        <v>0</v>
      </c>
      <c r="FK45" s="249">
        <v>0</v>
      </c>
      <c r="FL45" s="249">
        <v>0</v>
      </c>
      <c r="FM45" s="249">
        <v>0</v>
      </c>
      <c r="FN45" s="249">
        <v>0</v>
      </c>
      <c r="FO45" s="249">
        <v>0</v>
      </c>
    </row>
    <row r="46" spans="2:190" x14ac:dyDescent="0.2">
      <c r="AR46" s="134" t="s">
        <v>355</v>
      </c>
      <c r="AS46" s="249">
        <f t="shared" si="1"/>
        <v>30.150427560669065</v>
      </c>
      <c r="AT46" s="249">
        <f t="shared" si="1"/>
        <v>9.0394269236644703E-2</v>
      </c>
      <c r="AU46" s="249">
        <f t="shared" si="1"/>
        <v>7.4647476716394348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0"/>
        <v>0</v>
      </c>
      <c r="BB46" s="249">
        <f t="shared" si="0"/>
        <v>644.2421909044931</v>
      </c>
      <c r="BC46" s="249">
        <f t="shared" si="0"/>
        <v>3494.7460959815226</v>
      </c>
      <c r="BD46" s="249">
        <f t="shared" si="0"/>
        <v>0</v>
      </c>
      <c r="BE46" s="249">
        <f t="shared" si="0"/>
        <v>0</v>
      </c>
      <c r="BF46" s="249">
        <f t="shared" si="0"/>
        <v>0</v>
      </c>
      <c r="BG46" s="249">
        <f t="shared" si="0"/>
        <v>2852.0490535886452</v>
      </c>
      <c r="EZ46" s="134" t="s">
        <v>336</v>
      </c>
      <c r="FA46" s="249">
        <v>0</v>
      </c>
      <c r="FB46" s="249">
        <v>0</v>
      </c>
      <c r="FC46" s="249">
        <v>298.6148747230165</v>
      </c>
      <c r="FD46" s="249">
        <v>0</v>
      </c>
      <c r="FE46" s="249">
        <v>0</v>
      </c>
      <c r="FF46" s="249">
        <v>0</v>
      </c>
      <c r="FG46" s="249">
        <v>0</v>
      </c>
      <c r="FH46" s="249">
        <v>0</v>
      </c>
      <c r="FI46" s="249">
        <v>0</v>
      </c>
      <c r="FJ46" s="249">
        <v>0</v>
      </c>
      <c r="FK46" s="249">
        <v>0</v>
      </c>
      <c r="FL46" s="249">
        <v>0</v>
      </c>
      <c r="FM46" s="249">
        <v>0</v>
      </c>
      <c r="FN46" s="249">
        <v>0</v>
      </c>
      <c r="FO46" s="249">
        <v>0</v>
      </c>
    </row>
    <row r="47" spans="2:190" x14ac:dyDescent="0.2">
      <c r="AR47" s="134" t="s">
        <v>377</v>
      </c>
      <c r="AS47" s="249">
        <f t="shared" si="1"/>
        <v>0</v>
      </c>
      <c r="AT47" s="249">
        <f t="shared" si="1"/>
        <v>0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0"/>
        <v>0</v>
      </c>
      <c r="BB47" s="249">
        <f t="shared" si="0"/>
        <v>37.630021206323519</v>
      </c>
      <c r="BC47" s="249">
        <f t="shared" si="0"/>
        <v>204.127223518021</v>
      </c>
      <c r="BD47" s="249">
        <f t="shared" si="0"/>
        <v>0</v>
      </c>
      <c r="BE47" s="249">
        <f t="shared" si="0"/>
        <v>0</v>
      </c>
      <c r="BF47" s="249">
        <f t="shared" si="0"/>
        <v>0</v>
      </c>
      <c r="BG47" s="249">
        <f t="shared" si="0"/>
        <v>44.927545117863247</v>
      </c>
      <c r="EZ47" s="134" t="s">
        <v>355</v>
      </c>
      <c r="FA47" s="249">
        <v>30.150427560669065</v>
      </c>
      <c r="FB47" s="249">
        <v>9.0394269236644703E-2</v>
      </c>
      <c r="FC47" s="249">
        <v>7.4647476716394348</v>
      </c>
      <c r="FD47" s="249">
        <v>0</v>
      </c>
      <c r="FE47" s="249">
        <v>0</v>
      </c>
      <c r="FF47" s="249">
        <v>0</v>
      </c>
      <c r="FG47" s="249">
        <v>0</v>
      </c>
      <c r="FH47" s="249">
        <v>0</v>
      </c>
      <c r="FI47" s="249">
        <v>0</v>
      </c>
      <c r="FJ47" s="249">
        <v>644.2421909044931</v>
      </c>
      <c r="FK47" s="249">
        <v>3494.7460959815226</v>
      </c>
      <c r="FL47" s="249">
        <v>0</v>
      </c>
      <c r="FM47" s="249">
        <v>0</v>
      </c>
      <c r="FN47" s="249">
        <v>0</v>
      </c>
      <c r="FO47" s="249">
        <v>2852.0490535886452</v>
      </c>
    </row>
    <row r="48" spans="2:190" x14ac:dyDescent="0.2">
      <c r="AR48" s="134" t="s">
        <v>466</v>
      </c>
      <c r="AS48" s="249">
        <f t="shared" si="1"/>
        <v>2.0694989883749622</v>
      </c>
      <c r="AT48" s="249">
        <f t="shared" si="1"/>
        <v>5.671161105764883E-3</v>
      </c>
      <c r="AU48" s="249">
        <f t="shared" si="1"/>
        <v>0.51237375403207552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0"/>
        <v>0</v>
      </c>
      <c r="BB48" s="249">
        <f t="shared" si="0"/>
        <v>0</v>
      </c>
      <c r="BC48" s="249">
        <f t="shared" si="0"/>
        <v>0</v>
      </c>
      <c r="BD48" s="249">
        <f t="shared" si="0"/>
        <v>0</v>
      </c>
      <c r="BE48" s="249">
        <f t="shared" si="0"/>
        <v>0</v>
      </c>
      <c r="BF48" s="249">
        <f t="shared" si="0"/>
        <v>0</v>
      </c>
      <c r="BG48" s="249">
        <f t="shared" si="0"/>
        <v>0</v>
      </c>
      <c r="EZ48" s="134" t="s">
        <v>377</v>
      </c>
      <c r="FA48" s="249">
        <v>0</v>
      </c>
      <c r="FB48" s="249">
        <v>0</v>
      </c>
      <c r="FC48" s="249">
        <v>0</v>
      </c>
      <c r="FD48" s="249">
        <v>0</v>
      </c>
      <c r="FE48" s="249">
        <v>0</v>
      </c>
      <c r="FF48" s="249">
        <v>0</v>
      </c>
      <c r="FG48" s="249">
        <v>0</v>
      </c>
      <c r="FH48" s="249">
        <v>0</v>
      </c>
      <c r="FI48" s="249">
        <v>0</v>
      </c>
      <c r="FJ48" s="249">
        <v>37.630021206323519</v>
      </c>
      <c r="FK48" s="249">
        <v>204.127223518021</v>
      </c>
      <c r="FL48" s="249">
        <v>0</v>
      </c>
      <c r="FM48" s="249">
        <v>0</v>
      </c>
      <c r="FN48" s="249">
        <v>0</v>
      </c>
      <c r="FO48" s="249">
        <v>44.927545117863247</v>
      </c>
    </row>
    <row r="49" spans="44:171" x14ac:dyDescent="0.2">
      <c r="AR49" s="134" t="s">
        <v>467</v>
      </c>
      <c r="AS49" s="249">
        <f t="shared" si="1"/>
        <v>0</v>
      </c>
      <c r="AT49" s="249">
        <f t="shared" si="1"/>
        <v>5.1714158616864253E-4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0"/>
        <v>0</v>
      </c>
      <c r="BB49" s="249">
        <f t="shared" si="0"/>
        <v>0</v>
      </c>
      <c r="BC49" s="249">
        <f t="shared" si="0"/>
        <v>0</v>
      </c>
      <c r="BD49" s="249">
        <f t="shared" si="0"/>
        <v>0</v>
      </c>
      <c r="BE49" s="249">
        <f t="shared" si="0"/>
        <v>0</v>
      </c>
      <c r="BF49" s="249">
        <f t="shared" si="0"/>
        <v>0</v>
      </c>
      <c r="BG49" s="249">
        <f t="shared" si="0"/>
        <v>0</v>
      </c>
      <c r="EZ49" s="134" t="s">
        <v>466</v>
      </c>
      <c r="FA49" s="249">
        <v>2.0694989883749622</v>
      </c>
      <c r="FB49" s="249">
        <v>5.671161105764883E-3</v>
      </c>
      <c r="FC49" s="249">
        <v>0.51237375403207552</v>
      </c>
      <c r="FD49" s="249">
        <v>0</v>
      </c>
      <c r="FE49" s="249">
        <v>0</v>
      </c>
      <c r="FF49" s="249">
        <v>0</v>
      </c>
      <c r="FG49" s="249">
        <v>0</v>
      </c>
      <c r="FH49" s="249">
        <v>0</v>
      </c>
      <c r="FI49" s="249">
        <v>0</v>
      </c>
      <c r="FJ49" s="249">
        <v>0</v>
      </c>
      <c r="FK49" s="249">
        <v>0</v>
      </c>
      <c r="FL49" s="249">
        <v>0</v>
      </c>
      <c r="FM49" s="249">
        <v>0</v>
      </c>
      <c r="FN49" s="249">
        <v>0</v>
      </c>
      <c r="FO49" s="249">
        <v>0</v>
      </c>
    </row>
    <row r="50" spans="44:171" x14ac:dyDescent="0.2">
      <c r="AR50" s="134" t="s">
        <v>411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0"/>
        <v>0</v>
      </c>
      <c r="BB50" s="249">
        <f t="shared" si="0"/>
        <v>0</v>
      </c>
      <c r="BC50" s="249">
        <f t="shared" si="0"/>
        <v>0</v>
      </c>
      <c r="BD50" s="249">
        <f t="shared" si="0"/>
        <v>0</v>
      </c>
      <c r="BE50" s="249">
        <f t="shared" si="0"/>
        <v>0</v>
      </c>
      <c r="BF50" s="249">
        <f t="shared" si="0"/>
        <v>0</v>
      </c>
      <c r="BG50" s="249">
        <f t="shared" si="0"/>
        <v>4.914718171980665</v>
      </c>
      <c r="EZ50" s="134" t="s">
        <v>467</v>
      </c>
      <c r="FA50" s="249">
        <v>0</v>
      </c>
      <c r="FB50" s="249">
        <v>5.1714158616864253E-4</v>
      </c>
      <c r="FC50" s="249">
        <v>0</v>
      </c>
      <c r="FD50" s="249">
        <v>0</v>
      </c>
      <c r="FE50" s="249">
        <v>0</v>
      </c>
      <c r="FF50" s="249">
        <v>0</v>
      </c>
      <c r="FG50" s="249">
        <v>0</v>
      </c>
      <c r="FH50" s="249">
        <v>0</v>
      </c>
      <c r="FI50" s="249">
        <v>0</v>
      </c>
      <c r="FJ50" s="249">
        <v>0</v>
      </c>
      <c r="FK50" s="249">
        <v>0</v>
      </c>
      <c r="FL50" s="249">
        <v>0</v>
      </c>
      <c r="FM50" s="249">
        <v>0</v>
      </c>
      <c r="FN50" s="249">
        <v>0</v>
      </c>
      <c r="FO50" s="249">
        <v>0</v>
      </c>
    </row>
    <row r="51" spans="44:171" ht="16" customHeight="1" x14ac:dyDescent="0.2">
      <c r="AR51" s="134" t="s">
        <v>459</v>
      </c>
      <c r="AS51" s="249">
        <f t="shared" si="1"/>
        <v>0</v>
      </c>
      <c r="AT51" s="249">
        <f t="shared" si="1"/>
        <v>0</v>
      </c>
      <c r="AU51" s="249">
        <f t="shared" si="1"/>
        <v>0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0"/>
        <v>0</v>
      </c>
      <c r="BB51" s="249">
        <f t="shared" si="0"/>
        <v>0</v>
      </c>
      <c r="BC51" s="249">
        <f t="shared" si="0"/>
        <v>0</v>
      </c>
      <c r="BD51" s="249">
        <f t="shared" si="0"/>
        <v>0</v>
      </c>
      <c r="BE51" s="249">
        <f t="shared" si="0"/>
        <v>0</v>
      </c>
      <c r="BF51" s="249">
        <f t="shared" si="0"/>
        <v>0</v>
      </c>
      <c r="BG51" s="249">
        <f t="shared" si="0"/>
        <v>0</v>
      </c>
      <c r="EZ51" s="134" t="s">
        <v>411</v>
      </c>
      <c r="FA51" s="249">
        <v>0</v>
      </c>
      <c r="FB51" s="249">
        <v>0</v>
      </c>
      <c r="FC51" s="249">
        <v>0</v>
      </c>
      <c r="FD51" s="249">
        <v>0</v>
      </c>
      <c r="FE51" s="249">
        <v>0</v>
      </c>
      <c r="FF51" s="249">
        <v>0</v>
      </c>
      <c r="FG51" s="249">
        <v>0</v>
      </c>
      <c r="FH51" s="249">
        <v>0</v>
      </c>
      <c r="FI51" s="249">
        <v>0</v>
      </c>
      <c r="FJ51" s="249">
        <v>0</v>
      </c>
      <c r="FK51" s="249">
        <v>0</v>
      </c>
      <c r="FL51" s="249">
        <v>0</v>
      </c>
      <c r="FM51" s="249">
        <v>0</v>
      </c>
      <c r="FN51" s="249">
        <v>0</v>
      </c>
      <c r="FO51" s="249">
        <v>4.914718171980665</v>
      </c>
    </row>
    <row r="52" spans="44:171" ht="16" x14ac:dyDescent="0.2">
      <c r="AR52" s="232" t="s">
        <v>442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1011.7674660019052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0"/>
        <v>0</v>
      </c>
      <c r="BB52" s="249">
        <f t="shared" si="0"/>
        <v>0</v>
      </c>
      <c r="BC52" s="249">
        <f t="shared" si="0"/>
        <v>0</v>
      </c>
      <c r="BD52" s="249">
        <f t="shared" si="0"/>
        <v>0</v>
      </c>
      <c r="BE52" s="249">
        <f t="shared" si="0"/>
        <v>0</v>
      </c>
      <c r="BF52" s="249">
        <f t="shared" si="0"/>
        <v>0</v>
      </c>
      <c r="BG52" s="249">
        <f t="shared" si="0"/>
        <v>0</v>
      </c>
      <c r="EZ52" s="134" t="s">
        <v>459</v>
      </c>
      <c r="FA52" s="249">
        <v>0</v>
      </c>
      <c r="FB52" s="249">
        <v>0</v>
      </c>
      <c r="FC52" s="249">
        <v>0</v>
      </c>
      <c r="FD52" s="249">
        <v>0</v>
      </c>
      <c r="FE52" s="249">
        <v>0</v>
      </c>
      <c r="FF52" s="249">
        <v>0</v>
      </c>
      <c r="FG52" s="249">
        <v>0</v>
      </c>
      <c r="FH52" s="249">
        <v>0</v>
      </c>
      <c r="FI52" s="249">
        <v>0</v>
      </c>
      <c r="FJ52" s="249">
        <v>0</v>
      </c>
      <c r="FK52" s="249">
        <v>0</v>
      </c>
      <c r="FL52" s="249">
        <v>0</v>
      </c>
      <c r="FM52" s="249">
        <v>0</v>
      </c>
      <c r="FN52" s="249">
        <v>0</v>
      </c>
      <c r="FO52" s="249">
        <v>0</v>
      </c>
    </row>
    <row r="53" spans="44:171" ht="16" customHeight="1" x14ac:dyDescent="0.2">
      <c r="AR53" s="134" t="s">
        <v>409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0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0"/>
        <v>0</v>
      </c>
      <c r="BB53" s="249">
        <f t="shared" si="0"/>
        <v>0</v>
      </c>
      <c r="BC53" s="249">
        <f t="shared" si="0"/>
        <v>0</v>
      </c>
      <c r="BD53" s="249">
        <f t="shared" si="0"/>
        <v>0</v>
      </c>
      <c r="BE53" s="249">
        <f t="shared" si="0"/>
        <v>0</v>
      </c>
      <c r="BF53" s="249">
        <f t="shared" si="0"/>
        <v>0</v>
      </c>
      <c r="BG53" s="249">
        <f t="shared" si="0"/>
        <v>0</v>
      </c>
      <c r="EZ53" s="232" t="s">
        <v>442</v>
      </c>
      <c r="FA53" s="249">
        <v>0</v>
      </c>
      <c r="FB53" s="249">
        <v>0</v>
      </c>
      <c r="FC53" s="249">
        <v>0</v>
      </c>
      <c r="FD53" s="249">
        <v>1011.7674660019052</v>
      </c>
      <c r="FE53" s="249">
        <v>0</v>
      </c>
      <c r="FF53" s="249">
        <v>0</v>
      </c>
      <c r="FG53" s="249">
        <v>0</v>
      </c>
      <c r="FH53" s="249">
        <v>0</v>
      </c>
      <c r="FI53" s="249">
        <v>0</v>
      </c>
      <c r="FJ53" s="249">
        <v>0</v>
      </c>
      <c r="FK53" s="249">
        <v>0</v>
      </c>
      <c r="FL53" s="249">
        <v>0</v>
      </c>
      <c r="FM53" s="249">
        <v>0</v>
      </c>
      <c r="FN53" s="249">
        <v>0</v>
      </c>
      <c r="FO53" s="249">
        <v>0</v>
      </c>
    </row>
    <row r="54" spans="44:171" ht="16" x14ac:dyDescent="0.2">
      <c r="AR54" s="232" t="s">
        <v>412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208.55560337725498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0"/>
        <v>0</v>
      </c>
      <c r="BB54" s="249">
        <f t="shared" si="0"/>
        <v>0</v>
      </c>
      <c r="BC54" s="249">
        <f t="shared" si="0"/>
        <v>0</v>
      </c>
      <c r="BD54" s="249">
        <f t="shared" si="0"/>
        <v>0</v>
      </c>
      <c r="BE54" s="249">
        <f t="shared" si="0"/>
        <v>0</v>
      </c>
      <c r="BF54" s="249">
        <f t="shared" si="0"/>
        <v>0</v>
      </c>
      <c r="BG54" s="249">
        <f t="shared" si="0"/>
        <v>0</v>
      </c>
      <c r="EZ54" s="134" t="s">
        <v>409</v>
      </c>
      <c r="FA54" s="249">
        <v>0</v>
      </c>
      <c r="FB54" s="249">
        <v>0</v>
      </c>
      <c r="FC54" s="249">
        <v>0</v>
      </c>
      <c r="FD54" s="249">
        <v>0</v>
      </c>
      <c r="FE54" s="249">
        <v>0</v>
      </c>
      <c r="FF54" s="249">
        <v>0</v>
      </c>
      <c r="FG54" s="249">
        <v>0</v>
      </c>
      <c r="FH54" s="249">
        <v>0</v>
      </c>
      <c r="FI54" s="249">
        <v>0</v>
      </c>
      <c r="FJ54" s="249">
        <v>0</v>
      </c>
      <c r="FK54" s="249">
        <v>0</v>
      </c>
      <c r="FL54" s="249">
        <v>0</v>
      </c>
      <c r="FM54" s="249">
        <v>0</v>
      </c>
      <c r="FN54" s="249">
        <v>0</v>
      </c>
      <c r="FO54" s="249">
        <v>0</v>
      </c>
    </row>
    <row r="55" spans="44:171" ht="16" x14ac:dyDescent="0.2">
      <c r="AR55" s="134" t="s">
        <v>437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0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0"/>
        <v>0</v>
      </c>
      <c r="BB55" s="249">
        <f t="shared" si="0"/>
        <v>0</v>
      </c>
      <c r="BC55" s="249">
        <f t="shared" si="0"/>
        <v>0</v>
      </c>
      <c r="BD55" s="249">
        <f t="shared" si="0"/>
        <v>0</v>
      </c>
      <c r="BE55" s="249">
        <f t="shared" si="0"/>
        <v>0</v>
      </c>
      <c r="BF55" s="249">
        <f t="shared" si="0"/>
        <v>0</v>
      </c>
      <c r="BG55" s="249">
        <f t="shared" si="0"/>
        <v>0</v>
      </c>
      <c r="EZ55" s="232" t="s">
        <v>412</v>
      </c>
      <c r="FA55" s="249">
        <v>0</v>
      </c>
      <c r="FB55" s="249">
        <v>0</v>
      </c>
      <c r="FC55" s="249">
        <v>0</v>
      </c>
      <c r="FD55" s="249">
        <v>0</v>
      </c>
      <c r="FE55" s="249">
        <v>208.55560337725498</v>
      </c>
      <c r="FF55" s="249">
        <v>0</v>
      </c>
      <c r="FG55" s="249">
        <v>0</v>
      </c>
      <c r="FH55" s="249">
        <v>0</v>
      </c>
      <c r="FI55" s="249">
        <v>0</v>
      </c>
      <c r="FJ55" s="249">
        <v>0</v>
      </c>
      <c r="FK55" s="249">
        <v>0</v>
      </c>
      <c r="FL55" s="249">
        <v>0</v>
      </c>
      <c r="FM55" s="249">
        <v>0</v>
      </c>
      <c r="FN55" s="249">
        <v>0</v>
      </c>
      <c r="FO55" s="249">
        <v>0</v>
      </c>
    </row>
    <row r="56" spans="44:171" x14ac:dyDescent="0.2">
      <c r="AR56" s="233" t="s">
        <v>430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298.6148747230165</v>
      </c>
      <c r="AY56" s="249">
        <f t="shared" si="1"/>
        <v>0</v>
      </c>
      <c r="AZ56" s="249">
        <f t="shared" si="1"/>
        <v>0</v>
      </c>
      <c r="BA56" s="249">
        <f t="shared" si="0"/>
        <v>0</v>
      </c>
      <c r="BB56" s="249">
        <f t="shared" si="0"/>
        <v>0</v>
      </c>
      <c r="BC56" s="249">
        <f t="shared" si="0"/>
        <v>0</v>
      </c>
      <c r="BD56" s="249">
        <f t="shared" si="0"/>
        <v>0</v>
      </c>
      <c r="BE56" s="249">
        <f t="shared" si="0"/>
        <v>0</v>
      </c>
      <c r="BF56" s="249">
        <f t="shared" si="0"/>
        <v>0</v>
      </c>
      <c r="BG56" s="249">
        <f t="shared" si="0"/>
        <v>0</v>
      </c>
      <c r="EZ56" s="134" t="s">
        <v>437</v>
      </c>
      <c r="FA56" s="249">
        <v>0</v>
      </c>
      <c r="FB56" s="249">
        <v>0</v>
      </c>
      <c r="FC56" s="249">
        <v>0</v>
      </c>
      <c r="FD56" s="249">
        <v>0</v>
      </c>
      <c r="FE56" s="249">
        <v>0</v>
      </c>
      <c r="FF56" s="249">
        <v>0</v>
      </c>
      <c r="FG56" s="249">
        <v>0</v>
      </c>
      <c r="FH56" s="249">
        <v>0</v>
      </c>
      <c r="FI56" s="249">
        <v>0</v>
      </c>
      <c r="FJ56" s="249">
        <v>0</v>
      </c>
      <c r="FK56" s="249">
        <v>0</v>
      </c>
      <c r="FL56" s="249">
        <v>0</v>
      </c>
      <c r="FM56" s="249">
        <v>0</v>
      </c>
      <c r="FN56" s="249">
        <v>0</v>
      </c>
      <c r="FO56" s="249">
        <v>0</v>
      </c>
    </row>
    <row r="57" spans="44:171" ht="16" customHeight="1" x14ac:dyDescent="0.2">
      <c r="AR57" s="134" t="s">
        <v>416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0</v>
      </c>
      <c r="AY57" s="249">
        <f t="shared" si="1"/>
        <v>0</v>
      </c>
      <c r="AZ57" s="249">
        <f t="shared" si="1"/>
        <v>0</v>
      </c>
      <c r="BA57" s="249">
        <f t="shared" si="0"/>
        <v>0</v>
      </c>
      <c r="BB57" s="249">
        <f t="shared" si="0"/>
        <v>0</v>
      </c>
      <c r="BC57" s="249">
        <f t="shared" si="0"/>
        <v>0</v>
      </c>
      <c r="BD57" s="249">
        <f t="shared" si="0"/>
        <v>0</v>
      </c>
      <c r="BE57" s="249">
        <f t="shared" si="0"/>
        <v>0</v>
      </c>
      <c r="BF57" s="249">
        <f t="shared" si="0"/>
        <v>0</v>
      </c>
      <c r="BG57" s="249">
        <f t="shared" si="0"/>
        <v>0</v>
      </c>
      <c r="EZ57" s="233" t="s">
        <v>430</v>
      </c>
      <c r="FA57" s="249">
        <v>0</v>
      </c>
      <c r="FB57" s="249">
        <v>0</v>
      </c>
      <c r="FC57" s="249">
        <v>0</v>
      </c>
      <c r="FD57" s="249">
        <v>0</v>
      </c>
      <c r="FE57" s="249">
        <v>0</v>
      </c>
      <c r="FF57" s="249">
        <v>298.6148747230165</v>
      </c>
      <c r="FG57" s="249">
        <v>0</v>
      </c>
      <c r="FH57" s="249">
        <v>0</v>
      </c>
      <c r="FI57" s="249">
        <v>0</v>
      </c>
      <c r="FJ57" s="249">
        <v>0</v>
      </c>
      <c r="FK57" s="249">
        <v>0</v>
      </c>
      <c r="FL57" s="249">
        <v>0</v>
      </c>
      <c r="FM57" s="249">
        <v>0</v>
      </c>
      <c r="FN57" s="249">
        <v>0</v>
      </c>
      <c r="FO57" s="249">
        <v>0</v>
      </c>
    </row>
    <row r="58" spans="44:171" ht="16" customHeight="1" x14ac:dyDescent="0.2">
      <c r="AR58" s="232" t="s">
        <v>441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1011.7674660019052</v>
      </c>
      <c r="AZ58" s="249">
        <f t="shared" si="1"/>
        <v>0</v>
      </c>
      <c r="BA58" s="249">
        <f t="shared" si="0"/>
        <v>0</v>
      </c>
      <c r="BB58" s="249">
        <f t="shared" si="0"/>
        <v>0</v>
      </c>
      <c r="BC58" s="249">
        <f t="shared" si="0"/>
        <v>0</v>
      </c>
      <c r="BD58" s="249">
        <f t="shared" si="0"/>
        <v>0</v>
      </c>
      <c r="BE58" s="249">
        <f t="shared" si="0"/>
        <v>0</v>
      </c>
      <c r="BF58" s="249">
        <f t="shared" si="0"/>
        <v>0</v>
      </c>
      <c r="BG58" s="249">
        <f t="shared" si="0"/>
        <v>0</v>
      </c>
      <c r="EZ58" s="134" t="s">
        <v>416</v>
      </c>
      <c r="FA58" s="249">
        <v>0</v>
      </c>
      <c r="FB58" s="249">
        <v>0</v>
      </c>
      <c r="FC58" s="249">
        <v>0</v>
      </c>
      <c r="FD58" s="249">
        <v>0</v>
      </c>
      <c r="FE58" s="249">
        <v>0</v>
      </c>
      <c r="FF58" s="249">
        <v>0</v>
      </c>
      <c r="FG58" s="249">
        <v>0</v>
      </c>
      <c r="FH58" s="249">
        <v>0</v>
      </c>
      <c r="FI58" s="249">
        <v>0</v>
      </c>
      <c r="FJ58" s="249">
        <v>0</v>
      </c>
      <c r="FK58" s="249">
        <v>0</v>
      </c>
      <c r="FL58" s="249">
        <v>0</v>
      </c>
      <c r="FM58" s="249">
        <v>0</v>
      </c>
      <c r="FN58" s="249">
        <v>0</v>
      </c>
      <c r="FO58" s="249">
        <v>0</v>
      </c>
    </row>
    <row r="59" spans="44:171" ht="16" customHeight="1" x14ac:dyDescent="0.2">
      <c r="AR59" s="232" t="s">
        <v>436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si="1"/>
        <v>208.55560337725498</v>
      </c>
      <c r="BA59" s="249">
        <f t="shared" si="1"/>
        <v>0</v>
      </c>
      <c r="BB59" s="249">
        <f t="shared" si="1"/>
        <v>0</v>
      </c>
      <c r="BC59" s="249">
        <f t="shared" si="1"/>
        <v>0</v>
      </c>
      <c r="BD59" s="249">
        <f t="shared" si="1"/>
        <v>0</v>
      </c>
      <c r="BE59" s="249">
        <f t="shared" si="1"/>
        <v>0</v>
      </c>
      <c r="BF59" s="249">
        <f t="shared" si="1"/>
        <v>0</v>
      </c>
      <c r="BG59" s="249">
        <f t="shared" si="1"/>
        <v>0</v>
      </c>
      <c r="EZ59" s="232" t="s">
        <v>441</v>
      </c>
      <c r="FA59" s="249">
        <v>0</v>
      </c>
      <c r="FB59" s="249">
        <v>0</v>
      </c>
      <c r="FC59" s="249">
        <v>0</v>
      </c>
      <c r="FD59" s="249">
        <v>0</v>
      </c>
      <c r="FE59" s="249">
        <v>0</v>
      </c>
      <c r="FF59" s="249">
        <v>0</v>
      </c>
      <c r="FG59" s="249">
        <v>1011.7674660019052</v>
      </c>
      <c r="FH59" s="249">
        <v>0</v>
      </c>
      <c r="FI59" s="249">
        <v>0</v>
      </c>
      <c r="FJ59" s="249">
        <v>0</v>
      </c>
      <c r="FK59" s="249">
        <v>0</v>
      </c>
      <c r="FL59" s="249">
        <v>0</v>
      </c>
      <c r="FM59" s="249">
        <v>0</v>
      </c>
      <c r="FN59" s="249">
        <v>0</v>
      </c>
      <c r="FO59" s="249">
        <v>0</v>
      </c>
    </row>
    <row r="60" spans="44:171" ht="16" customHeight="1" x14ac:dyDescent="0.2">
      <c r="AR60" s="232" t="s">
        <v>433</v>
      </c>
      <c r="AS60" s="249">
        <f t="shared" ref="AS60:BG69" si="2">AS101</f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298.6148747230165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0</v>
      </c>
      <c r="BF60" s="249">
        <f t="shared" si="2"/>
        <v>0</v>
      </c>
      <c r="BG60" s="249">
        <f t="shared" si="2"/>
        <v>0</v>
      </c>
      <c r="EZ60" s="232" t="s">
        <v>436</v>
      </c>
      <c r="FA60" s="249">
        <v>0</v>
      </c>
      <c r="FB60" s="249">
        <v>0</v>
      </c>
      <c r="FC60" s="249">
        <v>0</v>
      </c>
      <c r="FD60" s="249">
        <v>0</v>
      </c>
      <c r="FE60" s="249">
        <v>0</v>
      </c>
      <c r="FF60" s="249">
        <v>0</v>
      </c>
      <c r="FG60" s="249">
        <v>0</v>
      </c>
      <c r="FH60" s="249">
        <v>208.55560337725498</v>
      </c>
      <c r="FI60" s="249">
        <v>0</v>
      </c>
      <c r="FJ60" s="249">
        <v>0</v>
      </c>
      <c r="FK60" s="249">
        <v>0</v>
      </c>
      <c r="FL60" s="249">
        <v>0</v>
      </c>
      <c r="FM60" s="249">
        <v>0</v>
      </c>
      <c r="FN60" s="249">
        <v>0</v>
      </c>
      <c r="FO60" s="249">
        <v>0</v>
      </c>
    </row>
    <row r="61" spans="44:171" ht="16" x14ac:dyDescent="0.2">
      <c r="AR61" s="232" t="s">
        <v>439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1000.0000000000001</v>
      </c>
      <c r="BG61" s="249">
        <f t="shared" si="2"/>
        <v>0</v>
      </c>
      <c r="EZ61" s="232" t="s">
        <v>433</v>
      </c>
      <c r="FA61" s="249">
        <v>0</v>
      </c>
      <c r="FB61" s="249">
        <v>0</v>
      </c>
      <c r="FC61" s="249">
        <v>0</v>
      </c>
      <c r="FD61" s="249">
        <v>0</v>
      </c>
      <c r="FE61" s="249">
        <v>0</v>
      </c>
      <c r="FF61" s="249">
        <v>0</v>
      </c>
      <c r="FG61" s="249">
        <v>0</v>
      </c>
      <c r="FH61" s="249">
        <v>0</v>
      </c>
      <c r="FI61" s="249">
        <v>298.6148747230165</v>
      </c>
      <c r="FJ61" s="249">
        <v>0</v>
      </c>
      <c r="FK61" s="249">
        <v>0</v>
      </c>
      <c r="FL61" s="249">
        <v>0</v>
      </c>
      <c r="FM61" s="249">
        <v>0</v>
      </c>
      <c r="FN61" s="249">
        <v>0</v>
      </c>
      <c r="FO61" s="249">
        <v>0</v>
      </c>
    </row>
    <row r="62" spans="44:171" ht="16" x14ac:dyDescent="0.2">
      <c r="AR62" s="233" t="s">
        <v>438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0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  <c r="BG62" s="249">
        <f t="shared" si="2"/>
        <v>0</v>
      </c>
      <c r="EZ62" s="232" t="s">
        <v>439</v>
      </c>
      <c r="FA62" s="249">
        <v>0</v>
      </c>
      <c r="FB62" s="249">
        <v>0</v>
      </c>
      <c r="FC62" s="249">
        <v>0</v>
      </c>
      <c r="FD62" s="249">
        <v>0</v>
      </c>
      <c r="FE62" s="249">
        <v>0</v>
      </c>
      <c r="FF62" s="249">
        <v>0</v>
      </c>
      <c r="FG62" s="249">
        <v>0</v>
      </c>
      <c r="FH62" s="249">
        <v>0</v>
      </c>
      <c r="FI62" s="249">
        <v>0</v>
      </c>
      <c r="FJ62" s="249">
        <v>0</v>
      </c>
      <c r="FK62" s="249">
        <v>0</v>
      </c>
      <c r="FL62" s="249">
        <v>0</v>
      </c>
      <c r="FM62" s="249">
        <v>0</v>
      </c>
      <c r="FN62" s="249">
        <v>1000.0000000000001</v>
      </c>
      <c r="FO62" s="249">
        <v>0</v>
      </c>
    </row>
    <row r="63" spans="44:171" x14ac:dyDescent="0.2">
      <c r="AR63" s="233" t="s">
        <v>424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208.55560337725498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  <c r="BG63" s="249">
        <f t="shared" si="2"/>
        <v>0</v>
      </c>
      <c r="EZ63" s="233" t="s">
        <v>438</v>
      </c>
      <c r="FA63" s="249">
        <v>0</v>
      </c>
      <c r="FB63" s="249">
        <v>0</v>
      </c>
      <c r="FC63" s="249">
        <v>0</v>
      </c>
      <c r="FD63" s="249">
        <v>0</v>
      </c>
      <c r="FE63" s="249">
        <v>0</v>
      </c>
      <c r="FF63" s="249">
        <v>0</v>
      </c>
      <c r="FG63" s="249">
        <v>0</v>
      </c>
      <c r="FH63" s="249">
        <v>0</v>
      </c>
      <c r="FI63" s="249">
        <v>0</v>
      </c>
      <c r="FJ63" s="249">
        <v>0</v>
      </c>
      <c r="FK63" s="249">
        <v>0</v>
      </c>
      <c r="FL63" s="249">
        <v>0</v>
      </c>
      <c r="FM63" s="249">
        <v>0</v>
      </c>
      <c r="FN63" s="249">
        <v>0</v>
      </c>
      <c r="FO63" s="249">
        <v>0</v>
      </c>
    </row>
    <row r="64" spans="44:171" x14ac:dyDescent="0.2">
      <c r="AR64" s="233" t="s">
        <v>456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298.6148747230165</v>
      </c>
      <c r="BD64" s="249">
        <f t="shared" si="2"/>
        <v>0</v>
      </c>
      <c r="BE64" s="249">
        <f t="shared" si="2"/>
        <v>0</v>
      </c>
      <c r="BF64" s="249">
        <f t="shared" si="2"/>
        <v>0</v>
      </c>
      <c r="BG64" s="249">
        <f t="shared" si="2"/>
        <v>0</v>
      </c>
      <c r="EZ64" s="233" t="s">
        <v>424</v>
      </c>
      <c r="FA64" s="249">
        <v>0</v>
      </c>
      <c r="FB64" s="249">
        <v>0</v>
      </c>
      <c r="FC64" s="249">
        <v>0</v>
      </c>
      <c r="FD64" s="249">
        <v>0</v>
      </c>
      <c r="FE64" s="249">
        <v>0</v>
      </c>
      <c r="FF64" s="249">
        <v>0</v>
      </c>
      <c r="FG64" s="249">
        <v>0</v>
      </c>
      <c r="FH64" s="249">
        <v>0</v>
      </c>
      <c r="FI64" s="249">
        <v>0</v>
      </c>
      <c r="FJ64" s="249">
        <v>208.55560337725498</v>
      </c>
      <c r="FK64" s="249">
        <v>0</v>
      </c>
      <c r="FL64" s="249">
        <v>0</v>
      </c>
      <c r="FM64" s="249">
        <v>0</v>
      </c>
      <c r="FN64" s="249">
        <v>0</v>
      </c>
      <c r="FO64" s="249">
        <v>0</v>
      </c>
    </row>
    <row r="65" spans="44:171" x14ac:dyDescent="0.2">
      <c r="AR65" s="233" t="s">
        <v>425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111.00813284002646</v>
      </c>
      <c r="BG65" s="249">
        <f t="shared" si="2"/>
        <v>0</v>
      </c>
      <c r="EZ65" s="233" t="s">
        <v>456</v>
      </c>
      <c r="FA65" s="249">
        <v>0</v>
      </c>
      <c r="FB65" s="249">
        <v>0</v>
      </c>
      <c r="FC65" s="249">
        <v>0</v>
      </c>
      <c r="FD65" s="249">
        <v>0</v>
      </c>
      <c r="FE65" s="249">
        <v>0</v>
      </c>
      <c r="FF65" s="249">
        <v>0</v>
      </c>
      <c r="FG65" s="249">
        <v>0</v>
      </c>
      <c r="FH65" s="249">
        <v>0</v>
      </c>
      <c r="FI65" s="249">
        <v>0</v>
      </c>
      <c r="FJ65" s="249">
        <v>0</v>
      </c>
      <c r="FK65" s="249">
        <v>298.6148747230165</v>
      </c>
      <c r="FL65" s="249">
        <v>0</v>
      </c>
      <c r="FM65" s="249">
        <v>0</v>
      </c>
      <c r="FN65" s="249">
        <v>0</v>
      </c>
      <c r="FO65" s="249">
        <v>0</v>
      </c>
    </row>
    <row r="66" spans="44:171" x14ac:dyDescent="0.2">
      <c r="AR66" s="233" t="s">
        <v>427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  <c r="BG66" s="249">
        <f t="shared" si="2"/>
        <v>0</v>
      </c>
      <c r="EZ66" s="233" t="s">
        <v>425</v>
      </c>
      <c r="FA66" s="249">
        <v>0</v>
      </c>
      <c r="FB66" s="249">
        <v>0</v>
      </c>
      <c r="FC66" s="249">
        <v>0</v>
      </c>
      <c r="FD66" s="249">
        <v>0</v>
      </c>
      <c r="FE66" s="249">
        <v>0</v>
      </c>
      <c r="FF66" s="249">
        <v>0</v>
      </c>
      <c r="FG66" s="249">
        <v>0</v>
      </c>
      <c r="FH66" s="249">
        <v>0</v>
      </c>
      <c r="FI66" s="249">
        <v>0</v>
      </c>
      <c r="FJ66" s="249">
        <v>0</v>
      </c>
      <c r="FK66" s="249">
        <v>0</v>
      </c>
      <c r="FL66" s="249">
        <v>0</v>
      </c>
      <c r="FM66" s="249">
        <v>0</v>
      </c>
      <c r="FN66" s="249">
        <v>111.00813284002646</v>
      </c>
      <c r="FO66" s="249">
        <v>0</v>
      </c>
    </row>
    <row r="67" spans="44:171" x14ac:dyDescent="0.2">
      <c r="AR67" s="233" t="s">
        <v>426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0</v>
      </c>
      <c r="BF67" s="249">
        <f t="shared" si="2"/>
        <v>0</v>
      </c>
      <c r="BG67" s="249">
        <f t="shared" si="2"/>
        <v>0</v>
      </c>
      <c r="EZ67" s="233" t="s">
        <v>427</v>
      </c>
      <c r="FA67" s="249">
        <v>0</v>
      </c>
      <c r="FB67" s="249">
        <v>0</v>
      </c>
      <c r="FC67" s="249">
        <v>0</v>
      </c>
      <c r="FD67" s="249">
        <v>0</v>
      </c>
      <c r="FE67" s="249">
        <v>0</v>
      </c>
      <c r="FF67" s="249">
        <v>0</v>
      </c>
      <c r="FG67" s="249">
        <v>0</v>
      </c>
      <c r="FH67" s="249">
        <v>0</v>
      </c>
      <c r="FI67" s="249">
        <v>0</v>
      </c>
      <c r="FJ67" s="249">
        <v>0</v>
      </c>
      <c r="FK67" s="249">
        <v>0</v>
      </c>
      <c r="FL67" s="249">
        <v>0</v>
      </c>
      <c r="FM67" s="249">
        <v>0</v>
      </c>
      <c r="FN67" s="249">
        <v>0</v>
      </c>
      <c r="FO67" s="249">
        <v>0</v>
      </c>
    </row>
    <row r="68" spans="44:171" ht="16" customHeight="1" x14ac:dyDescent="0.2">
      <c r="AR68" s="233" t="s">
        <v>484</v>
      </c>
      <c r="AS68" s="249">
        <f t="shared" si="2"/>
        <v>0</v>
      </c>
      <c r="AT68" s="249">
        <f t="shared" si="2"/>
        <v>0</v>
      </c>
      <c r="AU68" s="249">
        <f t="shared" si="2"/>
        <v>0</v>
      </c>
      <c r="AV68" s="249">
        <f t="shared" si="2"/>
        <v>0</v>
      </c>
      <c r="AW68" s="249">
        <f t="shared" si="2"/>
        <v>0</v>
      </c>
      <c r="AX68" s="249">
        <f t="shared" si="2"/>
        <v>0</v>
      </c>
      <c r="AY68" s="249">
        <f t="shared" si="2"/>
        <v>0</v>
      </c>
      <c r="AZ68" s="249">
        <f t="shared" si="2"/>
        <v>0</v>
      </c>
      <c r="BA68" s="249">
        <f t="shared" si="2"/>
        <v>0</v>
      </c>
      <c r="BB68" s="249">
        <f t="shared" si="2"/>
        <v>0</v>
      </c>
      <c r="BC68" s="249">
        <f t="shared" si="2"/>
        <v>0</v>
      </c>
      <c r="BD68" s="249">
        <f t="shared" si="2"/>
        <v>0</v>
      </c>
      <c r="BE68" s="249">
        <f t="shared" si="2"/>
        <v>0</v>
      </c>
      <c r="BF68" s="249">
        <f t="shared" si="2"/>
        <v>203.27980063725872</v>
      </c>
      <c r="BG68" s="249">
        <f t="shared" si="2"/>
        <v>0</v>
      </c>
      <c r="EZ68" s="233" t="s">
        <v>426</v>
      </c>
      <c r="FA68" s="249">
        <v>0</v>
      </c>
      <c r="FB68" s="249">
        <v>0</v>
      </c>
      <c r="FC68" s="249">
        <v>0</v>
      </c>
      <c r="FD68" s="249">
        <v>0</v>
      </c>
      <c r="FE68" s="249">
        <v>0</v>
      </c>
      <c r="FF68" s="249">
        <v>0</v>
      </c>
      <c r="FG68" s="249">
        <v>0</v>
      </c>
      <c r="FH68" s="249">
        <v>0</v>
      </c>
      <c r="FI68" s="249">
        <v>0</v>
      </c>
      <c r="FJ68" s="249">
        <v>0</v>
      </c>
      <c r="FK68" s="249">
        <v>0</v>
      </c>
      <c r="FL68" s="249">
        <v>0</v>
      </c>
      <c r="FM68" s="249">
        <v>0</v>
      </c>
      <c r="FN68" s="249">
        <v>0</v>
      </c>
      <c r="FO68" s="249">
        <v>0</v>
      </c>
    </row>
    <row r="69" spans="44:171" ht="16" customHeight="1" x14ac:dyDescent="0.2">
      <c r="AR69" s="247" t="s">
        <v>422</v>
      </c>
      <c r="AS69" s="249">
        <f t="shared" si="2"/>
        <v>0</v>
      </c>
      <c r="AT69" s="249">
        <f t="shared" si="2"/>
        <v>0</v>
      </c>
      <c r="AU69" s="249">
        <f t="shared" si="2"/>
        <v>0</v>
      </c>
      <c r="AV69" s="249">
        <f t="shared" si="2"/>
        <v>0</v>
      </c>
      <c r="AW69" s="249">
        <f t="shared" si="2"/>
        <v>0</v>
      </c>
      <c r="AX69" s="249">
        <f t="shared" si="2"/>
        <v>0</v>
      </c>
      <c r="AY69" s="249">
        <f t="shared" si="2"/>
        <v>0</v>
      </c>
      <c r="AZ69" s="249">
        <f t="shared" si="2"/>
        <v>0</v>
      </c>
      <c r="BA69" s="249">
        <f t="shared" si="2"/>
        <v>0</v>
      </c>
      <c r="BB69" s="249">
        <f t="shared" si="2"/>
        <v>0</v>
      </c>
      <c r="BC69" s="249">
        <f t="shared" si="2"/>
        <v>0</v>
      </c>
      <c r="BD69" s="249">
        <f t="shared" si="2"/>
        <v>46.0998047134687</v>
      </c>
      <c r="BE69" s="249">
        <f t="shared" si="2"/>
        <v>0</v>
      </c>
      <c r="BF69" s="249">
        <f t="shared" si="2"/>
        <v>0</v>
      </c>
      <c r="BG69" s="249">
        <f t="shared" si="2"/>
        <v>0</v>
      </c>
      <c r="EZ69" s="233" t="s">
        <v>484</v>
      </c>
      <c r="FA69" s="249">
        <v>0</v>
      </c>
      <c r="FB69" s="249">
        <v>0</v>
      </c>
      <c r="FC69" s="249">
        <v>0</v>
      </c>
      <c r="FD69" s="249">
        <v>0</v>
      </c>
      <c r="FE69" s="249">
        <v>0</v>
      </c>
      <c r="FF69" s="249">
        <v>0</v>
      </c>
      <c r="FG69" s="249">
        <v>0</v>
      </c>
      <c r="FH69" s="249">
        <v>0</v>
      </c>
      <c r="FI69" s="249">
        <v>0</v>
      </c>
      <c r="FJ69" s="249">
        <v>0</v>
      </c>
      <c r="FK69" s="249">
        <v>0</v>
      </c>
      <c r="FL69" s="249">
        <v>0</v>
      </c>
      <c r="FM69" s="249">
        <v>0</v>
      </c>
      <c r="FN69" s="249">
        <v>203.27980063725872</v>
      </c>
      <c r="FO69" s="249">
        <v>0</v>
      </c>
    </row>
    <row r="70" spans="44:171" ht="16" x14ac:dyDescent="0.2">
      <c r="AR70" s="247" t="s">
        <v>552</v>
      </c>
      <c r="AS70" s="249"/>
      <c r="AT70" s="249"/>
      <c r="AU70" s="249"/>
      <c r="AV70" s="249"/>
      <c r="AW70" s="249"/>
      <c r="AX70" s="249"/>
      <c r="AY70" s="249"/>
      <c r="AZ70" s="249"/>
      <c r="BA70" s="249"/>
      <c r="BB70" s="249"/>
      <c r="BC70" s="249"/>
      <c r="BD70" s="249"/>
      <c r="BE70" s="249"/>
      <c r="BF70" s="249"/>
      <c r="BG70" s="249"/>
      <c r="EZ70" s="247" t="s">
        <v>422</v>
      </c>
      <c r="FA70" s="249">
        <v>0</v>
      </c>
      <c r="FB70" s="249">
        <v>0</v>
      </c>
      <c r="FC70" s="249">
        <v>0</v>
      </c>
      <c r="FD70" s="249">
        <v>0</v>
      </c>
      <c r="FE70" s="249">
        <v>0</v>
      </c>
      <c r="FF70" s="249">
        <v>0</v>
      </c>
      <c r="FG70" s="249">
        <v>0</v>
      </c>
      <c r="FH70" s="249">
        <v>0</v>
      </c>
      <c r="FI70" s="249">
        <v>0</v>
      </c>
      <c r="FJ70" s="249">
        <v>0</v>
      </c>
      <c r="FK70" s="249">
        <v>0</v>
      </c>
      <c r="FL70" s="249">
        <v>46.0998047134687</v>
      </c>
      <c r="FM70" s="249">
        <v>0</v>
      </c>
      <c r="FN70" s="249">
        <v>0</v>
      </c>
      <c r="FO70" s="249">
        <v>0</v>
      </c>
    </row>
    <row r="71" spans="44:171" ht="16" x14ac:dyDescent="0.2">
      <c r="AR71" s="233" t="s">
        <v>421</v>
      </c>
      <c r="AS71" s="249">
        <f t="shared" ref="AS71:BD78" si="3">AS112</f>
        <v>0</v>
      </c>
      <c r="AT71" s="249">
        <f t="shared" si="3"/>
        <v>0</v>
      </c>
      <c r="AU71" s="249">
        <f t="shared" si="3"/>
        <v>0</v>
      </c>
      <c r="AV71" s="249">
        <f t="shared" si="3"/>
        <v>0</v>
      </c>
      <c r="AW71" s="249">
        <f t="shared" si="3"/>
        <v>0</v>
      </c>
      <c r="AX71" s="249">
        <f t="shared" si="3"/>
        <v>0</v>
      </c>
      <c r="AY71" s="249">
        <f t="shared" si="3"/>
        <v>0</v>
      </c>
      <c r="AZ71" s="249">
        <f t="shared" si="3"/>
        <v>0</v>
      </c>
      <c r="BA71" s="249">
        <f t="shared" si="3"/>
        <v>0</v>
      </c>
      <c r="BB71" s="249">
        <f t="shared" si="3"/>
        <v>0</v>
      </c>
      <c r="BC71" s="249">
        <f t="shared" si="3"/>
        <v>0</v>
      </c>
      <c r="BD71" s="249">
        <f t="shared" si="3"/>
        <v>0</v>
      </c>
      <c r="BE71" s="249">
        <f>BE112</f>
        <v>0</v>
      </c>
      <c r="BF71" s="249">
        <f t="shared" ref="BF71:BG78" si="4">BF112</f>
        <v>0</v>
      </c>
      <c r="BG71" s="249">
        <f t="shared" si="4"/>
        <v>0</v>
      </c>
      <c r="EZ71" s="247" t="s">
        <v>552</v>
      </c>
      <c r="FA71" s="249"/>
      <c r="FB71" s="249"/>
      <c r="FC71" s="249"/>
      <c r="FD71" s="249"/>
      <c r="FE71" s="249"/>
      <c r="FF71" s="249"/>
      <c r="FG71" s="249"/>
      <c r="FH71" s="249"/>
      <c r="FI71" s="249"/>
      <c r="FJ71" s="249"/>
      <c r="FK71" s="249"/>
      <c r="FL71" s="249"/>
      <c r="FM71" s="249"/>
      <c r="FN71" s="249"/>
      <c r="FO71" s="249"/>
    </row>
    <row r="72" spans="44:171" x14ac:dyDescent="0.2">
      <c r="AR72" s="134" t="s">
        <v>423</v>
      </c>
      <c r="AS72" s="249">
        <f t="shared" si="3"/>
        <v>0</v>
      </c>
      <c r="AT72" s="249">
        <f t="shared" si="3"/>
        <v>0</v>
      </c>
      <c r="AU72" s="249">
        <f t="shared" si="3"/>
        <v>0</v>
      </c>
      <c r="AV72" s="249">
        <f t="shared" si="3"/>
        <v>0</v>
      </c>
      <c r="AW72" s="249">
        <f t="shared" si="3"/>
        <v>0</v>
      </c>
      <c r="AX72" s="249">
        <f t="shared" si="3"/>
        <v>0</v>
      </c>
      <c r="AY72" s="249">
        <f t="shared" si="3"/>
        <v>0</v>
      </c>
      <c r="AZ72" s="249">
        <f t="shared" si="3"/>
        <v>0</v>
      </c>
      <c r="BA72" s="249">
        <f t="shared" si="3"/>
        <v>0</v>
      </c>
      <c r="BB72" s="249">
        <f t="shared" si="3"/>
        <v>0</v>
      </c>
      <c r="BC72" s="249">
        <f t="shared" si="3"/>
        <v>0</v>
      </c>
      <c r="BD72" s="249">
        <f t="shared" si="3"/>
        <v>0</v>
      </c>
      <c r="BE72" s="249">
        <f>BE113</f>
        <v>0</v>
      </c>
      <c r="BF72" s="249">
        <f t="shared" si="4"/>
        <v>0</v>
      </c>
      <c r="BG72" s="249">
        <f t="shared" si="4"/>
        <v>0</v>
      </c>
      <c r="EZ72" s="233" t="s">
        <v>421</v>
      </c>
      <c r="FA72" s="249">
        <v>0</v>
      </c>
      <c r="FB72" s="249">
        <v>0</v>
      </c>
      <c r="FC72" s="249">
        <v>0</v>
      </c>
      <c r="FD72" s="249">
        <v>0</v>
      </c>
      <c r="FE72" s="249">
        <v>0</v>
      </c>
      <c r="FF72" s="249">
        <v>0</v>
      </c>
      <c r="FG72" s="249">
        <v>0</v>
      </c>
      <c r="FH72" s="249">
        <v>0</v>
      </c>
      <c r="FI72" s="249">
        <v>0</v>
      </c>
      <c r="FJ72" s="249">
        <v>0</v>
      </c>
      <c r="FK72" s="249">
        <v>0</v>
      </c>
      <c r="FL72" s="249">
        <v>0</v>
      </c>
      <c r="FM72" s="249">
        <v>0</v>
      </c>
      <c r="FN72" s="249">
        <v>0</v>
      </c>
      <c r="FO72" s="249">
        <v>0</v>
      </c>
    </row>
    <row r="73" spans="44:171" x14ac:dyDescent="0.2">
      <c r="AR73" s="233" t="s">
        <v>515</v>
      </c>
      <c r="AS73" s="249">
        <f t="shared" si="3"/>
        <v>0</v>
      </c>
      <c r="AT73" s="249">
        <f t="shared" si="3"/>
        <v>0</v>
      </c>
      <c r="AU73" s="249">
        <f t="shared" si="3"/>
        <v>0</v>
      </c>
      <c r="AV73" s="249">
        <f t="shared" si="3"/>
        <v>0</v>
      </c>
      <c r="AW73" s="249">
        <f t="shared" si="3"/>
        <v>0</v>
      </c>
      <c r="AX73" s="249">
        <f t="shared" si="3"/>
        <v>0</v>
      </c>
      <c r="AY73" s="249">
        <f t="shared" si="3"/>
        <v>0</v>
      </c>
      <c r="AZ73" s="249">
        <f t="shared" si="3"/>
        <v>0</v>
      </c>
      <c r="BA73" s="249">
        <f t="shared" si="3"/>
        <v>0</v>
      </c>
      <c r="BB73" s="249">
        <f t="shared" si="3"/>
        <v>0</v>
      </c>
      <c r="BC73" s="249">
        <f t="shared" si="3"/>
        <v>0</v>
      </c>
      <c r="BD73" s="249">
        <f t="shared" si="3"/>
        <v>0</v>
      </c>
      <c r="BE73" s="249"/>
      <c r="BF73" s="249">
        <f t="shared" si="4"/>
        <v>0</v>
      </c>
      <c r="BG73" s="249">
        <f t="shared" si="4"/>
        <v>0</v>
      </c>
      <c r="EZ73" s="134" t="s">
        <v>423</v>
      </c>
      <c r="FA73" s="249">
        <v>0</v>
      </c>
      <c r="FB73" s="249">
        <v>0</v>
      </c>
      <c r="FC73" s="249">
        <v>0</v>
      </c>
      <c r="FD73" s="249">
        <v>0</v>
      </c>
      <c r="FE73" s="249">
        <v>0</v>
      </c>
      <c r="FF73" s="249">
        <v>0</v>
      </c>
      <c r="FG73" s="249">
        <v>0</v>
      </c>
      <c r="FH73" s="249">
        <v>0</v>
      </c>
      <c r="FI73" s="249">
        <v>0</v>
      </c>
      <c r="FJ73" s="249">
        <v>0</v>
      </c>
      <c r="FK73" s="249">
        <v>0</v>
      </c>
      <c r="FL73" s="249">
        <v>0</v>
      </c>
      <c r="FM73" s="249">
        <v>0</v>
      </c>
      <c r="FN73" s="249">
        <v>0</v>
      </c>
      <c r="FO73" s="249">
        <v>0</v>
      </c>
    </row>
    <row r="74" spans="44:171" x14ac:dyDescent="0.2">
      <c r="AR74" s="233" t="s">
        <v>517</v>
      </c>
      <c r="AS74" s="249">
        <f t="shared" si="3"/>
        <v>0</v>
      </c>
      <c r="AT74" s="249">
        <f t="shared" si="3"/>
        <v>0</v>
      </c>
      <c r="AU74" s="249">
        <f t="shared" si="3"/>
        <v>0</v>
      </c>
      <c r="AV74" s="249">
        <f t="shared" si="3"/>
        <v>0</v>
      </c>
      <c r="AW74" s="249">
        <f t="shared" si="3"/>
        <v>0</v>
      </c>
      <c r="AX74" s="249">
        <f t="shared" si="3"/>
        <v>0</v>
      </c>
      <c r="AY74" s="249">
        <f t="shared" si="3"/>
        <v>0</v>
      </c>
      <c r="AZ74" s="249">
        <f t="shared" si="3"/>
        <v>0</v>
      </c>
      <c r="BA74" s="249">
        <f t="shared" si="3"/>
        <v>0</v>
      </c>
      <c r="BB74" s="249">
        <f t="shared" si="3"/>
        <v>0</v>
      </c>
      <c r="BC74" s="249">
        <f t="shared" si="3"/>
        <v>0</v>
      </c>
      <c r="BD74" s="249">
        <f t="shared" si="3"/>
        <v>0</v>
      </c>
      <c r="BE74" s="249">
        <f t="shared" ref="BE74:BE78" si="5">BE114</f>
        <v>46.099804713468714</v>
      </c>
      <c r="BF74" s="249">
        <f t="shared" si="4"/>
        <v>0</v>
      </c>
      <c r="BG74" s="249">
        <f t="shared" si="4"/>
        <v>32.269863299428096</v>
      </c>
      <c r="EZ74" s="233" t="s">
        <v>515</v>
      </c>
      <c r="FA74" s="249">
        <v>0</v>
      </c>
      <c r="FB74" s="249">
        <v>0</v>
      </c>
      <c r="FC74" s="249">
        <v>0</v>
      </c>
      <c r="FD74" s="249">
        <v>0</v>
      </c>
      <c r="FE74" s="249">
        <v>0</v>
      </c>
      <c r="FF74" s="249">
        <v>0</v>
      </c>
      <c r="FG74" s="249">
        <v>0</v>
      </c>
      <c r="FH74" s="249">
        <v>0</v>
      </c>
      <c r="FI74" s="249">
        <v>0</v>
      </c>
      <c r="FJ74" s="249">
        <v>0</v>
      </c>
      <c r="FK74" s="249">
        <v>0</v>
      </c>
      <c r="FL74" s="249">
        <v>0</v>
      </c>
      <c r="FM74" s="249"/>
      <c r="FN74" s="249">
        <v>0</v>
      </c>
      <c r="FO74" s="249">
        <v>0</v>
      </c>
    </row>
    <row r="75" spans="44:171" x14ac:dyDescent="0.2">
      <c r="AR75" s="233" t="s">
        <v>445</v>
      </c>
      <c r="AS75" s="249">
        <f t="shared" si="3"/>
        <v>0</v>
      </c>
      <c r="AT75" s="249">
        <f t="shared" si="3"/>
        <v>0</v>
      </c>
      <c r="AU75" s="249">
        <f t="shared" si="3"/>
        <v>0</v>
      </c>
      <c r="AV75" s="249">
        <f t="shared" si="3"/>
        <v>0</v>
      </c>
      <c r="AW75" s="249">
        <f t="shared" si="3"/>
        <v>0</v>
      </c>
      <c r="AX75" s="249">
        <f t="shared" si="3"/>
        <v>0</v>
      </c>
      <c r="AY75" s="249">
        <f t="shared" si="3"/>
        <v>0</v>
      </c>
      <c r="AZ75" s="249">
        <f t="shared" si="3"/>
        <v>0</v>
      </c>
      <c r="BA75" s="249">
        <f t="shared" si="3"/>
        <v>0</v>
      </c>
      <c r="BB75" s="249">
        <f t="shared" si="3"/>
        <v>0</v>
      </c>
      <c r="BC75" s="249">
        <f t="shared" si="3"/>
        <v>0</v>
      </c>
      <c r="BD75" s="249">
        <f t="shared" si="3"/>
        <v>0</v>
      </c>
      <c r="BE75" s="249">
        <f t="shared" si="5"/>
        <v>0</v>
      </c>
      <c r="BF75" s="249">
        <f t="shared" si="4"/>
        <v>0</v>
      </c>
      <c r="BG75" s="249">
        <f t="shared" si="4"/>
        <v>1314.2879334772852</v>
      </c>
      <c r="EZ75" s="233" t="s">
        <v>517</v>
      </c>
      <c r="FA75" s="249">
        <v>0</v>
      </c>
      <c r="FB75" s="249">
        <v>0</v>
      </c>
      <c r="FC75" s="249">
        <v>0</v>
      </c>
      <c r="FD75" s="249">
        <v>0</v>
      </c>
      <c r="FE75" s="249">
        <v>0</v>
      </c>
      <c r="FF75" s="249">
        <v>0</v>
      </c>
      <c r="FG75" s="249">
        <v>0</v>
      </c>
      <c r="FH75" s="249">
        <v>0</v>
      </c>
      <c r="FI75" s="249">
        <v>0</v>
      </c>
      <c r="FJ75" s="249">
        <v>0</v>
      </c>
      <c r="FK75" s="249">
        <v>0</v>
      </c>
      <c r="FL75" s="249">
        <v>0</v>
      </c>
      <c r="FM75" s="249">
        <v>46.099804713468714</v>
      </c>
      <c r="FN75" s="249">
        <v>0</v>
      </c>
      <c r="FO75" s="249">
        <v>32.269863299428096</v>
      </c>
    </row>
    <row r="76" spans="44:171" x14ac:dyDescent="0.2">
      <c r="AR76" s="233" t="s">
        <v>446</v>
      </c>
      <c r="AS76" s="249">
        <f t="shared" si="3"/>
        <v>0</v>
      </c>
      <c r="AT76" s="249">
        <f t="shared" si="3"/>
        <v>0</v>
      </c>
      <c r="AU76" s="249">
        <f t="shared" si="3"/>
        <v>0</v>
      </c>
      <c r="AV76" s="249">
        <f t="shared" si="3"/>
        <v>0</v>
      </c>
      <c r="AW76" s="249">
        <f t="shared" si="3"/>
        <v>0</v>
      </c>
      <c r="AX76" s="249">
        <f t="shared" si="3"/>
        <v>0</v>
      </c>
      <c r="AY76" s="249">
        <f t="shared" si="3"/>
        <v>0</v>
      </c>
      <c r="AZ76" s="249">
        <f t="shared" si="3"/>
        <v>0</v>
      </c>
      <c r="BA76" s="249">
        <f t="shared" si="3"/>
        <v>0</v>
      </c>
      <c r="BB76" s="249">
        <f t="shared" si="3"/>
        <v>0</v>
      </c>
      <c r="BC76" s="249">
        <f t="shared" si="3"/>
        <v>0</v>
      </c>
      <c r="BD76" s="249">
        <f t="shared" si="3"/>
        <v>0</v>
      </c>
      <c r="BE76" s="249">
        <f t="shared" si="5"/>
        <v>0</v>
      </c>
      <c r="BF76" s="249">
        <f t="shared" si="4"/>
        <v>0</v>
      </c>
      <c r="BG76" s="249">
        <f t="shared" si="4"/>
        <v>0</v>
      </c>
      <c r="EZ76" s="233" t="s">
        <v>445</v>
      </c>
      <c r="FA76" s="249">
        <v>0</v>
      </c>
      <c r="FB76" s="249">
        <v>0</v>
      </c>
      <c r="FC76" s="249">
        <v>0</v>
      </c>
      <c r="FD76" s="249">
        <v>0</v>
      </c>
      <c r="FE76" s="249">
        <v>0</v>
      </c>
      <c r="FF76" s="249">
        <v>0</v>
      </c>
      <c r="FG76" s="249">
        <v>0</v>
      </c>
      <c r="FH76" s="249">
        <v>0</v>
      </c>
      <c r="FI76" s="249">
        <v>0</v>
      </c>
      <c r="FJ76" s="249">
        <v>0</v>
      </c>
      <c r="FK76" s="249">
        <v>0</v>
      </c>
      <c r="FL76" s="249">
        <v>0</v>
      </c>
      <c r="FM76" s="249">
        <v>0</v>
      </c>
      <c r="FN76" s="249">
        <v>0</v>
      </c>
      <c r="FO76" s="249">
        <v>1314.2879334772852</v>
      </c>
    </row>
    <row r="77" spans="44:171" x14ac:dyDescent="0.2">
      <c r="AR77" s="233" t="s">
        <v>447</v>
      </c>
      <c r="AS77" s="249">
        <f t="shared" si="3"/>
        <v>0</v>
      </c>
      <c r="AT77" s="249">
        <f t="shared" si="3"/>
        <v>0</v>
      </c>
      <c r="AU77" s="249">
        <f t="shared" si="3"/>
        <v>0</v>
      </c>
      <c r="AV77" s="249">
        <f t="shared" si="3"/>
        <v>0</v>
      </c>
      <c r="AW77" s="249">
        <f t="shared" si="3"/>
        <v>0</v>
      </c>
      <c r="AX77" s="249">
        <f t="shared" si="3"/>
        <v>0</v>
      </c>
      <c r="AY77" s="249">
        <f t="shared" si="3"/>
        <v>0</v>
      </c>
      <c r="AZ77" s="249">
        <f t="shared" si="3"/>
        <v>0</v>
      </c>
      <c r="BA77" s="249">
        <f t="shared" si="3"/>
        <v>0</v>
      </c>
      <c r="BB77" s="249">
        <f t="shared" si="3"/>
        <v>0</v>
      </c>
      <c r="BC77" s="249">
        <f t="shared" si="3"/>
        <v>0</v>
      </c>
      <c r="BD77" s="249">
        <f t="shared" si="3"/>
        <v>0</v>
      </c>
      <c r="BE77" s="249">
        <f t="shared" si="5"/>
        <v>0</v>
      </c>
      <c r="BF77" s="249">
        <f t="shared" si="4"/>
        <v>0</v>
      </c>
      <c r="BG77" s="249">
        <f t="shared" si="4"/>
        <v>0</v>
      </c>
      <c r="EZ77" s="233" t="s">
        <v>446</v>
      </c>
      <c r="FA77" s="249">
        <v>0</v>
      </c>
      <c r="FB77" s="249">
        <v>0</v>
      </c>
      <c r="FC77" s="249">
        <v>0</v>
      </c>
      <c r="FD77" s="249">
        <v>0</v>
      </c>
      <c r="FE77" s="249">
        <v>0</v>
      </c>
      <c r="FF77" s="249">
        <v>0</v>
      </c>
      <c r="FG77" s="249">
        <v>0</v>
      </c>
      <c r="FH77" s="249">
        <v>0</v>
      </c>
      <c r="FI77" s="249">
        <v>0</v>
      </c>
      <c r="FJ77" s="249">
        <v>0</v>
      </c>
      <c r="FK77" s="249">
        <v>0</v>
      </c>
      <c r="FL77" s="249">
        <v>0</v>
      </c>
      <c r="FM77" s="249">
        <v>0</v>
      </c>
      <c r="FN77" s="249">
        <v>0</v>
      </c>
      <c r="FO77" s="249">
        <v>0</v>
      </c>
    </row>
    <row r="78" spans="44:171" x14ac:dyDescent="0.2">
      <c r="AR78" s="233" t="s">
        <v>457</v>
      </c>
      <c r="AS78" s="249">
        <f t="shared" si="3"/>
        <v>0</v>
      </c>
      <c r="AT78" s="249">
        <f t="shared" si="3"/>
        <v>0</v>
      </c>
      <c r="AU78" s="249">
        <f t="shared" si="3"/>
        <v>0</v>
      </c>
      <c r="AV78" s="249">
        <f t="shared" si="3"/>
        <v>0</v>
      </c>
      <c r="AW78" s="249">
        <f t="shared" si="3"/>
        <v>0</v>
      </c>
      <c r="AX78" s="249">
        <f t="shared" si="3"/>
        <v>0</v>
      </c>
      <c r="AY78" s="249">
        <f t="shared" si="3"/>
        <v>0</v>
      </c>
      <c r="AZ78" s="249">
        <f t="shared" si="3"/>
        <v>0</v>
      </c>
      <c r="BA78" s="249">
        <f t="shared" si="3"/>
        <v>0</v>
      </c>
      <c r="BB78" s="249">
        <f t="shared" si="3"/>
        <v>0</v>
      </c>
      <c r="BC78" s="249">
        <f t="shared" si="3"/>
        <v>0</v>
      </c>
      <c r="BD78" s="249">
        <f t="shared" si="3"/>
        <v>0</v>
      </c>
      <c r="BE78" s="249">
        <f t="shared" si="5"/>
        <v>0</v>
      </c>
      <c r="BF78" s="249">
        <f t="shared" si="4"/>
        <v>0</v>
      </c>
      <c r="BG78" s="249">
        <f t="shared" si="4"/>
        <v>0</v>
      </c>
      <c r="EZ78" s="233" t="s">
        <v>447</v>
      </c>
      <c r="FA78" s="249">
        <v>0</v>
      </c>
      <c r="FB78" s="249">
        <v>0</v>
      </c>
      <c r="FC78" s="249">
        <v>0</v>
      </c>
      <c r="FD78" s="249">
        <v>0</v>
      </c>
      <c r="FE78" s="249">
        <v>0</v>
      </c>
      <c r="FF78" s="249">
        <v>0</v>
      </c>
      <c r="FG78" s="249">
        <v>0</v>
      </c>
      <c r="FH78" s="249">
        <v>0</v>
      </c>
      <c r="FI78" s="249">
        <v>0</v>
      </c>
      <c r="FJ78" s="249">
        <v>0</v>
      </c>
      <c r="FK78" s="249">
        <v>0</v>
      </c>
      <c r="FL78" s="249">
        <v>0</v>
      </c>
      <c r="FM78" s="249">
        <v>0</v>
      </c>
      <c r="FN78" s="249">
        <v>0</v>
      </c>
      <c r="FO78" s="249">
        <v>0</v>
      </c>
    </row>
    <row r="79" spans="44:171" x14ac:dyDescent="0.2">
      <c r="AR79" s="233"/>
      <c r="AS79" s="380" t="s">
        <v>472</v>
      </c>
      <c r="AT79" s="380"/>
      <c r="AU79" s="380"/>
      <c r="AV79" s="380"/>
      <c r="AW79" s="380"/>
      <c r="AX79" s="380"/>
      <c r="AY79" s="380"/>
      <c r="AZ79" s="380"/>
      <c r="BA79" s="380"/>
      <c r="BB79" s="380"/>
      <c r="BC79" s="380"/>
      <c r="BD79" s="380"/>
      <c r="BE79" s="380"/>
      <c r="BF79" s="380"/>
      <c r="BG79" s="380"/>
      <c r="EZ79" s="233" t="s">
        <v>457</v>
      </c>
      <c r="FA79" s="249">
        <v>0</v>
      </c>
      <c r="FB79" s="249">
        <v>0</v>
      </c>
      <c r="FC79" s="249">
        <v>0</v>
      </c>
      <c r="FD79" s="249">
        <v>0</v>
      </c>
      <c r="FE79" s="249">
        <v>0</v>
      </c>
      <c r="FF79" s="249">
        <v>0</v>
      </c>
      <c r="FG79" s="249">
        <v>0</v>
      </c>
      <c r="FH79" s="249">
        <v>0</v>
      </c>
      <c r="FI79" s="249">
        <v>0</v>
      </c>
      <c r="FJ79" s="249">
        <v>0</v>
      </c>
      <c r="FK79" s="249">
        <v>0</v>
      </c>
      <c r="FL79" s="249">
        <v>0</v>
      </c>
      <c r="FM79" s="249">
        <v>0</v>
      </c>
      <c r="FN79" s="249">
        <v>0</v>
      </c>
      <c r="FO79" s="249">
        <v>0</v>
      </c>
    </row>
    <row r="80" spans="44:171" x14ac:dyDescent="0.2">
      <c r="EZ80" s="233"/>
      <c r="FA80" s="380" t="s">
        <v>472</v>
      </c>
      <c r="FB80" s="380"/>
      <c r="FC80" s="380"/>
      <c r="FD80" s="380"/>
      <c r="FE80" s="380"/>
      <c r="FF80" s="380"/>
      <c r="FG80" s="380"/>
      <c r="FH80" s="380"/>
      <c r="FI80" s="380"/>
      <c r="FJ80" s="380"/>
      <c r="FK80" s="380"/>
      <c r="FL80" s="380"/>
      <c r="FM80" s="380"/>
      <c r="FN80" s="380"/>
      <c r="FO80" s="380"/>
    </row>
    <row r="82" spans="33:192" ht="112" customHeight="1" x14ac:dyDescent="0.2"/>
    <row r="83" spans="33:192" ht="251" x14ac:dyDescent="0.2">
      <c r="AS83" s="234" t="s">
        <v>325</v>
      </c>
      <c r="AT83" s="234" t="s">
        <v>326</v>
      </c>
      <c r="AU83" s="234" t="s">
        <v>327</v>
      </c>
      <c r="AV83" s="234" t="s">
        <v>455</v>
      </c>
      <c r="AW83" s="234" t="s">
        <v>435</v>
      </c>
      <c r="AX83" s="234" t="s">
        <v>434</v>
      </c>
      <c r="AY83" s="234" t="s">
        <v>351</v>
      </c>
      <c r="AZ83" s="234" t="s">
        <v>348</v>
      </c>
      <c r="BA83" s="234" t="s">
        <v>362</v>
      </c>
      <c r="BB83" s="234" t="s">
        <v>349</v>
      </c>
      <c r="BC83" s="234" t="s">
        <v>344</v>
      </c>
      <c r="BD83" s="234" t="s">
        <v>514</v>
      </c>
      <c r="BE83" s="234" t="s">
        <v>516</v>
      </c>
      <c r="BF83" s="234" t="s">
        <v>76</v>
      </c>
      <c r="BG83" s="234" t="s">
        <v>337</v>
      </c>
      <c r="BL83" s="234"/>
      <c r="BM83" s="234" t="s">
        <v>331</v>
      </c>
      <c r="BN83" s="234" t="s">
        <v>279</v>
      </c>
      <c r="CE83" s="248"/>
      <c r="CF83" s="234" t="s">
        <v>333</v>
      </c>
      <c r="CG83" s="234" t="s">
        <v>335</v>
      </c>
      <c r="CH83" s="234" t="s">
        <v>336</v>
      </c>
      <c r="CI83" s="234" t="s">
        <v>355</v>
      </c>
      <c r="CJ83" s="234" t="s">
        <v>377</v>
      </c>
      <c r="CK83" s="234" t="s">
        <v>407</v>
      </c>
      <c r="CL83" s="234" t="s">
        <v>466</v>
      </c>
      <c r="CM83" s="234" t="s">
        <v>467</v>
      </c>
      <c r="CN83" s="234" t="s">
        <v>459</v>
      </c>
      <c r="CO83" s="235" t="s">
        <v>442</v>
      </c>
      <c r="CP83" s="234" t="s">
        <v>409</v>
      </c>
      <c r="CQ83" s="235" t="s">
        <v>412</v>
      </c>
      <c r="CR83" s="234" t="s">
        <v>437</v>
      </c>
      <c r="CS83" s="236" t="s">
        <v>430</v>
      </c>
      <c r="CT83" s="234" t="s">
        <v>416</v>
      </c>
      <c r="CU83" s="235" t="s">
        <v>441</v>
      </c>
      <c r="CV83" s="235" t="s">
        <v>436</v>
      </c>
      <c r="CW83" s="235" t="s">
        <v>433</v>
      </c>
      <c r="CX83" s="235" t="s">
        <v>439</v>
      </c>
      <c r="CY83" s="236" t="s">
        <v>438</v>
      </c>
      <c r="CZ83" s="236" t="s">
        <v>424</v>
      </c>
      <c r="DA83" s="236" t="s">
        <v>456</v>
      </c>
      <c r="DB83" s="236" t="s">
        <v>425</v>
      </c>
      <c r="DC83" s="236" t="s">
        <v>427</v>
      </c>
      <c r="DD83" s="236" t="s">
        <v>426</v>
      </c>
      <c r="DE83" s="236" t="s">
        <v>484</v>
      </c>
      <c r="DF83" s="238" t="s">
        <v>422</v>
      </c>
      <c r="DG83" s="238" t="s">
        <v>552</v>
      </c>
      <c r="DH83" s="236" t="s">
        <v>421</v>
      </c>
      <c r="DI83" s="234" t="s">
        <v>423</v>
      </c>
      <c r="DJ83" s="236" t="s">
        <v>515</v>
      </c>
      <c r="DK83" s="236" t="s">
        <v>517</v>
      </c>
      <c r="DL83" s="236" t="s">
        <v>445</v>
      </c>
      <c r="DM83" s="236" t="s">
        <v>446</v>
      </c>
      <c r="DN83" s="236" t="s">
        <v>447</v>
      </c>
      <c r="DO83" s="236" t="s">
        <v>457</v>
      </c>
      <c r="DP83" s="236" t="s">
        <v>800</v>
      </c>
      <c r="FM83" s="234" t="s">
        <v>325</v>
      </c>
      <c r="FN83" s="234" t="s">
        <v>326</v>
      </c>
      <c r="FO83" s="234" t="s">
        <v>327</v>
      </c>
      <c r="FP83" s="234" t="s">
        <v>455</v>
      </c>
      <c r="FQ83" s="234" t="s">
        <v>435</v>
      </c>
      <c r="FR83" s="234" t="s">
        <v>434</v>
      </c>
      <c r="FS83" s="234" t="s">
        <v>351</v>
      </c>
      <c r="FT83" s="234" t="s">
        <v>348</v>
      </c>
      <c r="FU83" s="234" t="s">
        <v>362</v>
      </c>
      <c r="FV83" s="234" t="s">
        <v>349</v>
      </c>
      <c r="FW83" s="234" t="s">
        <v>344</v>
      </c>
      <c r="FX83" s="234" t="s">
        <v>514</v>
      </c>
      <c r="FY83" s="234" t="s">
        <v>516</v>
      </c>
      <c r="FZ83" s="234" t="s">
        <v>76</v>
      </c>
      <c r="GA83" s="234" t="s">
        <v>337</v>
      </c>
      <c r="GG83" s="234" t="s">
        <v>331</v>
      </c>
      <c r="GH83" s="234" t="s">
        <v>279</v>
      </c>
      <c r="GI83" s="234" t="s">
        <v>800</v>
      </c>
    </row>
    <row r="84" spans="33:192" x14ac:dyDescent="0.2">
      <c r="AG84" s="134"/>
      <c r="AH84" s="134"/>
      <c r="AR84" s="134" t="s">
        <v>333</v>
      </c>
      <c r="AS84" s="237">
        <f>Ore_to_PI!AN42</f>
        <v>1011.7674660019052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37"/>
      <c r="BH84" s="246">
        <f t="shared" ref="BH84:BH119" si="6">SUM(AS84:BG84)</f>
        <v>1011.7674660019052</v>
      </c>
      <c r="BL84" s="134" t="s">
        <v>333</v>
      </c>
      <c r="BM84" s="240"/>
      <c r="BN84" s="240"/>
      <c r="BO84" s="246">
        <f>SUM(BM84:BN84)</f>
        <v>0</v>
      </c>
      <c r="CE84" s="134" t="s">
        <v>325</v>
      </c>
      <c r="CF84" s="325" cm="1">
        <f t="array" ref="CF84:DP98">TRANSPOSE(AS84:BG119) - (C125:AM139)</f>
        <v>1011.7674660019052</v>
      </c>
      <c r="CG84" s="325">
        <v>0</v>
      </c>
      <c r="CH84" s="325">
        <v>0</v>
      </c>
      <c r="CI84" s="325">
        <v>30.150427560669065</v>
      </c>
      <c r="CJ84" s="325">
        <v>0</v>
      </c>
      <c r="CK84" s="325">
        <v>2.0694989883749622</v>
      </c>
      <c r="CL84" s="325">
        <v>0</v>
      </c>
      <c r="CM84" s="325">
        <v>0</v>
      </c>
      <c r="CN84" s="325">
        <v>0</v>
      </c>
      <c r="CO84" s="325">
        <v>-1011.7674660019052</v>
      </c>
      <c r="CP84" s="325">
        <v>-32.219926549044033</v>
      </c>
      <c r="CQ84" s="325">
        <v>0</v>
      </c>
      <c r="CR84" s="325">
        <v>0</v>
      </c>
      <c r="CS84" s="325">
        <v>0</v>
      </c>
      <c r="CT84" s="325">
        <v>0</v>
      </c>
      <c r="CU84" s="325">
        <v>0</v>
      </c>
      <c r="CV84" s="325">
        <v>0</v>
      </c>
      <c r="CW84" s="325">
        <v>0</v>
      </c>
      <c r="CX84" s="325">
        <v>0</v>
      </c>
      <c r="CY84" s="325">
        <v>0</v>
      </c>
      <c r="CZ84" s="325">
        <v>0</v>
      </c>
      <c r="DA84" s="325">
        <v>0</v>
      </c>
      <c r="DB84" s="325">
        <v>0</v>
      </c>
      <c r="DC84" s="325">
        <v>0</v>
      </c>
      <c r="DD84" s="325">
        <v>0</v>
      </c>
      <c r="DE84" s="325">
        <v>0</v>
      </c>
      <c r="DF84" s="325">
        <v>0</v>
      </c>
      <c r="DG84" s="325">
        <v>0</v>
      </c>
      <c r="DH84" s="325">
        <v>0</v>
      </c>
      <c r="DI84" s="325">
        <v>0</v>
      </c>
      <c r="DJ84" s="325">
        <v>0</v>
      </c>
      <c r="DK84" s="325">
        <v>0</v>
      </c>
      <c r="DL84" s="325">
        <v>0</v>
      </c>
      <c r="DM84" s="325">
        <v>0</v>
      </c>
      <c r="DN84" s="325">
        <v>0</v>
      </c>
      <c r="DO84" s="325">
        <v>0</v>
      </c>
      <c r="DP84" t="e">
        <v>#N/A</v>
      </c>
      <c r="DR84" s="336">
        <f>SUM(CF84:DO84)</f>
        <v>-5.6843418860808015E-14</v>
      </c>
      <c r="FA84" s="134"/>
      <c r="FB84" s="134"/>
      <c r="FL84" s="134" t="s">
        <v>333</v>
      </c>
      <c r="FM84" s="237">
        <v>1011.7674660019052</v>
      </c>
      <c r="FN84" s="237"/>
      <c r="FO84" s="237"/>
      <c r="FP84" s="237"/>
      <c r="FQ84" s="237"/>
      <c r="FR84" s="237"/>
      <c r="FS84" s="237"/>
      <c r="FT84" s="237"/>
      <c r="FU84" s="237"/>
      <c r="FV84" s="237"/>
      <c r="FW84" s="237"/>
      <c r="FX84" s="237"/>
      <c r="FY84" s="237"/>
      <c r="FZ84" s="237"/>
      <c r="GA84" s="237"/>
      <c r="GB84" s="246">
        <v>1011.7674660019052</v>
      </c>
      <c r="GF84" s="134" t="s">
        <v>333</v>
      </c>
      <c r="GG84" s="240"/>
      <c r="GH84" s="240"/>
      <c r="GI84" s="240"/>
      <c r="GJ84" s="246">
        <v>0</v>
      </c>
    </row>
    <row r="85" spans="33:192" x14ac:dyDescent="0.2">
      <c r="AG85" s="134"/>
      <c r="AH85" s="134"/>
      <c r="AR85" s="134" t="s">
        <v>335</v>
      </c>
      <c r="AS85" s="237"/>
      <c r="AT85" s="237">
        <f>Ore_to_PI!U126</f>
        <v>208.55560337725498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37"/>
      <c r="BH85" s="246">
        <f t="shared" si="6"/>
        <v>208.55560337725498</v>
      </c>
      <c r="BL85" s="134" t="s">
        <v>335</v>
      </c>
      <c r="BM85" s="240"/>
      <c r="BN85" s="240"/>
      <c r="BO85" s="246">
        <f>SUM(BM85:BN85)</f>
        <v>0</v>
      </c>
      <c r="CE85" s="134" t="s">
        <v>326</v>
      </c>
      <c r="CF85" s="325">
        <v>0</v>
      </c>
      <c r="CG85" s="325">
        <v>208.55560337725498</v>
      </c>
      <c r="CH85" s="325">
        <v>0</v>
      </c>
      <c r="CI85" s="325">
        <v>9.0394269236644703E-2</v>
      </c>
      <c r="CJ85" s="325">
        <v>0</v>
      </c>
      <c r="CK85" s="325">
        <v>5.671161105764883E-3</v>
      </c>
      <c r="CL85" s="325">
        <v>5.1714158616864253E-4</v>
      </c>
      <c r="CM85" s="325">
        <v>0</v>
      </c>
      <c r="CN85" s="325">
        <v>0</v>
      </c>
      <c r="CO85" s="325">
        <v>0</v>
      </c>
      <c r="CP85" s="325">
        <v>0</v>
      </c>
      <c r="CQ85" s="325">
        <v>-208.55560337725498</v>
      </c>
      <c r="CR85" s="325">
        <v>-9.658257192857822E-2</v>
      </c>
      <c r="CS85" s="325">
        <v>0</v>
      </c>
      <c r="CT85" s="325">
        <v>0</v>
      </c>
      <c r="CU85" s="325">
        <v>0</v>
      </c>
      <c r="CV85" s="325">
        <v>0</v>
      </c>
      <c r="CW85" s="325">
        <v>0</v>
      </c>
      <c r="CX85" s="325">
        <v>0</v>
      </c>
      <c r="CY85" s="325">
        <v>0</v>
      </c>
      <c r="CZ85" s="325">
        <v>0</v>
      </c>
      <c r="DA85" s="325">
        <v>0</v>
      </c>
      <c r="DB85" s="325">
        <v>0</v>
      </c>
      <c r="DC85" s="325">
        <v>0</v>
      </c>
      <c r="DD85" s="325">
        <v>0</v>
      </c>
      <c r="DE85" s="325">
        <v>0</v>
      </c>
      <c r="DF85" s="325">
        <v>0</v>
      </c>
      <c r="DG85" s="325">
        <v>0</v>
      </c>
      <c r="DH85" s="325">
        <v>0</v>
      </c>
      <c r="DI85" s="325">
        <v>0</v>
      </c>
      <c r="DJ85" s="325">
        <v>0</v>
      </c>
      <c r="DK85" s="325">
        <v>0</v>
      </c>
      <c r="DL85" s="325">
        <v>0</v>
      </c>
      <c r="DM85" s="325">
        <v>0</v>
      </c>
      <c r="DN85" s="325">
        <v>0</v>
      </c>
      <c r="DO85" s="325">
        <v>0</v>
      </c>
      <c r="DP85" t="e">
        <v>#N/A</v>
      </c>
      <c r="DR85" s="336">
        <f t="shared" ref="DR85:DR98" si="7">SUM(CF85:DO85)</f>
        <v>-1.354472090042691E-14</v>
      </c>
      <c r="FA85" s="134"/>
      <c r="FB85" s="134"/>
      <c r="FL85" s="134" t="s">
        <v>335</v>
      </c>
      <c r="FM85" s="237"/>
      <c r="FN85" s="237">
        <v>208.55560337725498</v>
      </c>
      <c r="FO85" s="237"/>
      <c r="FP85" s="237"/>
      <c r="FQ85" s="237"/>
      <c r="FR85" s="237"/>
      <c r="FS85" s="237"/>
      <c r="FT85" s="237"/>
      <c r="FU85" s="237"/>
      <c r="FV85" s="237"/>
      <c r="FW85" s="237"/>
      <c r="FX85" s="237"/>
      <c r="FY85" s="237"/>
      <c r="FZ85" s="237"/>
      <c r="GA85" s="237"/>
      <c r="GB85" s="246">
        <v>208.55560337725498</v>
      </c>
      <c r="GF85" s="134" t="s">
        <v>335</v>
      </c>
      <c r="GG85" s="240"/>
      <c r="GH85" s="240"/>
      <c r="GI85" s="240"/>
      <c r="GJ85" s="246">
        <v>0</v>
      </c>
    </row>
    <row r="86" spans="33:192" x14ac:dyDescent="0.2">
      <c r="AG86" s="134"/>
      <c r="AH86" s="134"/>
      <c r="AR86" s="134" t="s">
        <v>336</v>
      </c>
      <c r="AS86" s="237"/>
      <c r="AT86" s="237"/>
      <c r="AU86" s="237">
        <f>Ore_to_PI!U206</f>
        <v>298.6148747230165</v>
      </c>
      <c r="AV86" s="237"/>
      <c r="AW86" s="237"/>
      <c r="AX86" s="237"/>
      <c r="AY86" s="237"/>
      <c r="AZ86" s="237"/>
      <c r="BA86" s="237"/>
      <c r="BB86" s="237"/>
      <c r="BC86" s="237"/>
      <c r="BD86" s="237"/>
      <c r="BE86" s="237"/>
      <c r="BF86" s="237"/>
      <c r="BG86" s="237"/>
      <c r="BH86" s="246">
        <f t="shared" si="6"/>
        <v>298.6148747230165</v>
      </c>
      <c r="BL86" s="134" t="s">
        <v>336</v>
      </c>
      <c r="BM86" s="240"/>
      <c r="BN86" s="240"/>
      <c r="BO86" s="246">
        <f>SUM(BM86:BN86)</f>
        <v>0</v>
      </c>
      <c r="CE86" s="134" t="s">
        <v>327</v>
      </c>
      <c r="CF86" s="325">
        <v>0</v>
      </c>
      <c r="CG86" s="325">
        <v>0</v>
      </c>
      <c r="CH86" s="325">
        <v>298.6148747230165</v>
      </c>
      <c r="CI86" s="325">
        <v>7.4647476716394348</v>
      </c>
      <c r="CJ86" s="325">
        <v>0</v>
      </c>
      <c r="CK86" s="325">
        <v>0.51237375403207552</v>
      </c>
      <c r="CL86" s="325">
        <v>0</v>
      </c>
      <c r="CM86" s="325">
        <v>0</v>
      </c>
      <c r="CN86" s="325">
        <v>0</v>
      </c>
      <c r="CO86" s="325">
        <v>0</v>
      </c>
      <c r="CP86" s="325">
        <v>0</v>
      </c>
      <c r="CQ86" s="325">
        <v>0</v>
      </c>
      <c r="CR86" s="325">
        <v>0</v>
      </c>
      <c r="CS86" s="325">
        <v>-298.6148747230165</v>
      </c>
      <c r="CT86" s="325">
        <v>-7.9771214256715108</v>
      </c>
      <c r="CU86" s="325">
        <v>0</v>
      </c>
      <c r="CV86" s="325">
        <v>0</v>
      </c>
      <c r="CW86" s="325">
        <v>0</v>
      </c>
      <c r="CX86" s="325">
        <v>0</v>
      </c>
      <c r="CY86" s="325">
        <v>0</v>
      </c>
      <c r="CZ86" s="325">
        <v>0</v>
      </c>
      <c r="DA86" s="325">
        <v>0</v>
      </c>
      <c r="DB86" s="325">
        <v>0</v>
      </c>
      <c r="DC86" s="325">
        <v>0</v>
      </c>
      <c r="DD86" s="325">
        <v>0</v>
      </c>
      <c r="DE86" s="325">
        <v>0</v>
      </c>
      <c r="DF86" s="325">
        <v>0</v>
      </c>
      <c r="DG86" s="325">
        <v>0</v>
      </c>
      <c r="DH86" s="325">
        <v>0</v>
      </c>
      <c r="DI86" s="325">
        <v>0</v>
      </c>
      <c r="DJ86" s="325">
        <v>0</v>
      </c>
      <c r="DK86" s="325">
        <v>0</v>
      </c>
      <c r="DL86" s="325">
        <v>0</v>
      </c>
      <c r="DM86" s="325">
        <v>0</v>
      </c>
      <c r="DN86" s="325">
        <v>0</v>
      </c>
      <c r="DO86" s="325">
        <v>0</v>
      </c>
      <c r="DP86" t="e">
        <v>#N/A</v>
      </c>
      <c r="DR86" s="336">
        <f t="shared" si="7"/>
        <v>-1.2434497875801753E-14</v>
      </c>
      <c r="FA86" s="134"/>
      <c r="FB86" s="134"/>
      <c r="FL86" s="134" t="s">
        <v>336</v>
      </c>
      <c r="FM86" s="237"/>
      <c r="FN86" s="237"/>
      <c r="FO86" s="237">
        <v>298.6148747230165</v>
      </c>
      <c r="FP86" s="237"/>
      <c r="FQ86" s="237"/>
      <c r="FR86" s="237"/>
      <c r="FS86" s="237"/>
      <c r="FT86" s="237"/>
      <c r="FU86" s="237"/>
      <c r="FV86" s="237"/>
      <c r="FW86" s="237"/>
      <c r="FX86" s="237"/>
      <c r="FY86" s="237"/>
      <c r="FZ86" s="237"/>
      <c r="GA86" s="237"/>
      <c r="GB86" s="246">
        <v>298.6148747230165</v>
      </c>
      <c r="GF86" s="134" t="s">
        <v>336</v>
      </c>
      <c r="GG86" s="240"/>
      <c r="GH86" s="240"/>
      <c r="GI86" s="240"/>
      <c r="GJ86" s="246">
        <v>0</v>
      </c>
    </row>
    <row r="87" spans="33:192" x14ac:dyDescent="0.2">
      <c r="AG87" s="134"/>
      <c r="AH87" s="134"/>
      <c r="AR87" s="134" t="s">
        <v>355</v>
      </c>
      <c r="AS87" s="237">
        <f>Ore_to_PI!U72</f>
        <v>30.150427560669065</v>
      </c>
      <c r="AT87" s="237">
        <f>Ore_to_PI!U163</f>
        <v>9.0394269236644703E-2</v>
      </c>
      <c r="AU87" s="237">
        <f>Ore_to_PI!U236</f>
        <v>7.4647476716394348</v>
      </c>
      <c r="AV87" s="237"/>
      <c r="AW87" s="237"/>
      <c r="AX87" s="237"/>
      <c r="AY87" s="237"/>
      <c r="AZ87" s="237"/>
      <c r="BA87" s="237"/>
      <c r="BB87" s="237">
        <f>Ore_to_PI!CA140</f>
        <v>644.2421909044931</v>
      </c>
      <c r="BC87" s="237">
        <f>Ore_to_PI!CA232</f>
        <v>3494.7460959815226</v>
      </c>
      <c r="BD87" s="237"/>
      <c r="BE87" s="237"/>
      <c r="BF87" s="237"/>
      <c r="BG87" s="239">
        <f>Ore_to_PI!EL140</f>
        <v>2852.0490535886452</v>
      </c>
      <c r="BH87" s="246">
        <f t="shared" si="6"/>
        <v>7028.7429099762066</v>
      </c>
      <c r="BL87" s="134" t="s">
        <v>355</v>
      </c>
      <c r="BM87" s="240"/>
      <c r="BN87" s="240"/>
      <c r="BO87" s="246">
        <f t="shared" ref="BO87:BO119" si="8">SUM(BM87:BN87)</f>
        <v>0</v>
      </c>
      <c r="CE87" s="134" t="s">
        <v>455</v>
      </c>
      <c r="CF87" s="325">
        <v>0</v>
      </c>
      <c r="CG87" s="325">
        <v>0</v>
      </c>
      <c r="CH87" s="325">
        <v>0</v>
      </c>
      <c r="CI87" s="325">
        <v>0</v>
      </c>
      <c r="CJ87" s="325">
        <v>0</v>
      </c>
      <c r="CK87" s="325">
        <v>0</v>
      </c>
      <c r="CL87" s="325">
        <v>0</v>
      </c>
      <c r="CM87" s="325">
        <v>0</v>
      </c>
      <c r="CN87" s="325">
        <v>0</v>
      </c>
      <c r="CO87" s="325">
        <v>1011.7674660019052</v>
      </c>
      <c r="CP87" s="325">
        <v>0</v>
      </c>
      <c r="CQ87" s="325">
        <v>0</v>
      </c>
      <c r="CR87" s="325">
        <v>0</v>
      </c>
      <c r="CS87" s="325">
        <v>0</v>
      </c>
      <c r="CT87" s="325">
        <v>0</v>
      </c>
      <c r="CU87" s="325">
        <v>-1011.7674660019052</v>
      </c>
      <c r="CV87" s="325">
        <v>0</v>
      </c>
      <c r="CW87" s="325">
        <v>0</v>
      </c>
      <c r="CX87" s="325">
        <v>0</v>
      </c>
      <c r="CY87" s="325">
        <v>0</v>
      </c>
      <c r="CZ87" s="325">
        <v>0</v>
      </c>
      <c r="DA87" s="325">
        <v>0</v>
      </c>
      <c r="DB87" s="325">
        <v>0</v>
      </c>
      <c r="DC87" s="325">
        <v>0</v>
      </c>
      <c r="DD87" s="325">
        <v>0</v>
      </c>
      <c r="DE87" s="325">
        <v>0</v>
      </c>
      <c r="DF87" s="325">
        <v>0</v>
      </c>
      <c r="DG87" s="325">
        <v>0</v>
      </c>
      <c r="DH87" s="325">
        <v>0</v>
      </c>
      <c r="DI87" s="325">
        <v>0</v>
      </c>
      <c r="DJ87" s="325">
        <v>0</v>
      </c>
      <c r="DK87" s="325">
        <v>0</v>
      </c>
      <c r="DL87" s="325">
        <v>0</v>
      </c>
      <c r="DM87" s="325">
        <v>0</v>
      </c>
      <c r="DN87" s="325">
        <v>0</v>
      </c>
      <c r="DO87" s="325">
        <v>0</v>
      </c>
      <c r="DP87" t="e">
        <v>#N/A</v>
      </c>
      <c r="DR87" s="336">
        <f t="shared" si="7"/>
        <v>0</v>
      </c>
      <c r="FA87" s="134"/>
      <c r="FB87" s="134"/>
      <c r="FL87" s="134" t="s">
        <v>355</v>
      </c>
      <c r="FM87" s="237">
        <v>30.150427560669065</v>
      </c>
      <c r="FN87" s="237">
        <v>9.0394269236644703E-2</v>
      </c>
      <c r="FO87" s="237">
        <v>7.4647476716394348</v>
      </c>
      <c r="FP87" s="237"/>
      <c r="FQ87" s="237"/>
      <c r="FR87" s="237"/>
      <c r="FS87" s="237"/>
      <c r="FT87" s="237"/>
      <c r="FU87" s="237"/>
      <c r="FV87" s="237">
        <v>644.2421909044931</v>
      </c>
      <c r="FW87" s="237">
        <v>3494.7460959815226</v>
      </c>
      <c r="FX87" s="237"/>
      <c r="FY87" s="237"/>
      <c r="FZ87" s="237"/>
      <c r="GA87" s="239">
        <v>2852.0490535886452</v>
      </c>
      <c r="GB87" s="246">
        <v>7028.7429099762066</v>
      </c>
      <c r="GF87" s="134" t="s">
        <v>355</v>
      </c>
      <c r="GG87" s="240"/>
      <c r="GH87" s="240"/>
      <c r="GI87" s="240"/>
      <c r="GJ87" s="246">
        <v>0</v>
      </c>
    </row>
    <row r="88" spans="33:192" x14ac:dyDescent="0.2">
      <c r="AG88" s="134"/>
      <c r="AH88" s="134"/>
      <c r="AR88" s="134" t="s">
        <v>377</v>
      </c>
      <c r="AS88" s="237"/>
      <c r="AT88" s="237"/>
      <c r="AU88" s="237"/>
      <c r="AV88" s="237"/>
      <c r="AW88" s="237"/>
      <c r="AX88" s="237"/>
      <c r="AY88" s="237"/>
      <c r="AZ88" s="237"/>
      <c r="BA88" s="237"/>
      <c r="BB88" s="237">
        <f>Ore_to_PI!CA152</f>
        <v>37.630021206323519</v>
      </c>
      <c r="BC88" s="237">
        <f>Ore_to_PI!CA244</f>
        <v>204.127223518021</v>
      </c>
      <c r="BD88" s="237"/>
      <c r="BE88" s="237"/>
      <c r="BF88" s="237"/>
      <c r="BG88" s="237">
        <f>Ore_to_PI!EL114</f>
        <v>44.927545117863247</v>
      </c>
      <c r="BH88" s="246">
        <f t="shared" si="6"/>
        <v>286.68478984220775</v>
      </c>
      <c r="BL88" s="134" t="s">
        <v>377</v>
      </c>
      <c r="BM88" s="240"/>
      <c r="BN88" s="240"/>
      <c r="BO88" s="246">
        <f t="shared" si="8"/>
        <v>0</v>
      </c>
      <c r="CE88" s="134" t="s">
        <v>435</v>
      </c>
      <c r="CF88" s="325">
        <v>0</v>
      </c>
      <c r="CG88" s="325">
        <v>0</v>
      </c>
      <c r="CH88" s="325">
        <v>0</v>
      </c>
      <c r="CI88" s="325">
        <v>0</v>
      </c>
      <c r="CJ88" s="325">
        <v>0</v>
      </c>
      <c r="CK88" s="325">
        <v>0</v>
      </c>
      <c r="CL88" s="325">
        <v>0</v>
      </c>
      <c r="CM88" s="325">
        <v>0</v>
      </c>
      <c r="CN88" s="325">
        <v>0</v>
      </c>
      <c r="CO88" s="325">
        <v>0</v>
      </c>
      <c r="CP88" s="325">
        <v>0</v>
      </c>
      <c r="CQ88" s="325">
        <v>208.55560337725498</v>
      </c>
      <c r="CR88" s="325">
        <v>0</v>
      </c>
      <c r="CS88" s="325">
        <v>0</v>
      </c>
      <c r="CT88" s="325">
        <v>0</v>
      </c>
      <c r="CU88" s="325">
        <v>0</v>
      </c>
      <c r="CV88" s="325">
        <v>-208.55560337725498</v>
      </c>
      <c r="CW88" s="325">
        <v>0</v>
      </c>
      <c r="CX88" s="325">
        <v>0</v>
      </c>
      <c r="CY88" s="325">
        <v>0</v>
      </c>
      <c r="CZ88" s="325">
        <v>0</v>
      </c>
      <c r="DA88" s="325">
        <v>0</v>
      </c>
      <c r="DB88" s="325">
        <v>0</v>
      </c>
      <c r="DC88" s="325">
        <v>0</v>
      </c>
      <c r="DD88" s="325">
        <v>0</v>
      </c>
      <c r="DE88" s="325">
        <v>0</v>
      </c>
      <c r="DF88" s="325">
        <v>0</v>
      </c>
      <c r="DG88" s="325">
        <v>0</v>
      </c>
      <c r="DH88" s="325">
        <v>0</v>
      </c>
      <c r="DI88" s="325">
        <v>0</v>
      </c>
      <c r="DJ88" s="325">
        <v>0</v>
      </c>
      <c r="DK88" s="325">
        <v>0</v>
      </c>
      <c r="DL88" s="325">
        <v>0</v>
      </c>
      <c r="DM88" s="325">
        <v>0</v>
      </c>
      <c r="DN88" s="325">
        <v>0</v>
      </c>
      <c r="DO88" s="325">
        <v>0</v>
      </c>
      <c r="DP88" t="e">
        <v>#N/A</v>
      </c>
      <c r="DR88" s="336">
        <f t="shared" si="7"/>
        <v>0</v>
      </c>
      <c r="FA88" s="134"/>
      <c r="FB88" s="134"/>
      <c r="FL88" s="134" t="s">
        <v>377</v>
      </c>
      <c r="FM88" s="237"/>
      <c r="FN88" s="237"/>
      <c r="FO88" s="237"/>
      <c r="FP88" s="237"/>
      <c r="FQ88" s="237"/>
      <c r="FR88" s="237"/>
      <c r="FS88" s="237"/>
      <c r="FT88" s="237"/>
      <c r="FU88" s="237"/>
      <c r="FV88" s="237">
        <v>37.630021206323519</v>
      </c>
      <c r="FW88" s="237">
        <v>204.127223518021</v>
      </c>
      <c r="FX88" s="237"/>
      <c r="FY88" s="237"/>
      <c r="FZ88" s="237"/>
      <c r="GA88" s="237">
        <v>44.927545117863247</v>
      </c>
      <c r="GB88" s="246">
        <v>286.68478984220775</v>
      </c>
      <c r="GF88" s="134" t="s">
        <v>377</v>
      </c>
      <c r="GG88" s="240"/>
      <c r="GH88" s="240"/>
      <c r="GI88" s="240"/>
      <c r="GJ88" s="246">
        <v>0</v>
      </c>
    </row>
    <row r="89" spans="33:192" x14ac:dyDescent="0.2">
      <c r="AG89" s="134"/>
      <c r="AH89" s="134"/>
      <c r="AR89" s="134" t="s">
        <v>466</v>
      </c>
      <c r="AS89" s="237">
        <f>Ore_to_PI!U59</f>
        <v>2.0694989883749622</v>
      </c>
      <c r="AT89" s="237">
        <f>Ore_to_PI!U140</f>
        <v>5.671161105764883E-3</v>
      </c>
      <c r="AU89" s="237">
        <f>Ore_to_PI!U222</f>
        <v>0.51237375403207552</v>
      </c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46">
        <f t="shared" si="6"/>
        <v>2.5875439035128025</v>
      </c>
      <c r="BL89" s="134" t="s">
        <v>466</v>
      </c>
      <c r="BM89" s="240"/>
      <c r="BN89" s="240"/>
      <c r="BO89" s="246">
        <f t="shared" si="8"/>
        <v>0</v>
      </c>
      <c r="CE89" s="134" t="s">
        <v>434</v>
      </c>
      <c r="CF89" s="325">
        <v>0</v>
      </c>
      <c r="CG89" s="325">
        <v>0</v>
      </c>
      <c r="CH89" s="325">
        <v>0</v>
      </c>
      <c r="CI89" s="325">
        <v>0</v>
      </c>
      <c r="CJ89" s="325">
        <v>0</v>
      </c>
      <c r="CK89" s="325">
        <v>0</v>
      </c>
      <c r="CL89" s="325">
        <v>0</v>
      </c>
      <c r="CM89" s="325">
        <v>0</v>
      </c>
      <c r="CN89" s="325">
        <v>0</v>
      </c>
      <c r="CO89" s="325">
        <v>0</v>
      </c>
      <c r="CP89" s="325">
        <v>0</v>
      </c>
      <c r="CQ89" s="325">
        <v>0</v>
      </c>
      <c r="CR89" s="325">
        <v>0</v>
      </c>
      <c r="CS89" s="325">
        <v>298.6148747230165</v>
      </c>
      <c r="CT89" s="325">
        <v>0</v>
      </c>
      <c r="CU89" s="325">
        <v>0</v>
      </c>
      <c r="CV89" s="325">
        <v>0</v>
      </c>
      <c r="CW89" s="325">
        <v>-298.6148747230165</v>
      </c>
      <c r="CX89" s="325">
        <v>0</v>
      </c>
      <c r="CY89" s="325">
        <v>0</v>
      </c>
      <c r="CZ89" s="325">
        <v>0</v>
      </c>
      <c r="DA89" s="325">
        <v>0</v>
      </c>
      <c r="DB89" s="325">
        <v>0</v>
      </c>
      <c r="DC89" s="325">
        <v>0</v>
      </c>
      <c r="DD89" s="325">
        <v>0</v>
      </c>
      <c r="DE89" s="325">
        <v>0</v>
      </c>
      <c r="DF89" s="325">
        <v>0</v>
      </c>
      <c r="DG89" s="325">
        <v>0</v>
      </c>
      <c r="DH89" s="325">
        <v>0</v>
      </c>
      <c r="DI89" s="325">
        <v>0</v>
      </c>
      <c r="DJ89" s="325">
        <v>0</v>
      </c>
      <c r="DK89" s="325">
        <v>0</v>
      </c>
      <c r="DL89" s="325">
        <v>0</v>
      </c>
      <c r="DM89" s="325">
        <v>0</v>
      </c>
      <c r="DN89" s="325">
        <v>0</v>
      </c>
      <c r="DO89" s="325">
        <v>0</v>
      </c>
      <c r="DP89" t="e">
        <v>#N/A</v>
      </c>
      <c r="DR89" s="336">
        <f t="shared" si="7"/>
        <v>0</v>
      </c>
      <c r="FA89" s="134"/>
      <c r="FB89" s="134"/>
      <c r="FL89" s="134" t="s">
        <v>466</v>
      </c>
      <c r="FM89" s="237">
        <v>2.0694989883749622</v>
      </c>
      <c r="FN89" s="237">
        <v>5.671161105764883E-3</v>
      </c>
      <c r="FO89" s="237">
        <v>0.51237375403207552</v>
      </c>
      <c r="FP89" s="237"/>
      <c r="FQ89" s="237"/>
      <c r="FR89" s="237"/>
      <c r="FS89" s="237"/>
      <c r="FT89" s="237"/>
      <c r="FU89" s="237"/>
      <c r="FV89" s="237"/>
      <c r="FW89" s="237"/>
      <c r="FX89" s="237"/>
      <c r="FY89" s="237"/>
      <c r="FZ89" s="237"/>
      <c r="GA89" s="237"/>
      <c r="GB89" s="246">
        <v>2.5875439035128025</v>
      </c>
      <c r="GF89" s="134" t="s">
        <v>466</v>
      </c>
      <c r="GG89" s="240"/>
      <c r="GH89" s="240"/>
      <c r="GI89" s="240"/>
      <c r="GJ89" s="246">
        <v>0</v>
      </c>
    </row>
    <row r="90" spans="33:192" x14ac:dyDescent="0.2">
      <c r="AG90" s="134"/>
      <c r="AH90" s="134"/>
      <c r="AR90" s="134" t="s">
        <v>467</v>
      </c>
      <c r="AS90" s="237"/>
      <c r="AT90" s="237">
        <f>Ore_to_PI!U151</f>
        <v>5.1714158616864253E-4</v>
      </c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/>
      <c r="BG90" s="237"/>
      <c r="BH90" s="246">
        <f t="shared" si="6"/>
        <v>5.1714158616864253E-4</v>
      </c>
      <c r="BL90" s="134" t="s">
        <v>467</v>
      </c>
      <c r="BM90" s="240"/>
      <c r="BN90" s="240"/>
      <c r="BO90" s="246">
        <f t="shared" si="8"/>
        <v>0</v>
      </c>
      <c r="CE90" s="134" t="s">
        <v>351</v>
      </c>
      <c r="CF90" s="325">
        <v>0</v>
      </c>
      <c r="CG90" s="325">
        <v>0</v>
      </c>
      <c r="CH90" s="325">
        <v>0</v>
      </c>
      <c r="CI90" s="325">
        <v>0</v>
      </c>
      <c r="CJ90" s="325">
        <v>0</v>
      </c>
      <c r="CK90" s="325">
        <v>0</v>
      </c>
      <c r="CL90" s="325">
        <v>0</v>
      </c>
      <c r="CM90" s="325">
        <v>0</v>
      </c>
      <c r="CN90" s="325">
        <v>0</v>
      </c>
      <c r="CO90" s="325">
        <v>0</v>
      </c>
      <c r="CP90" s="325">
        <v>0</v>
      </c>
      <c r="CQ90" s="325">
        <v>0</v>
      </c>
      <c r="CR90" s="325">
        <v>0</v>
      </c>
      <c r="CS90" s="325">
        <v>0</v>
      </c>
      <c r="CT90" s="325">
        <v>0</v>
      </c>
      <c r="CU90" s="325">
        <v>1011.7674660019052</v>
      </c>
      <c r="CV90" s="325">
        <v>0</v>
      </c>
      <c r="CW90" s="325">
        <v>0</v>
      </c>
      <c r="CX90" s="325">
        <v>-1000.0000000000001</v>
      </c>
      <c r="CY90" s="325">
        <v>-11.767466001905108</v>
      </c>
      <c r="CZ90" s="325">
        <v>0</v>
      </c>
      <c r="DA90" s="325">
        <v>0</v>
      </c>
      <c r="DB90" s="325">
        <v>0</v>
      </c>
      <c r="DC90" s="325">
        <v>0</v>
      </c>
      <c r="DD90" s="325">
        <v>0</v>
      </c>
      <c r="DE90" s="325">
        <v>0</v>
      </c>
      <c r="DF90" s="325">
        <v>0</v>
      </c>
      <c r="DG90" s="325">
        <v>0</v>
      </c>
      <c r="DH90" s="325">
        <v>0</v>
      </c>
      <c r="DI90" s="325">
        <v>0</v>
      </c>
      <c r="DJ90" s="325">
        <v>0</v>
      </c>
      <c r="DK90" s="325">
        <v>0</v>
      </c>
      <c r="DL90" s="325">
        <v>0</v>
      </c>
      <c r="DM90" s="325">
        <v>0</v>
      </c>
      <c r="DN90" s="325">
        <v>0</v>
      </c>
      <c r="DO90" s="325">
        <v>0</v>
      </c>
      <c r="DP90" t="e">
        <v>#N/A</v>
      </c>
      <c r="DR90" s="336">
        <f t="shared" si="7"/>
        <v>-4.4408920985006262E-14</v>
      </c>
      <c r="FA90" s="134"/>
      <c r="FB90" s="134"/>
      <c r="FL90" s="134" t="s">
        <v>467</v>
      </c>
      <c r="FM90" s="237"/>
      <c r="FN90" s="237">
        <v>5.1714158616864253E-4</v>
      </c>
      <c r="FO90" s="237"/>
      <c r="FP90" s="237"/>
      <c r="FQ90" s="237"/>
      <c r="FR90" s="237"/>
      <c r="FS90" s="237"/>
      <c r="FT90" s="237"/>
      <c r="FU90" s="237"/>
      <c r="FV90" s="237"/>
      <c r="FW90" s="237"/>
      <c r="FX90" s="237"/>
      <c r="FY90" s="237"/>
      <c r="FZ90" s="237"/>
      <c r="GA90" s="237"/>
      <c r="GB90" s="246">
        <v>5.1714158616864253E-4</v>
      </c>
      <c r="GF90" s="134" t="s">
        <v>467</v>
      </c>
      <c r="GG90" s="240"/>
      <c r="GH90" s="240"/>
      <c r="GI90" s="240"/>
      <c r="GJ90" s="246">
        <v>0</v>
      </c>
    </row>
    <row r="91" spans="33:192" x14ac:dyDescent="0.2">
      <c r="AG91" s="134"/>
      <c r="AH91" s="134"/>
      <c r="AR91" s="134" t="s">
        <v>411</v>
      </c>
      <c r="AS91" s="237"/>
      <c r="AT91" s="237"/>
      <c r="AU91" s="237"/>
      <c r="AV91" s="237"/>
      <c r="AW91" s="237"/>
      <c r="AX91" s="237"/>
      <c r="AY91" s="237"/>
      <c r="AZ91" s="237"/>
      <c r="BA91" s="237"/>
      <c r="BB91" s="237"/>
      <c r="BC91" s="237"/>
      <c r="BD91" s="237"/>
      <c r="BE91" s="237"/>
      <c r="BF91" s="237"/>
      <c r="BG91" s="237">
        <f>Ore_to_PI!EL101</f>
        <v>4.914718171980665</v>
      </c>
      <c r="BH91" s="246">
        <f t="shared" si="6"/>
        <v>4.914718171980665</v>
      </c>
      <c r="BL91" s="134" t="s">
        <v>411</v>
      </c>
      <c r="BM91" s="240"/>
      <c r="BN91" s="240"/>
      <c r="BO91" s="246">
        <f t="shared" si="8"/>
        <v>0</v>
      </c>
      <c r="CE91" s="134" t="s">
        <v>348</v>
      </c>
      <c r="CF91" s="325">
        <v>0</v>
      </c>
      <c r="CG91" s="325">
        <v>0</v>
      </c>
      <c r="CH91" s="325">
        <v>0</v>
      </c>
      <c r="CI91" s="325">
        <v>0</v>
      </c>
      <c r="CJ91" s="325">
        <v>0</v>
      </c>
      <c r="CK91" s="325">
        <v>0</v>
      </c>
      <c r="CL91" s="325">
        <v>0</v>
      </c>
      <c r="CM91" s="325">
        <v>0</v>
      </c>
      <c r="CN91" s="325">
        <v>0</v>
      </c>
      <c r="CO91" s="325">
        <v>0</v>
      </c>
      <c r="CP91" s="325">
        <v>0</v>
      </c>
      <c r="CQ91" s="325">
        <v>0</v>
      </c>
      <c r="CR91" s="325">
        <v>0</v>
      </c>
      <c r="CS91" s="325">
        <v>0</v>
      </c>
      <c r="CT91" s="325">
        <v>0</v>
      </c>
      <c r="CU91" s="325">
        <v>0</v>
      </c>
      <c r="CV91" s="325">
        <v>208.55560337725498</v>
      </c>
      <c r="CW91" s="325">
        <v>0</v>
      </c>
      <c r="CX91" s="325">
        <v>0</v>
      </c>
      <c r="CY91" s="325">
        <v>0</v>
      </c>
      <c r="CZ91" s="325">
        <v>-208.55560337725498</v>
      </c>
      <c r="DA91" s="325">
        <v>0</v>
      </c>
      <c r="DB91" s="325">
        <v>0</v>
      </c>
      <c r="DC91" s="325">
        <v>0</v>
      </c>
      <c r="DD91" s="325">
        <v>0</v>
      </c>
      <c r="DE91" s="325">
        <v>0</v>
      </c>
      <c r="DF91" s="325">
        <v>0</v>
      </c>
      <c r="DG91" s="325">
        <v>0</v>
      </c>
      <c r="DH91" s="325">
        <v>0</v>
      </c>
      <c r="DI91" s="325">
        <v>0</v>
      </c>
      <c r="DJ91" s="325">
        <v>0</v>
      </c>
      <c r="DK91" s="325">
        <v>0</v>
      </c>
      <c r="DL91" s="325">
        <v>0</v>
      </c>
      <c r="DM91" s="325">
        <v>0</v>
      </c>
      <c r="DN91" s="325">
        <v>0</v>
      </c>
      <c r="DO91" s="325">
        <v>0</v>
      </c>
      <c r="DP91" t="e">
        <v>#N/A</v>
      </c>
      <c r="DR91" s="336">
        <f t="shared" si="7"/>
        <v>0</v>
      </c>
      <c r="FA91" s="134"/>
      <c r="FB91" s="134"/>
      <c r="FL91" s="134" t="s">
        <v>411</v>
      </c>
      <c r="FM91" s="237"/>
      <c r="FN91" s="237"/>
      <c r="FO91" s="237"/>
      <c r="FP91" s="237"/>
      <c r="FQ91" s="237"/>
      <c r="FR91" s="237"/>
      <c r="FS91" s="237"/>
      <c r="FT91" s="237"/>
      <c r="FU91" s="237"/>
      <c r="FV91" s="237"/>
      <c r="FW91" s="237"/>
      <c r="FX91" s="237"/>
      <c r="FY91" s="237"/>
      <c r="FZ91" s="237"/>
      <c r="GA91" s="237">
        <v>4.914718171980665</v>
      </c>
      <c r="GB91" s="246">
        <v>4.914718171980665</v>
      </c>
      <c r="GF91" s="134" t="s">
        <v>411</v>
      </c>
      <c r="GG91" s="240"/>
      <c r="GH91" s="240"/>
      <c r="GI91" s="240"/>
      <c r="GJ91" s="246">
        <v>0</v>
      </c>
    </row>
    <row r="92" spans="33:192" ht="16" customHeight="1" x14ac:dyDescent="0.2">
      <c r="AG92" s="242"/>
      <c r="AH92" s="242"/>
      <c r="AR92" s="134" t="s">
        <v>459</v>
      </c>
      <c r="AS92" s="237"/>
      <c r="AT92" s="237"/>
      <c r="AU92" s="237">
        <v>0</v>
      </c>
      <c r="AV92" s="237">
        <v>0</v>
      </c>
      <c r="AW92" s="237">
        <v>0</v>
      </c>
      <c r="AX92" s="237">
        <v>0</v>
      </c>
      <c r="AY92" s="237">
        <v>0</v>
      </c>
      <c r="AZ92" s="237">
        <v>0</v>
      </c>
      <c r="BA92" s="237">
        <v>0</v>
      </c>
      <c r="BB92" s="237"/>
      <c r="BC92" s="237"/>
      <c r="BD92" s="237">
        <v>0</v>
      </c>
      <c r="BE92" s="237"/>
      <c r="BF92" s="237"/>
      <c r="BG92" s="237">
        <v>0</v>
      </c>
      <c r="BH92" s="246">
        <f t="shared" si="6"/>
        <v>0</v>
      </c>
      <c r="BL92" s="134" t="s">
        <v>459</v>
      </c>
      <c r="BM92" s="240"/>
      <c r="BN92" s="240"/>
      <c r="BO92" s="246">
        <f t="shared" si="8"/>
        <v>0</v>
      </c>
      <c r="CE92" s="134" t="s">
        <v>362</v>
      </c>
      <c r="CF92" s="325">
        <v>0</v>
      </c>
      <c r="CG92" s="325">
        <v>0</v>
      </c>
      <c r="CH92" s="325">
        <v>0</v>
      </c>
      <c r="CI92" s="325">
        <v>0</v>
      </c>
      <c r="CJ92" s="325">
        <v>0</v>
      </c>
      <c r="CK92" s="325">
        <v>0</v>
      </c>
      <c r="CL92" s="325">
        <v>0</v>
      </c>
      <c r="CM92" s="325">
        <v>0</v>
      </c>
      <c r="CN92" s="325">
        <v>0</v>
      </c>
      <c r="CO92" s="325">
        <v>0</v>
      </c>
      <c r="CP92" s="325">
        <v>0</v>
      </c>
      <c r="CQ92" s="325">
        <v>0</v>
      </c>
      <c r="CR92" s="325">
        <v>0</v>
      </c>
      <c r="CS92" s="325">
        <v>0</v>
      </c>
      <c r="CT92" s="325">
        <v>0</v>
      </c>
      <c r="CU92" s="325">
        <v>0</v>
      </c>
      <c r="CV92" s="325">
        <v>0</v>
      </c>
      <c r="CW92" s="325">
        <v>298.6148747230165</v>
      </c>
      <c r="CX92" s="325">
        <v>0</v>
      </c>
      <c r="CY92" s="325">
        <v>0</v>
      </c>
      <c r="CZ92" s="325">
        <v>0</v>
      </c>
      <c r="DA92" s="325">
        <v>-298.6148747230165</v>
      </c>
      <c r="DB92" s="325">
        <v>0</v>
      </c>
      <c r="DC92" s="325">
        <v>0</v>
      </c>
      <c r="DD92" s="325">
        <v>0</v>
      </c>
      <c r="DE92" s="325">
        <v>0</v>
      </c>
      <c r="DF92" s="325">
        <v>0</v>
      </c>
      <c r="DG92" s="325">
        <v>0</v>
      </c>
      <c r="DH92" s="325">
        <v>0</v>
      </c>
      <c r="DI92" s="325">
        <v>0</v>
      </c>
      <c r="DJ92" s="325">
        <v>0</v>
      </c>
      <c r="DK92" s="325">
        <v>0</v>
      </c>
      <c r="DL92" s="325">
        <v>0</v>
      </c>
      <c r="DM92" s="325">
        <v>0</v>
      </c>
      <c r="DN92" s="325">
        <v>0</v>
      </c>
      <c r="DO92" s="325">
        <v>0</v>
      </c>
      <c r="DP92" t="e">
        <v>#N/A</v>
      </c>
      <c r="DR92" s="336">
        <f t="shared" si="7"/>
        <v>0</v>
      </c>
      <c r="FA92" s="242"/>
      <c r="FB92" s="242"/>
      <c r="FL92" s="134" t="s">
        <v>459</v>
      </c>
      <c r="FM92" s="237"/>
      <c r="FN92" s="237"/>
      <c r="FO92" s="237">
        <v>0</v>
      </c>
      <c r="FP92" s="237">
        <v>0</v>
      </c>
      <c r="FQ92" s="237">
        <v>0</v>
      </c>
      <c r="FR92" s="237">
        <v>0</v>
      </c>
      <c r="FS92" s="237">
        <v>0</v>
      </c>
      <c r="FT92" s="237">
        <v>0</v>
      </c>
      <c r="FU92" s="237">
        <v>0</v>
      </c>
      <c r="FV92" s="237"/>
      <c r="FW92" s="237"/>
      <c r="FX92" s="237">
        <v>0</v>
      </c>
      <c r="FY92" s="237"/>
      <c r="FZ92" s="237"/>
      <c r="GA92" s="237">
        <v>0</v>
      </c>
      <c r="GB92" s="246">
        <v>0</v>
      </c>
      <c r="GF92" s="134" t="s">
        <v>459</v>
      </c>
      <c r="GG92" s="240"/>
      <c r="GH92" s="240"/>
      <c r="GI92" s="240"/>
      <c r="GJ92" s="246">
        <v>0</v>
      </c>
    </row>
    <row r="93" spans="33:192" ht="16" x14ac:dyDescent="0.2">
      <c r="AG93" s="232"/>
      <c r="AH93" s="232"/>
      <c r="AR93" s="232" t="s">
        <v>442</v>
      </c>
      <c r="AS93" s="237"/>
      <c r="AT93" s="237"/>
      <c r="AU93" s="237"/>
      <c r="AV93" s="237">
        <f>Ore_to_PI!AN42</f>
        <v>1011.7674660019052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46">
        <f t="shared" si="6"/>
        <v>1011.7674660019052</v>
      </c>
      <c r="BL93" s="232" t="s">
        <v>442</v>
      </c>
      <c r="BM93" s="240"/>
      <c r="BN93" s="240"/>
      <c r="BO93" s="246">
        <f t="shared" si="8"/>
        <v>0</v>
      </c>
      <c r="CE93" s="134" t="s">
        <v>349</v>
      </c>
      <c r="CF93" s="325">
        <v>0</v>
      </c>
      <c r="CG93" s="325">
        <v>0</v>
      </c>
      <c r="CH93" s="325">
        <v>0</v>
      </c>
      <c r="CI93" s="325">
        <v>644.2421909044931</v>
      </c>
      <c r="CJ93" s="325">
        <v>37.630021206323519</v>
      </c>
      <c r="CK93" s="325">
        <v>0</v>
      </c>
      <c r="CL93" s="325">
        <v>0</v>
      </c>
      <c r="CM93" s="325">
        <v>0</v>
      </c>
      <c r="CN93" s="325">
        <v>0</v>
      </c>
      <c r="CO93" s="325">
        <v>0</v>
      </c>
      <c r="CP93" s="325">
        <v>0</v>
      </c>
      <c r="CQ93" s="325">
        <v>0</v>
      </c>
      <c r="CR93" s="325">
        <v>0</v>
      </c>
      <c r="CS93" s="325">
        <v>0</v>
      </c>
      <c r="CT93" s="325">
        <v>0</v>
      </c>
      <c r="CU93" s="325">
        <v>0</v>
      </c>
      <c r="CV93" s="325">
        <v>0</v>
      </c>
      <c r="CW93" s="325">
        <v>0</v>
      </c>
      <c r="CX93" s="325">
        <v>0</v>
      </c>
      <c r="CY93" s="325">
        <v>0</v>
      </c>
      <c r="CZ93" s="325">
        <v>208.55560337725498</v>
      </c>
      <c r="DA93" s="325">
        <v>0</v>
      </c>
      <c r="DB93" s="325">
        <v>-111.00813284002646</v>
      </c>
      <c r="DC93" s="325">
        <v>-4.9847525450981189</v>
      </c>
      <c r="DD93" s="325">
        <v>-774.43493010294708</v>
      </c>
      <c r="DE93" s="325">
        <v>0</v>
      </c>
      <c r="DF93" s="325">
        <v>0</v>
      </c>
      <c r="DG93" s="325">
        <v>0</v>
      </c>
      <c r="DH93" s="325">
        <v>0</v>
      </c>
      <c r="DI93" s="325">
        <v>0</v>
      </c>
      <c r="DJ93" s="325">
        <v>0</v>
      </c>
      <c r="DK93" s="325">
        <v>0</v>
      </c>
      <c r="DL93" s="325">
        <v>0</v>
      </c>
      <c r="DM93" s="325">
        <v>0</v>
      </c>
      <c r="DN93" s="325">
        <v>0</v>
      </c>
      <c r="DO93" s="325">
        <v>0</v>
      </c>
      <c r="DP93" t="e">
        <v>#N/A</v>
      </c>
      <c r="DR93" s="336">
        <f t="shared" si="7"/>
        <v>0</v>
      </c>
      <c r="FA93" s="232"/>
      <c r="FB93" s="232"/>
      <c r="FL93" s="232" t="s">
        <v>442</v>
      </c>
      <c r="FM93" s="237"/>
      <c r="FN93" s="237"/>
      <c r="FO93" s="237"/>
      <c r="FP93" s="237">
        <v>1011.7674660019052</v>
      </c>
      <c r="FQ93" s="237"/>
      <c r="FR93" s="237"/>
      <c r="FS93" s="237"/>
      <c r="FT93" s="237"/>
      <c r="FU93" s="237"/>
      <c r="FV93" s="237"/>
      <c r="FW93" s="237"/>
      <c r="FX93" s="237"/>
      <c r="FY93" s="237"/>
      <c r="FZ93" s="237"/>
      <c r="GA93" s="237"/>
      <c r="GB93" s="246">
        <v>1011.7674660019052</v>
      </c>
      <c r="GF93" s="232" t="s">
        <v>442</v>
      </c>
      <c r="GG93" s="240"/>
      <c r="GH93" s="240"/>
      <c r="GI93" s="240"/>
      <c r="GJ93" s="246">
        <v>0</v>
      </c>
    </row>
    <row r="94" spans="33:192" ht="16" customHeight="1" x14ac:dyDescent="0.2">
      <c r="AG94" s="233"/>
      <c r="AH94" s="233"/>
      <c r="AR94" s="134" t="s">
        <v>409</v>
      </c>
      <c r="AS94" s="237"/>
      <c r="AT94" s="237"/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46">
        <f t="shared" si="6"/>
        <v>0</v>
      </c>
      <c r="BL94" s="134" t="s">
        <v>409</v>
      </c>
      <c r="BM94" s="240"/>
      <c r="BN94" s="240">
        <f>Ore_to_PI!AN63</f>
        <v>32.219926549044033</v>
      </c>
      <c r="BO94" s="246">
        <f t="shared" si="8"/>
        <v>32.219926549044033</v>
      </c>
      <c r="CE94" s="134" t="s">
        <v>344</v>
      </c>
      <c r="CF94" s="325">
        <v>0</v>
      </c>
      <c r="CG94" s="325">
        <v>0</v>
      </c>
      <c r="CH94" s="325">
        <v>0</v>
      </c>
      <c r="CI94" s="325">
        <v>3494.7460959815226</v>
      </c>
      <c r="CJ94" s="325">
        <v>204.127223518021</v>
      </c>
      <c r="CK94" s="325">
        <v>0</v>
      </c>
      <c r="CL94" s="325">
        <v>0</v>
      </c>
      <c r="CM94" s="325">
        <v>0</v>
      </c>
      <c r="CN94" s="325">
        <v>0</v>
      </c>
      <c r="CO94" s="325">
        <v>0</v>
      </c>
      <c r="CP94" s="325">
        <v>0</v>
      </c>
      <c r="CQ94" s="325">
        <v>0</v>
      </c>
      <c r="CR94" s="325">
        <v>0</v>
      </c>
      <c r="CS94" s="325">
        <v>0</v>
      </c>
      <c r="CT94" s="325">
        <v>0</v>
      </c>
      <c r="CU94" s="325">
        <v>0</v>
      </c>
      <c r="CV94" s="325">
        <v>0</v>
      </c>
      <c r="CW94" s="325">
        <v>0</v>
      </c>
      <c r="CX94" s="325">
        <v>0</v>
      </c>
      <c r="CY94" s="325">
        <v>0</v>
      </c>
      <c r="CZ94" s="325">
        <v>0</v>
      </c>
      <c r="DA94" s="325">
        <v>298.6148747230165</v>
      </c>
      <c r="DB94" s="325">
        <v>0</v>
      </c>
      <c r="DC94" s="325">
        <v>0</v>
      </c>
      <c r="DD94" s="325">
        <v>0</v>
      </c>
      <c r="DE94" s="325">
        <v>-203.27980063725872</v>
      </c>
      <c r="DF94" s="325">
        <v>-46.0998047134687</v>
      </c>
      <c r="DG94" s="325">
        <v>-23.982067525572877</v>
      </c>
      <c r="DH94" s="325">
        <v>-25.253201846716312</v>
      </c>
      <c r="DI94" s="325">
        <v>-3698.8733194995434</v>
      </c>
      <c r="DJ94" s="325">
        <v>0</v>
      </c>
      <c r="DK94" s="325">
        <v>0</v>
      </c>
      <c r="DL94" s="325">
        <v>0</v>
      </c>
      <c r="DM94" s="325">
        <v>0</v>
      </c>
      <c r="DN94" s="325">
        <v>0</v>
      </c>
      <c r="DO94" s="325">
        <v>0</v>
      </c>
      <c r="DP94" t="e">
        <v>#N/A</v>
      </c>
      <c r="DR94" s="336">
        <f t="shared" si="7"/>
        <v>0</v>
      </c>
      <c r="FA94" s="233"/>
      <c r="FB94" s="233"/>
      <c r="FL94" s="134" t="s">
        <v>409</v>
      </c>
      <c r="FM94" s="237"/>
      <c r="FN94" s="237"/>
      <c r="FO94" s="237"/>
      <c r="FP94" s="237"/>
      <c r="FQ94" s="237"/>
      <c r="FR94" s="237"/>
      <c r="FS94" s="237"/>
      <c r="FT94" s="237"/>
      <c r="FU94" s="237"/>
      <c r="FV94" s="237"/>
      <c r="FW94" s="237"/>
      <c r="FX94" s="237"/>
      <c r="FY94" s="237"/>
      <c r="FZ94" s="237"/>
      <c r="GA94" s="237"/>
      <c r="GB94" s="246">
        <v>0</v>
      </c>
      <c r="GF94" s="134" t="s">
        <v>409</v>
      </c>
      <c r="GG94" s="240"/>
      <c r="GH94" s="240">
        <v>32.219926549044033</v>
      </c>
      <c r="GI94" s="240"/>
      <c r="GJ94" s="246">
        <v>32.219926549044033</v>
      </c>
    </row>
    <row r="95" spans="33:192" ht="16" x14ac:dyDescent="0.2">
      <c r="AG95" s="233"/>
      <c r="AH95" s="233"/>
      <c r="AR95" s="232" t="s">
        <v>412</v>
      </c>
      <c r="AS95" s="237"/>
      <c r="AT95" s="237"/>
      <c r="AU95" s="237"/>
      <c r="AV95" s="237"/>
      <c r="AW95" s="237">
        <f>Ore_to_PI!AO126</f>
        <v>208.55560337725498</v>
      </c>
      <c r="AX95" s="237"/>
      <c r="AY95" s="237"/>
      <c r="AZ95" s="237"/>
      <c r="BA95" s="237"/>
      <c r="BB95" s="237"/>
      <c r="BC95" s="237"/>
      <c r="BD95" s="237"/>
      <c r="BE95" s="237"/>
      <c r="BF95" s="237"/>
      <c r="BG95" s="237"/>
      <c r="BH95" s="246">
        <f t="shared" si="6"/>
        <v>208.55560337725498</v>
      </c>
      <c r="BL95" s="232" t="s">
        <v>412</v>
      </c>
      <c r="BM95" s="240"/>
      <c r="BN95" s="244"/>
      <c r="BO95" s="246">
        <f t="shared" si="8"/>
        <v>0</v>
      </c>
      <c r="CE95" s="134" t="s">
        <v>514</v>
      </c>
      <c r="CF95" s="325">
        <v>0</v>
      </c>
      <c r="CG95" s="325">
        <v>0</v>
      </c>
      <c r="CH95" s="325">
        <v>0</v>
      </c>
      <c r="CI95" s="325">
        <v>0</v>
      </c>
      <c r="CJ95" s="325">
        <v>0</v>
      </c>
      <c r="CK95" s="325">
        <v>0</v>
      </c>
      <c r="CL95" s="325">
        <v>0</v>
      </c>
      <c r="CM95" s="325">
        <v>0</v>
      </c>
      <c r="CN95" s="325">
        <v>0</v>
      </c>
      <c r="CO95" s="325">
        <v>0</v>
      </c>
      <c r="CP95" s="325">
        <v>0</v>
      </c>
      <c r="CQ95" s="325">
        <v>0</v>
      </c>
      <c r="CR95" s="325">
        <v>0</v>
      </c>
      <c r="CS95" s="325">
        <v>0</v>
      </c>
      <c r="CT95" s="325">
        <v>0</v>
      </c>
      <c r="CU95" s="325">
        <v>0</v>
      </c>
      <c r="CV95" s="325">
        <v>0</v>
      </c>
      <c r="CW95" s="325">
        <v>0</v>
      </c>
      <c r="CX95" s="325">
        <v>0</v>
      </c>
      <c r="CY95" s="325">
        <v>0</v>
      </c>
      <c r="CZ95" s="325">
        <v>0</v>
      </c>
      <c r="DA95" s="325">
        <v>0</v>
      </c>
      <c r="DB95" s="325">
        <v>0</v>
      </c>
      <c r="DC95" s="325">
        <v>0</v>
      </c>
      <c r="DD95" s="325">
        <v>0</v>
      </c>
      <c r="DE95" s="325">
        <v>0</v>
      </c>
      <c r="DF95" s="325">
        <v>46.0998047134687</v>
      </c>
      <c r="DG95" s="325">
        <v>0</v>
      </c>
      <c r="DH95" s="325">
        <v>0</v>
      </c>
      <c r="DI95" s="325">
        <v>0</v>
      </c>
      <c r="DJ95" s="325">
        <v>-46.099804713468714</v>
      </c>
      <c r="DK95" s="325">
        <v>0</v>
      </c>
      <c r="DL95" s="325">
        <v>0</v>
      </c>
      <c r="DM95" s="325">
        <v>0</v>
      </c>
      <c r="DN95" s="325">
        <v>0</v>
      </c>
      <c r="DO95" s="325">
        <v>0</v>
      </c>
      <c r="DP95" t="e">
        <v>#N/A</v>
      </c>
      <c r="DR95" s="336">
        <f t="shared" si="7"/>
        <v>-1.4210854715202004E-14</v>
      </c>
      <c r="FA95" s="233"/>
      <c r="FB95" s="233"/>
      <c r="FL95" s="232" t="s">
        <v>412</v>
      </c>
      <c r="FM95" s="237"/>
      <c r="FN95" s="237"/>
      <c r="FO95" s="237"/>
      <c r="FP95" s="237"/>
      <c r="FQ95" s="237">
        <v>208.55560337725498</v>
      </c>
      <c r="FR95" s="237"/>
      <c r="FS95" s="237"/>
      <c r="FT95" s="237"/>
      <c r="FU95" s="237"/>
      <c r="FV95" s="237"/>
      <c r="FW95" s="237"/>
      <c r="FX95" s="237"/>
      <c r="FY95" s="237"/>
      <c r="FZ95" s="237"/>
      <c r="GA95" s="237"/>
      <c r="GB95" s="246">
        <v>208.55560337725498</v>
      </c>
      <c r="GF95" s="232" t="s">
        <v>412</v>
      </c>
      <c r="GG95" s="240"/>
      <c r="GH95" s="244"/>
      <c r="GI95" s="244"/>
      <c r="GJ95" s="246">
        <v>0</v>
      </c>
    </row>
    <row r="96" spans="33:192" x14ac:dyDescent="0.2">
      <c r="AG96" s="233"/>
      <c r="AH96" s="233"/>
      <c r="AR96" s="134" t="s">
        <v>437</v>
      </c>
      <c r="AS96" s="237"/>
      <c r="AT96" s="237"/>
      <c r="AU96" s="237"/>
      <c r="AV96" s="237"/>
      <c r="AW96" s="237"/>
      <c r="AX96" s="237"/>
      <c r="AY96" s="237"/>
      <c r="AZ96" s="237"/>
      <c r="BA96" s="237"/>
      <c r="BB96" s="237"/>
      <c r="BC96" s="237"/>
      <c r="BD96" s="237"/>
      <c r="BE96" s="237"/>
      <c r="BF96" s="239"/>
      <c r="BG96" s="237"/>
      <c r="BH96" s="246">
        <f t="shared" si="6"/>
        <v>0</v>
      </c>
      <c r="BL96" s="134" t="s">
        <v>437</v>
      </c>
      <c r="BM96" s="240"/>
      <c r="BN96" s="240">
        <f>Ore_to_PI!AO142</f>
        <v>9.658257192857822E-2</v>
      </c>
      <c r="BO96" s="246">
        <f t="shared" si="8"/>
        <v>9.658257192857822E-2</v>
      </c>
      <c r="CE96" s="134" t="s">
        <v>516</v>
      </c>
      <c r="CF96" s="325">
        <v>0</v>
      </c>
      <c r="CG96" s="325">
        <v>0</v>
      </c>
      <c r="CH96" s="325">
        <v>0</v>
      </c>
      <c r="CI96" s="325">
        <v>0</v>
      </c>
      <c r="CJ96" s="325">
        <v>0</v>
      </c>
      <c r="CK96" s="325">
        <v>0</v>
      </c>
      <c r="CL96" s="325">
        <v>0</v>
      </c>
      <c r="CM96" s="325">
        <v>0</v>
      </c>
      <c r="CN96" s="325">
        <v>0</v>
      </c>
      <c r="CO96" s="325">
        <v>0</v>
      </c>
      <c r="CP96" s="325">
        <v>0</v>
      </c>
      <c r="CQ96" s="325">
        <v>0</v>
      </c>
      <c r="CR96" s="325">
        <v>0</v>
      </c>
      <c r="CS96" s="325">
        <v>0</v>
      </c>
      <c r="CT96" s="325">
        <v>0</v>
      </c>
      <c r="CU96" s="325">
        <v>0</v>
      </c>
      <c r="CV96" s="325">
        <v>0</v>
      </c>
      <c r="CW96" s="325">
        <v>0</v>
      </c>
      <c r="CX96" s="325">
        <v>0</v>
      </c>
      <c r="CY96" s="325">
        <v>0</v>
      </c>
      <c r="CZ96" s="325">
        <v>0</v>
      </c>
      <c r="DA96" s="325">
        <v>0</v>
      </c>
      <c r="DB96" s="325">
        <v>0</v>
      </c>
      <c r="DC96" s="325">
        <v>0</v>
      </c>
      <c r="DD96" s="325">
        <v>0</v>
      </c>
      <c r="DE96" s="325">
        <v>0</v>
      </c>
      <c r="DF96" s="325">
        <v>0</v>
      </c>
      <c r="DG96" s="325">
        <v>0</v>
      </c>
      <c r="DH96" s="325">
        <v>0</v>
      </c>
      <c r="DI96" s="325">
        <v>0</v>
      </c>
      <c r="DJ96" s="325">
        <v>46.099804713468714</v>
      </c>
      <c r="DK96" s="325">
        <v>-46.099804713468714</v>
      </c>
      <c r="DL96" s="325">
        <v>0</v>
      </c>
      <c r="DM96" s="325">
        <v>0</v>
      </c>
      <c r="DN96" s="325">
        <v>0</v>
      </c>
      <c r="DO96" s="325">
        <v>0</v>
      </c>
      <c r="DP96" t="e">
        <v>#N/A</v>
      </c>
      <c r="DR96" s="336">
        <f t="shared" si="7"/>
        <v>0</v>
      </c>
      <c r="FA96" s="233"/>
      <c r="FB96" s="233"/>
      <c r="FL96" s="134" t="s">
        <v>437</v>
      </c>
      <c r="FM96" s="237"/>
      <c r="FN96" s="237"/>
      <c r="FO96" s="237"/>
      <c r="FP96" s="237"/>
      <c r="FQ96" s="237"/>
      <c r="FR96" s="237"/>
      <c r="FS96" s="237"/>
      <c r="FT96" s="237"/>
      <c r="FU96" s="237"/>
      <c r="FV96" s="237"/>
      <c r="FW96" s="237"/>
      <c r="FX96" s="237"/>
      <c r="FY96" s="237"/>
      <c r="FZ96" s="239"/>
      <c r="GA96" s="237"/>
      <c r="GB96" s="246">
        <v>0</v>
      </c>
      <c r="GF96" s="134" t="s">
        <v>437</v>
      </c>
      <c r="GG96" s="240"/>
      <c r="GH96" s="240">
        <v>9.658257192857822E-2</v>
      </c>
      <c r="GI96" s="240"/>
      <c r="GJ96" s="246">
        <v>9.658257192857822E-2</v>
      </c>
    </row>
    <row r="97" spans="33:192" x14ac:dyDescent="0.2">
      <c r="AG97" s="233"/>
      <c r="AH97" s="233"/>
      <c r="AR97" s="233" t="s">
        <v>430</v>
      </c>
      <c r="AS97" s="237"/>
      <c r="AT97" s="237"/>
      <c r="AU97" s="237"/>
      <c r="AV97" s="237"/>
      <c r="AW97" s="237"/>
      <c r="AX97" s="237">
        <f>Ore_to_PI!AO206</f>
        <v>298.6148747230165</v>
      </c>
      <c r="AY97" s="237"/>
      <c r="AZ97" s="237"/>
      <c r="BA97" s="237"/>
      <c r="BB97" s="237"/>
      <c r="BC97" s="237"/>
      <c r="BD97" s="237"/>
      <c r="BE97" s="237"/>
      <c r="BF97" s="237"/>
      <c r="BG97" s="239"/>
      <c r="BH97" s="246">
        <f t="shared" si="6"/>
        <v>298.6148747230165</v>
      </c>
      <c r="BL97" s="233" t="s">
        <v>430</v>
      </c>
      <c r="BM97" s="240"/>
      <c r="BN97" s="240"/>
      <c r="BO97" s="246">
        <f t="shared" si="8"/>
        <v>0</v>
      </c>
      <c r="CE97" s="134" t="s">
        <v>76</v>
      </c>
      <c r="CF97" s="325">
        <v>0</v>
      </c>
      <c r="CG97" s="325">
        <v>0</v>
      </c>
      <c r="CH97" s="325">
        <v>0</v>
      </c>
      <c r="CI97" s="325">
        <v>0</v>
      </c>
      <c r="CJ97" s="325">
        <v>0</v>
      </c>
      <c r="CK97" s="325">
        <v>0</v>
      </c>
      <c r="CL97" s="325">
        <v>0</v>
      </c>
      <c r="CM97" s="325">
        <v>0</v>
      </c>
      <c r="CN97" s="325">
        <v>0</v>
      </c>
      <c r="CO97" s="325">
        <v>0</v>
      </c>
      <c r="CP97" s="325">
        <v>0</v>
      </c>
      <c r="CQ97" s="325">
        <v>0</v>
      </c>
      <c r="CR97" s="325">
        <v>0</v>
      </c>
      <c r="CS97" s="325">
        <v>0</v>
      </c>
      <c r="CT97" s="325">
        <v>0</v>
      </c>
      <c r="CU97" s="325">
        <v>0</v>
      </c>
      <c r="CV97" s="325">
        <v>0</v>
      </c>
      <c r="CW97" s="325">
        <v>0</v>
      </c>
      <c r="CX97" s="325">
        <v>1000.0000000000001</v>
      </c>
      <c r="CY97" s="325">
        <v>0</v>
      </c>
      <c r="CZ97" s="325">
        <v>0</v>
      </c>
      <c r="DA97" s="325">
        <v>0</v>
      </c>
      <c r="DB97" s="325">
        <v>111.00813284002646</v>
      </c>
      <c r="DC97" s="325">
        <v>0</v>
      </c>
      <c r="DD97" s="325">
        <v>0</v>
      </c>
      <c r="DE97" s="325">
        <v>203.27980063725872</v>
      </c>
      <c r="DF97" s="325">
        <v>0</v>
      </c>
      <c r="DG97" s="325">
        <v>0</v>
      </c>
      <c r="DH97" s="325">
        <v>0</v>
      </c>
      <c r="DI97" s="325">
        <v>0</v>
      </c>
      <c r="DJ97" s="325">
        <v>0</v>
      </c>
      <c r="DK97" s="325">
        <v>0</v>
      </c>
      <c r="DL97" s="325">
        <v>-1314.2879334772852</v>
      </c>
      <c r="DM97" s="325">
        <v>0</v>
      </c>
      <c r="DN97" s="325">
        <v>0</v>
      </c>
      <c r="DO97" s="325">
        <v>0</v>
      </c>
      <c r="DP97" t="e">
        <v>#N/A</v>
      </c>
      <c r="DR97" s="336">
        <f t="shared" si="7"/>
        <v>0</v>
      </c>
      <c r="FA97" s="233"/>
      <c r="FB97" s="233"/>
      <c r="FL97" s="233" t="s">
        <v>430</v>
      </c>
      <c r="FM97" s="237"/>
      <c r="FN97" s="237"/>
      <c r="FO97" s="237"/>
      <c r="FP97" s="237"/>
      <c r="FQ97" s="237"/>
      <c r="FR97" s="237">
        <v>298.6148747230165</v>
      </c>
      <c r="FS97" s="237"/>
      <c r="FT97" s="237"/>
      <c r="FU97" s="237"/>
      <c r="FV97" s="237"/>
      <c r="FW97" s="237"/>
      <c r="FX97" s="237"/>
      <c r="FY97" s="237"/>
      <c r="FZ97" s="237"/>
      <c r="GA97" s="239"/>
      <c r="GB97" s="246">
        <v>298.6148747230165</v>
      </c>
      <c r="GF97" s="233" t="s">
        <v>430</v>
      </c>
      <c r="GG97" s="240"/>
      <c r="GH97" s="240"/>
      <c r="GI97" s="240"/>
      <c r="GJ97" s="246">
        <v>0</v>
      </c>
    </row>
    <row r="98" spans="33:192" ht="16" customHeight="1" x14ac:dyDescent="0.2">
      <c r="AG98" s="233"/>
      <c r="AH98" s="233"/>
      <c r="AR98" s="134" t="s">
        <v>416</v>
      </c>
      <c r="AS98" s="237"/>
      <c r="AT98" s="237"/>
      <c r="AU98" s="237"/>
      <c r="AV98" s="237"/>
      <c r="AW98" s="237"/>
      <c r="AX98" s="237"/>
      <c r="AY98" s="237"/>
      <c r="AZ98" s="237"/>
      <c r="BA98" s="237"/>
      <c r="BB98" s="237"/>
      <c r="BC98" s="237"/>
      <c r="BD98" s="237"/>
      <c r="BE98" s="237"/>
      <c r="BF98" s="237"/>
      <c r="BG98" s="237"/>
      <c r="BH98" s="246">
        <f t="shared" si="6"/>
        <v>0</v>
      </c>
      <c r="BL98" s="134" t="s">
        <v>416</v>
      </c>
      <c r="BM98" s="240"/>
      <c r="BN98" s="240">
        <f>Ore_to_PI!AO227</f>
        <v>7.9771214256715108</v>
      </c>
      <c r="BO98" s="246">
        <f t="shared" si="8"/>
        <v>7.9771214256715108</v>
      </c>
      <c r="BP98" s="52"/>
      <c r="BQ98" s="52"/>
      <c r="BR98" s="52"/>
      <c r="BS98" s="52"/>
      <c r="BT98" s="52"/>
      <c r="CE98" s="134" t="s">
        <v>337</v>
      </c>
      <c r="CF98" s="325">
        <v>0</v>
      </c>
      <c r="CG98" s="325">
        <v>0</v>
      </c>
      <c r="CH98" s="325">
        <v>0</v>
      </c>
      <c r="CI98" s="325">
        <v>2852.0490535886452</v>
      </c>
      <c r="CJ98" s="325">
        <v>44.927545117863247</v>
      </c>
      <c r="CK98" s="325">
        <v>0</v>
      </c>
      <c r="CL98" s="325">
        <v>0</v>
      </c>
      <c r="CM98" s="325">
        <v>4.914718171980665</v>
      </c>
      <c r="CN98" s="325">
        <v>0</v>
      </c>
      <c r="CO98" s="325">
        <v>0</v>
      </c>
      <c r="CP98" s="325">
        <v>0</v>
      </c>
      <c r="CQ98" s="325">
        <v>0</v>
      </c>
      <c r="CR98" s="325">
        <v>0</v>
      </c>
      <c r="CS98" s="325">
        <v>0</v>
      </c>
      <c r="CT98" s="325">
        <v>0</v>
      </c>
      <c r="CU98" s="325">
        <v>0</v>
      </c>
      <c r="CV98" s="325">
        <v>0</v>
      </c>
      <c r="CW98" s="325">
        <v>0</v>
      </c>
      <c r="CX98" s="325">
        <v>0</v>
      </c>
      <c r="CY98" s="325">
        <v>0</v>
      </c>
      <c r="CZ98" s="325">
        <v>0</v>
      </c>
      <c r="DA98" s="325">
        <v>0</v>
      </c>
      <c r="DB98" s="325">
        <v>0</v>
      </c>
      <c r="DC98" s="325">
        <v>0</v>
      </c>
      <c r="DD98" s="325">
        <v>0</v>
      </c>
      <c r="DE98" s="325">
        <v>0</v>
      </c>
      <c r="DF98" s="325">
        <v>0</v>
      </c>
      <c r="DG98" s="325">
        <v>0</v>
      </c>
      <c r="DH98" s="325">
        <v>0</v>
      </c>
      <c r="DI98" s="325">
        <v>0</v>
      </c>
      <c r="DJ98" s="325">
        <v>0</v>
      </c>
      <c r="DK98" s="325">
        <v>32.269863299428096</v>
      </c>
      <c r="DL98" s="325">
        <v>1314.2879334772852</v>
      </c>
      <c r="DM98" s="325">
        <v>-616.23583583508366</v>
      </c>
      <c r="DN98" s="325">
        <v>-3402.2651449800928</v>
      </c>
      <c r="DO98" s="325">
        <v>-229.94813284002646</v>
      </c>
      <c r="DP98" t="e">
        <v>#N/A</v>
      </c>
      <c r="DR98" s="336">
        <f t="shared" si="7"/>
        <v>-7.9580786405131221E-13</v>
      </c>
      <c r="FA98" s="233"/>
      <c r="FB98" s="233"/>
      <c r="FL98" s="134" t="s">
        <v>416</v>
      </c>
      <c r="FM98" s="237"/>
      <c r="FN98" s="237"/>
      <c r="FO98" s="237"/>
      <c r="FP98" s="237"/>
      <c r="FQ98" s="237"/>
      <c r="FR98" s="237"/>
      <c r="FS98" s="237"/>
      <c r="FT98" s="237"/>
      <c r="FU98" s="237"/>
      <c r="FV98" s="237"/>
      <c r="FW98" s="237"/>
      <c r="FX98" s="237"/>
      <c r="FY98" s="237"/>
      <c r="FZ98" s="237"/>
      <c r="GA98" s="237"/>
      <c r="GB98" s="246">
        <v>0</v>
      </c>
      <c r="GF98" s="134" t="s">
        <v>416</v>
      </c>
      <c r="GG98" s="240"/>
      <c r="GH98" s="240">
        <v>7.9771214256715108</v>
      </c>
      <c r="GI98" s="240"/>
      <c r="GJ98" s="246">
        <v>7.9771214256715108</v>
      </c>
    </row>
    <row r="99" spans="33:192" ht="16" customHeight="1" x14ac:dyDescent="0.2">
      <c r="AG99" s="233"/>
      <c r="AH99" s="233"/>
      <c r="AR99" s="232" t="s">
        <v>441</v>
      </c>
      <c r="AS99" s="237"/>
      <c r="AT99" s="237"/>
      <c r="AU99" s="237"/>
      <c r="AV99" s="237"/>
      <c r="AW99" s="237"/>
      <c r="AX99" s="237"/>
      <c r="AY99" s="237">
        <f>Ore_to_PI!BG42</f>
        <v>1011.7674660019052</v>
      </c>
      <c r="AZ99" s="237"/>
      <c r="BA99" s="237"/>
      <c r="BB99" s="237"/>
      <c r="BC99" s="237"/>
      <c r="BD99" s="237"/>
      <c r="BE99" s="237"/>
      <c r="BF99" s="237"/>
      <c r="BG99" s="237"/>
      <c r="BH99" s="246">
        <f t="shared" si="6"/>
        <v>1011.7674660019052</v>
      </c>
      <c r="BL99" s="232" t="s">
        <v>441</v>
      </c>
      <c r="BM99" s="240"/>
      <c r="BN99" s="240"/>
      <c r="BO99" s="246">
        <f t="shared" si="8"/>
        <v>0</v>
      </c>
      <c r="CF99" s="382" t="s">
        <v>801</v>
      </c>
      <c r="CG99" s="382"/>
      <c r="CH99" s="382"/>
      <c r="CI99" s="382"/>
      <c r="CJ99" s="382"/>
      <c r="CK99" s="382"/>
      <c r="CL99" s="382"/>
      <c r="CM99" s="382"/>
      <c r="CN99" s="382"/>
      <c r="CO99" s="382"/>
      <c r="CP99" s="382"/>
      <c r="CQ99" s="382"/>
      <c r="CR99" s="382"/>
      <c r="CS99" s="382"/>
      <c r="CT99" s="382"/>
      <c r="CU99" s="382"/>
      <c r="CV99" s="382"/>
      <c r="CW99" s="382"/>
      <c r="CX99" s="382"/>
      <c r="CY99" s="382"/>
      <c r="CZ99" s="382"/>
      <c r="DA99" s="382"/>
      <c r="DB99" s="382"/>
      <c r="DC99" s="382"/>
      <c r="DD99" s="382"/>
      <c r="DE99" s="382"/>
      <c r="DF99" s="382"/>
      <c r="DG99" s="382"/>
      <c r="DH99" s="382"/>
      <c r="DI99" s="382"/>
      <c r="DJ99" s="382"/>
      <c r="DK99" s="382"/>
      <c r="DL99" s="382"/>
      <c r="DM99" s="382"/>
      <c r="DN99" s="382"/>
      <c r="DO99" s="382"/>
      <c r="DR99" s="252" t="s">
        <v>802</v>
      </c>
      <c r="FA99" s="233"/>
      <c r="FB99" s="233"/>
      <c r="FL99" s="232" t="s">
        <v>441</v>
      </c>
      <c r="FM99" s="237"/>
      <c r="FN99" s="237"/>
      <c r="FO99" s="237"/>
      <c r="FP99" s="237"/>
      <c r="FQ99" s="237"/>
      <c r="FR99" s="237"/>
      <c r="FS99" s="237">
        <v>1011.7674660019052</v>
      </c>
      <c r="FT99" s="237"/>
      <c r="FU99" s="237"/>
      <c r="FV99" s="237"/>
      <c r="FW99" s="237"/>
      <c r="FX99" s="237"/>
      <c r="FY99" s="237"/>
      <c r="FZ99" s="237"/>
      <c r="GA99" s="237"/>
      <c r="GB99" s="246">
        <v>1011.7674660019052</v>
      </c>
      <c r="GF99" s="232" t="s">
        <v>441</v>
      </c>
      <c r="GG99" s="240"/>
      <c r="GH99" s="240"/>
      <c r="GI99" s="240"/>
      <c r="GJ99" s="246">
        <v>0</v>
      </c>
    </row>
    <row r="100" spans="33:192" ht="16" customHeight="1" x14ac:dyDescent="0.2">
      <c r="AG100" s="233"/>
      <c r="AH100" s="233"/>
      <c r="AR100" s="232" t="s">
        <v>436</v>
      </c>
      <c r="AS100" s="237"/>
      <c r="AT100" s="237"/>
      <c r="AU100" s="237"/>
      <c r="AV100" s="237"/>
      <c r="AW100" s="237"/>
      <c r="AX100" s="237"/>
      <c r="AY100" s="237"/>
      <c r="AZ100" s="237">
        <f>Ore_to_PI!BH126</f>
        <v>208.55560337725498</v>
      </c>
      <c r="BA100" s="237"/>
      <c r="BB100" s="237"/>
      <c r="BC100" s="237"/>
      <c r="BD100" s="237"/>
      <c r="BE100" s="237"/>
      <c r="BF100" s="237"/>
      <c r="BG100" s="237"/>
      <c r="BH100" s="246">
        <f t="shared" si="6"/>
        <v>208.55560337725498</v>
      </c>
      <c r="BL100" s="232" t="s">
        <v>436</v>
      </c>
      <c r="BM100" s="240"/>
      <c r="BN100" s="240"/>
      <c r="BO100" s="246">
        <f t="shared" si="8"/>
        <v>0</v>
      </c>
      <c r="CF100" s="383" t="s">
        <v>803</v>
      </c>
      <c r="CG100" s="383"/>
      <c r="CH100" s="383"/>
      <c r="CI100" s="383"/>
      <c r="CJ100" s="383"/>
      <c r="CK100" s="383"/>
      <c r="CL100" s="383"/>
      <c r="CM100" s="383"/>
      <c r="CN100" s="383"/>
      <c r="CO100" s="383"/>
      <c r="CP100" s="383"/>
      <c r="CQ100" s="383"/>
      <c r="CR100" s="383"/>
      <c r="CS100" s="383"/>
      <c r="CT100" s="383"/>
      <c r="CU100" s="383"/>
      <c r="CV100" s="383"/>
      <c r="CW100" s="383"/>
      <c r="CX100" s="383"/>
      <c r="CY100" s="383"/>
      <c r="CZ100" s="383"/>
      <c r="DA100" s="383"/>
      <c r="DB100" s="383"/>
      <c r="DC100" s="383"/>
      <c r="DD100" s="383"/>
      <c r="DE100" s="383"/>
      <c r="DF100" s="383"/>
      <c r="DG100" s="383"/>
      <c r="DH100" s="383"/>
      <c r="DI100" s="383"/>
      <c r="DJ100" s="383"/>
      <c r="DK100" s="383"/>
      <c r="DL100" s="383"/>
      <c r="DM100" s="383"/>
      <c r="DN100" s="383"/>
      <c r="DO100" s="383"/>
      <c r="DR100" s="307" t="s">
        <v>800</v>
      </c>
      <c r="FA100" s="233"/>
      <c r="FB100" s="233"/>
      <c r="FL100" s="232" t="s">
        <v>436</v>
      </c>
      <c r="FM100" s="237"/>
      <c r="FN100" s="237"/>
      <c r="FO100" s="237"/>
      <c r="FP100" s="237"/>
      <c r="FQ100" s="237"/>
      <c r="FR100" s="237"/>
      <c r="FS100" s="237"/>
      <c r="FT100" s="237">
        <v>208.55560337725498</v>
      </c>
      <c r="FU100" s="237"/>
      <c r="FV100" s="237"/>
      <c r="FW100" s="237"/>
      <c r="FX100" s="237"/>
      <c r="FY100" s="237"/>
      <c r="FZ100" s="237"/>
      <c r="GA100" s="237"/>
      <c r="GB100" s="246">
        <v>208.55560337725498</v>
      </c>
      <c r="GF100" s="232" t="s">
        <v>436</v>
      </c>
      <c r="GG100" s="240"/>
      <c r="GH100" s="240"/>
      <c r="GI100" s="240"/>
      <c r="GJ100" s="246">
        <v>0</v>
      </c>
    </row>
    <row r="101" spans="33:192" ht="16" customHeight="1" x14ac:dyDescent="0.2">
      <c r="AG101" s="247"/>
      <c r="AH101" s="247"/>
      <c r="AR101" s="232" t="s">
        <v>433</v>
      </c>
      <c r="AS101" s="237"/>
      <c r="AT101" s="237"/>
      <c r="AU101" s="237"/>
      <c r="AV101" s="237"/>
      <c r="AW101" s="237"/>
      <c r="AX101" s="237"/>
      <c r="AY101" s="237"/>
      <c r="AZ101" s="237"/>
      <c r="BA101" s="237">
        <f>Ore_to_PI!BH206</f>
        <v>298.6148747230165</v>
      </c>
      <c r="BB101" s="237"/>
      <c r="BC101" s="237"/>
      <c r="BD101" s="237"/>
      <c r="BE101" s="237"/>
      <c r="BF101" s="237"/>
      <c r="BG101" s="237"/>
      <c r="BH101" s="246">
        <f t="shared" si="6"/>
        <v>298.6148747230165</v>
      </c>
      <c r="BL101" s="232" t="s">
        <v>433</v>
      </c>
      <c r="BM101" s="240"/>
      <c r="BN101" s="240"/>
      <c r="BO101" s="246">
        <f t="shared" si="8"/>
        <v>0</v>
      </c>
      <c r="FA101" s="247"/>
      <c r="FB101" s="247"/>
      <c r="FL101" s="232" t="s">
        <v>433</v>
      </c>
      <c r="FM101" s="237"/>
      <c r="FN101" s="237"/>
      <c r="FO101" s="237"/>
      <c r="FP101" s="237"/>
      <c r="FQ101" s="237"/>
      <c r="FR101" s="237"/>
      <c r="FS101" s="237"/>
      <c r="FT101" s="237"/>
      <c r="FU101" s="237">
        <v>298.6148747230165</v>
      </c>
      <c r="FV101" s="237"/>
      <c r="FW101" s="237"/>
      <c r="FX101" s="237"/>
      <c r="FY101" s="237"/>
      <c r="FZ101" s="237"/>
      <c r="GA101" s="237"/>
      <c r="GB101" s="246">
        <v>298.6148747230165</v>
      </c>
      <c r="GF101" s="232" t="s">
        <v>433</v>
      </c>
      <c r="GG101" s="240"/>
      <c r="GH101" s="240"/>
      <c r="GI101" s="240"/>
      <c r="GJ101" s="246">
        <v>0</v>
      </c>
    </row>
    <row r="102" spans="33:192" ht="16" x14ac:dyDescent="0.2">
      <c r="AG102" s="233"/>
      <c r="AH102" s="233"/>
      <c r="AR102" s="232" t="s">
        <v>439</v>
      </c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7">
        <f>Ore_to_PI!BZ42</f>
        <v>1000.0000000000001</v>
      </c>
      <c r="BG102" s="237"/>
      <c r="BH102" s="246">
        <f t="shared" si="6"/>
        <v>1000.0000000000001</v>
      </c>
      <c r="BI102" s="52"/>
      <c r="BJ102" s="52"/>
      <c r="BL102" s="232" t="s">
        <v>439</v>
      </c>
      <c r="BM102" s="240"/>
      <c r="BN102" s="240"/>
      <c r="BO102" s="246">
        <f t="shared" si="8"/>
        <v>0</v>
      </c>
      <c r="FA102" s="233"/>
      <c r="FB102" s="233"/>
      <c r="FL102" s="232" t="s">
        <v>439</v>
      </c>
      <c r="FM102" s="237"/>
      <c r="FN102" s="237"/>
      <c r="FO102" s="237"/>
      <c r="FP102" s="237"/>
      <c r="FQ102" s="237"/>
      <c r="FR102" s="237"/>
      <c r="FS102" s="237"/>
      <c r="FT102" s="237"/>
      <c r="FU102" s="237"/>
      <c r="FV102" s="237"/>
      <c r="FW102" s="237"/>
      <c r="FX102" s="237"/>
      <c r="FY102" s="237"/>
      <c r="FZ102" s="237">
        <v>1000.0000000000001</v>
      </c>
      <c r="GA102" s="237"/>
      <c r="GB102" s="246">
        <v>1000.0000000000001</v>
      </c>
      <c r="GC102" s="52"/>
      <c r="GD102" s="52"/>
      <c r="GF102" s="232" t="s">
        <v>439</v>
      </c>
      <c r="GG102" s="240"/>
      <c r="GH102" s="240"/>
      <c r="GI102" s="240"/>
      <c r="GJ102" s="246">
        <v>0</v>
      </c>
    </row>
    <row r="103" spans="33:192" x14ac:dyDescent="0.2">
      <c r="AG103" s="233"/>
      <c r="AH103" s="233"/>
      <c r="AR103" s="233" t="s">
        <v>438</v>
      </c>
      <c r="AS103" s="237"/>
      <c r="AT103" s="237"/>
      <c r="AU103" s="237"/>
      <c r="AV103" s="237"/>
      <c r="AW103" s="237"/>
      <c r="AX103" s="237"/>
      <c r="AY103" s="237"/>
      <c r="AZ103" s="237"/>
      <c r="BA103" s="237"/>
      <c r="BB103" s="237"/>
      <c r="BC103" s="237"/>
      <c r="BD103" s="237"/>
      <c r="BE103" s="237"/>
      <c r="BF103" s="237"/>
      <c r="BG103" s="239"/>
      <c r="BH103" s="246">
        <f t="shared" si="6"/>
        <v>0</v>
      </c>
      <c r="BL103" s="233" t="s">
        <v>438</v>
      </c>
      <c r="BM103" s="240"/>
      <c r="BN103" s="240">
        <f>Beneficiation_Iron_waste</f>
        <v>11.767466001905108</v>
      </c>
      <c r="BO103" s="246">
        <f t="shared" si="8"/>
        <v>11.767466001905108</v>
      </c>
      <c r="FA103" s="233"/>
      <c r="FB103" s="233"/>
      <c r="FL103" s="233" t="s">
        <v>438</v>
      </c>
      <c r="FM103" s="237"/>
      <c r="FN103" s="237"/>
      <c r="FO103" s="237"/>
      <c r="FP103" s="237"/>
      <c r="FQ103" s="237"/>
      <c r="FR103" s="237"/>
      <c r="FS103" s="237"/>
      <c r="FT103" s="237"/>
      <c r="FU103" s="237"/>
      <c r="FV103" s="237"/>
      <c r="FW103" s="237"/>
      <c r="FX103" s="237"/>
      <c r="FY103" s="237"/>
      <c r="FZ103" s="237"/>
      <c r="GA103" s="239"/>
      <c r="GB103" s="246">
        <v>0</v>
      </c>
      <c r="GF103" s="233" t="s">
        <v>438</v>
      </c>
      <c r="GG103" s="240"/>
      <c r="GH103" s="240">
        <v>11.767466001905108</v>
      </c>
      <c r="GI103" s="240"/>
      <c r="GJ103" s="246">
        <v>11.767466001905108</v>
      </c>
    </row>
    <row r="104" spans="33:192" x14ac:dyDescent="0.2">
      <c r="AG104" s="233"/>
      <c r="AH104" s="233"/>
      <c r="AR104" s="233" t="s">
        <v>424</v>
      </c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Ore_to_PI!CA126</f>
        <v>208.55560337725498</v>
      </c>
      <c r="BC104" s="237"/>
      <c r="BD104" s="237"/>
      <c r="BE104" s="237"/>
      <c r="BF104" s="237"/>
      <c r="BG104" s="237"/>
      <c r="BH104" s="246">
        <f t="shared" si="6"/>
        <v>208.55560337725498</v>
      </c>
      <c r="BL104" s="233" t="s">
        <v>424</v>
      </c>
      <c r="BM104" s="240"/>
      <c r="BN104" s="240"/>
      <c r="BO104" s="246">
        <f t="shared" si="8"/>
        <v>0</v>
      </c>
      <c r="FA104" s="233"/>
      <c r="FB104" s="233"/>
      <c r="FL104" s="233" t="s">
        <v>424</v>
      </c>
      <c r="FM104" s="237"/>
      <c r="FN104" s="237"/>
      <c r="FO104" s="237"/>
      <c r="FP104" s="237"/>
      <c r="FQ104" s="237"/>
      <c r="FR104" s="237"/>
      <c r="FS104" s="237"/>
      <c r="FT104" s="237"/>
      <c r="FU104" s="237"/>
      <c r="FV104" s="237">
        <v>208.55560337725498</v>
      </c>
      <c r="FW104" s="237"/>
      <c r="FX104" s="237"/>
      <c r="FY104" s="237"/>
      <c r="FZ104" s="237"/>
      <c r="GA104" s="237"/>
      <c r="GB104" s="246">
        <v>208.55560337725498</v>
      </c>
      <c r="GF104" s="233" t="s">
        <v>424</v>
      </c>
      <c r="GG104" s="240"/>
      <c r="GH104" s="240"/>
      <c r="GI104" s="240"/>
      <c r="GJ104" s="246">
        <v>0</v>
      </c>
    </row>
    <row r="105" spans="33:192" x14ac:dyDescent="0.2">
      <c r="AG105" s="233"/>
      <c r="AH105" s="233"/>
      <c r="AR105" s="233" t="s">
        <v>456</v>
      </c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>
        <f>Ore_to_PI!CA206</f>
        <v>298.6148747230165</v>
      </c>
      <c r="BD105" s="237"/>
      <c r="BE105" s="237"/>
      <c r="BF105" s="237"/>
      <c r="BG105" s="237"/>
      <c r="BH105" s="246">
        <f t="shared" si="6"/>
        <v>298.6148747230165</v>
      </c>
      <c r="BL105" s="233" t="s">
        <v>456</v>
      </c>
      <c r="BM105" s="240"/>
      <c r="BN105" s="240"/>
      <c r="BO105" s="246">
        <f t="shared" si="8"/>
        <v>0</v>
      </c>
      <c r="FA105" s="233"/>
      <c r="FB105" s="233"/>
      <c r="FL105" s="233" t="s">
        <v>456</v>
      </c>
      <c r="FM105" s="237"/>
      <c r="FN105" s="237"/>
      <c r="FO105" s="237"/>
      <c r="FP105" s="237"/>
      <c r="FQ105" s="237"/>
      <c r="FR105" s="237"/>
      <c r="FS105" s="237"/>
      <c r="FT105" s="237"/>
      <c r="FU105" s="237"/>
      <c r="FV105" s="237"/>
      <c r="FW105" s="237">
        <v>298.6148747230165</v>
      </c>
      <c r="FX105" s="237"/>
      <c r="FY105" s="237"/>
      <c r="FZ105" s="237"/>
      <c r="GA105" s="237"/>
      <c r="GB105" s="246">
        <v>298.6148747230165</v>
      </c>
      <c r="GF105" s="233" t="s">
        <v>456</v>
      </c>
      <c r="GG105" s="240"/>
      <c r="GH105" s="240"/>
      <c r="GI105" s="240"/>
      <c r="GJ105" s="246">
        <v>0</v>
      </c>
    </row>
    <row r="106" spans="33:192" x14ac:dyDescent="0.2">
      <c r="AG106" s="233"/>
      <c r="AH106" s="233"/>
      <c r="AR106" s="233" t="s">
        <v>425</v>
      </c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>
        <f>Ore_to_PI!CV126</f>
        <v>111.00813284002646</v>
      </c>
      <c r="BG106" s="237"/>
      <c r="BH106" s="246">
        <f t="shared" si="6"/>
        <v>111.00813284002646</v>
      </c>
      <c r="BL106" s="233" t="s">
        <v>425</v>
      </c>
      <c r="BM106" s="240"/>
      <c r="BN106" s="240"/>
      <c r="BO106" s="246">
        <f t="shared" si="8"/>
        <v>0</v>
      </c>
      <c r="FA106" s="233"/>
      <c r="FB106" s="233"/>
      <c r="FL106" s="233" t="s">
        <v>425</v>
      </c>
      <c r="FM106" s="237"/>
      <c r="FN106" s="237"/>
      <c r="FO106" s="237"/>
      <c r="FP106" s="237"/>
      <c r="FQ106" s="237"/>
      <c r="FR106" s="237"/>
      <c r="FS106" s="237"/>
      <c r="FT106" s="237"/>
      <c r="FU106" s="237"/>
      <c r="FV106" s="237"/>
      <c r="FW106" s="237"/>
      <c r="FX106" s="237"/>
      <c r="FY106" s="237"/>
      <c r="FZ106" s="237">
        <v>111.00813284002646</v>
      </c>
      <c r="GA106" s="237"/>
      <c r="GB106" s="246">
        <v>111.00813284002646</v>
      </c>
      <c r="GF106" s="233" t="s">
        <v>425</v>
      </c>
      <c r="GG106" s="240"/>
      <c r="GH106" s="240"/>
      <c r="GI106" s="240"/>
      <c r="GJ106" s="246">
        <v>0</v>
      </c>
    </row>
    <row r="107" spans="33:192" x14ac:dyDescent="0.2">
      <c r="AG107" s="233"/>
      <c r="AH107" s="233"/>
      <c r="AR107" s="233" t="s">
        <v>427</v>
      </c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39"/>
      <c r="BH107" s="246">
        <f t="shared" si="6"/>
        <v>0</v>
      </c>
      <c r="BL107" s="233" t="s">
        <v>427</v>
      </c>
      <c r="BM107" s="240"/>
      <c r="BN107" s="240">
        <f>Kiln_SolidWaste</f>
        <v>4.9847525450981189</v>
      </c>
      <c r="BO107" s="246">
        <f t="shared" si="8"/>
        <v>4.9847525450981189</v>
      </c>
      <c r="FA107" s="233"/>
      <c r="FB107" s="233"/>
      <c r="FL107" s="233" t="s">
        <v>427</v>
      </c>
      <c r="FM107" s="237"/>
      <c r="FN107" s="237"/>
      <c r="FO107" s="237"/>
      <c r="FP107" s="237"/>
      <c r="FQ107" s="237"/>
      <c r="FR107" s="237"/>
      <c r="FS107" s="237"/>
      <c r="FT107" s="237"/>
      <c r="FU107" s="237"/>
      <c r="FV107" s="237"/>
      <c r="FW107" s="237"/>
      <c r="FX107" s="237"/>
      <c r="FY107" s="237"/>
      <c r="FZ107" s="237"/>
      <c r="GA107" s="239"/>
      <c r="GB107" s="246">
        <v>0</v>
      </c>
      <c r="GF107" s="233" t="s">
        <v>427</v>
      </c>
      <c r="GG107" s="240"/>
      <c r="GH107" s="240">
        <v>4.9847525450981189</v>
      </c>
      <c r="GI107" s="240"/>
      <c r="GJ107" s="246">
        <v>4.9847525450981189</v>
      </c>
    </row>
    <row r="108" spans="33:192" x14ac:dyDescent="0.2">
      <c r="AG108" s="233"/>
      <c r="AH108" s="233"/>
      <c r="AR108" s="233" t="s">
        <v>426</v>
      </c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/>
      <c r="BF108" s="237"/>
      <c r="BG108" s="237"/>
      <c r="BH108" s="246">
        <f t="shared" si="6"/>
        <v>0</v>
      </c>
      <c r="BL108" s="233" t="s">
        <v>426</v>
      </c>
      <c r="BM108" s="240"/>
      <c r="BN108" s="240">
        <f>Ore_to_PI!CV138</f>
        <v>774.43493010294708</v>
      </c>
      <c r="BO108" s="246">
        <f t="shared" si="8"/>
        <v>774.43493010294708</v>
      </c>
      <c r="FA108" s="233"/>
      <c r="FB108" s="233"/>
      <c r="FL108" s="233" t="s">
        <v>426</v>
      </c>
      <c r="FM108" s="237"/>
      <c r="FN108" s="237"/>
      <c r="FO108" s="237"/>
      <c r="FP108" s="237"/>
      <c r="FQ108" s="237"/>
      <c r="FR108" s="237"/>
      <c r="FS108" s="237"/>
      <c r="FT108" s="237"/>
      <c r="FU108" s="237"/>
      <c r="FV108" s="237"/>
      <c r="FW108" s="237"/>
      <c r="FX108" s="237"/>
      <c r="FY108" s="237"/>
      <c r="FZ108" s="237"/>
      <c r="GA108" s="237"/>
      <c r="GB108" s="246">
        <v>0</v>
      </c>
      <c r="GF108" s="233" t="s">
        <v>426</v>
      </c>
      <c r="GG108" s="240"/>
      <c r="GH108" s="240">
        <v>774.43493010294708</v>
      </c>
      <c r="GI108" s="240"/>
      <c r="GJ108" s="246">
        <v>774.43493010294708</v>
      </c>
    </row>
    <row r="109" spans="33:192" ht="16" customHeight="1" x14ac:dyDescent="0.2">
      <c r="AG109" s="233"/>
      <c r="AH109" s="233"/>
      <c r="AR109" s="233" t="s">
        <v>484</v>
      </c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>
        <f>Ore_to_PI!CV206</f>
        <v>203.27980063725872</v>
      </c>
      <c r="BG109" s="237"/>
      <c r="BH109" s="246">
        <f t="shared" si="6"/>
        <v>203.27980063725872</v>
      </c>
      <c r="BL109" s="233" t="s">
        <v>484</v>
      </c>
      <c r="BM109" s="240"/>
      <c r="BN109" s="240"/>
      <c r="BO109" s="246">
        <f t="shared" si="8"/>
        <v>0</v>
      </c>
      <c r="FA109" s="233"/>
      <c r="FB109" s="233"/>
      <c r="FL109" s="233" t="s">
        <v>484</v>
      </c>
      <c r="FM109" s="237"/>
      <c r="FN109" s="237"/>
      <c r="FO109" s="237"/>
      <c r="FP109" s="237"/>
      <c r="FQ109" s="237"/>
      <c r="FR109" s="237"/>
      <c r="FS109" s="237"/>
      <c r="FT109" s="237"/>
      <c r="FU109" s="237"/>
      <c r="FV109" s="237"/>
      <c r="FW109" s="237"/>
      <c r="FX109" s="237"/>
      <c r="FY109" s="237"/>
      <c r="FZ109" s="237">
        <v>203.27980063725872</v>
      </c>
      <c r="GA109" s="237"/>
      <c r="GB109" s="246">
        <v>203.27980063725872</v>
      </c>
      <c r="GF109" s="233" t="s">
        <v>484</v>
      </c>
      <c r="GG109" s="240"/>
      <c r="GH109" s="240"/>
      <c r="GI109" s="240"/>
      <c r="GJ109" s="246">
        <v>0</v>
      </c>
    </row>
    <row r="110" spans="33:192" ht="16" customHeight="1" x14ac:dyDescent="0.2">
      <c r="AG110" s="233"/>
      <c r="AH110" s="233"/>
      <c r="AR110" s="247" t="s">
        <v>422</v>
      </c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>
        <f>Ore_to_PI!CV234</f>
        <v>46.0998047134687</v>
      </c>
      <c r="BE110" s="237"/>
      <c r="BF110" s="237"/>
      <c r="BG110" s="237"/>
      <c r="BH110" s="246">
        <f t="shared" si="6"/>
        <v>46.0998047134687</v>
      </c>
      <c r="BL110" s="247" t="s">
        <v>422</v>
      </c>
      <c r="BM110" s="240"/>
      <c r="BN110" s="240"/>
      <c r="BO110" s="246">
        <f t="shared" si="8"/>
        <v>0</v>
      </c>
      <c r="FA110" s="233"/>
      <c r="FB110" s="233"/>
      <c r="FL110" s="247" t="s">
        <v>422</v>
      </c>
      <c r="FM110" s="237"/>
      <c r="FN110" s="237"/>
      <c r="FO110" s="237"/>
      <c r="FP110" s="237"/>
      <c r="FQ110" s="237"/>
      <c r="FR110" s="237"/>
      <c r="FS110" s="237"/>
      <c r="FT110" s="237"/>
      <c r="FU110" s="237"/>
      <c r="FV110" s="237"/>
      <c r="FW110" s="237"/>
      <c r="FX110" s="237">
        <v>46.0998047134687</v>
      </c>
      <c r="FY110" s="237"/>
      <c r="FZ110" s="237"/>
      <c r="GA110" s="237"/>
      <c r="GB110" s="246">
        <v>46.0998047134687</v>
      </c>
      <c r="GF110" s="247" t="s">
        <v>422</v>
      </c>
      <c r="GG110" s="240"/>
      <c r="GH110" s="240"/>
      <c r="GI110" s="240"/>
      <c r="GJ110" s="246">
        <v>0</v>
      </c>
    </row>
    <row r="111" spans="33:192" ht="16" x14ac:dyDescent="0.2">
      <c r="AG111" s="233"/>
      <c r="AH111" s="233"/>
      <c r="AR111" s="247" t="s">
        <v>552</v>
      </c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46">
        <f t="shared" si="6"/>
        <v>0</v>
      </c>
      <c r="BL111" s="247" t="s">
        <v>552</v>
      </c>
      <c r="BM111" s="240"/>
      <c r="BN111" s="240">
        <f>Ore_to_PI!CV267</f>
        <v>23.982067525572877</v>
      </c>
      <c r="BO111" s="246">
        <f t="shared" si="8"/>
        <v>23.982067525572877</v>
      </c>
      <c r="FA111" s="233"/>
      <c r="FB111" s="233"/>
      <c r="FL111" s="247" t="s">
        <v>552</v>
      </c>
      <c r="FM111" s="237"/>
      <c r="FN111" s="237"/>
      <c r="FO111" s="237"/>
      <c r="FP111" s="237"/>
      <c r="FQ111" s="237"/>
      <c r="FR111" s="237"/>
      <c r="FS111" s="237"/>
      <c r="FT111" s="237"/>
      <c r="FU111" s="237"/>
      <c r="FV111" s="237"/>
      <c r="FW111" s="237"/>
      <c r="FX111" s="237"/>
      <c r="FY111" s="237"/>
      <c r="FZ111" s="237"/>
      <c r="GA111" s="237"/>
      <c r="GB111" s="246">
        <v>0</v>
      </c>
      <c r="GF111" s="247" t="s">
        <v>552</v>
      </c>
      <c r="GG111" s="240"/>
      <c r="GH111" s="240">
        <v>23.982067525572877</v>
      </c>
      <c r="GI111" s="240"/>
      <c r="GJ111" s="246">
        <v>23.982067525572877</v>
      </c>
    </row>
    <row r="112" spans="33:192" x14ac:dyDescent="0.2">
      <c r="AG112" s="233"/>
      <c r="AH112" s="233"/>
      <c r="AR112" s="233" t="s">
        <v>421</v>
      </c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46">
        <f t="shared" si="6"/>
        <v>0</v>
      </c>
      <c r="BL112" s="233" t="s">
        <v>421</v>
      </c>
      <c r="BM112" s="240"/>
      <c r="BN112" s="240">
        <f>Beneficiation_CoalWaste</f>
        <v>25.253201846716312</v>
      </c>
      <c r="BO112" s="246">
        <f t="shared" si="8"/>
        <v>25.253201846716312</v>
      </c>
      <c r="FA112" s="233"/>
      <c r="FB112" s="233"/>
      <c r="FL112" s="233" t="s">
        <v>421</v>
      </c>
      <c r="FM112" s="237"/>
      <c r="FN112" s="237"/>
      <c r="FO112" s="237"/>
      <c r="FP112" s="237"/>
      <c r="FQ112" s="237"/>
      <c r="FR112" s="237"/>
      <c r="FS112" s="237"/>
      <c r="FT112" s="237"/>
      <c r="FU112" s="237"/>
      <c r="FV112" s="237"/>
      <c r="FW112" s="237"/>
      <c r="FX112" s="237"/>
      <c r="FY112" s="237"/>
      <c r="FZ112" s="237"/>
      <c r="GA112" s="237"/>
      <c r="GB112" s="246">
        <v>0</v>
      </c>
      <c r="GF112" s="233" t="s">
        <v>421</v>
      </c>
      <c r="GG112" s="240"/>
      <c r="GH112" s="240">
        <v>25.253201846716312</v>
      </c>
      <c r="GI112" s="240"/>
      <c r="GJ112" s="246">
        <v>25.253201846716312</v>
      </c>
    </row>
    <row r="113" spans="2:192" x14ac:dyDescent="0.2">
      <c r="AG113" s="233"/>
      <c r="AH113" s="233"/>
      <c r="AR113" s="134" t="s">
        <v>423</v>
      </c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/>
      <c r="BG113" s="237"/>
      <c r="BH113" s="246">
        <f t="shared" si="6"/>
        <v>0</v>
      </c>
      <c r="BL113" s="134" t="s">
        <v>423</v>
      </c>
      <c r="BM113" s="240"/>
      <c r="BN113" s="240">
        <f>Ore_to_PI!CV251</f>
        <v>3698.8733194995434</v>
      </c>
      <c r="BO113" s="246">
        <f t="shared" si="8"/>
        <v>3698.8733194995434</v>
      </c>
      <c r="FA113" s="233"/>
      <c r="FB113" s="233"/>
      <c r="FL113" s="134" t="s">
        <v>423</v>
      </c>
      <c r="FM113" s="237"/>
      <c r="FN113" s="237"/>
      <c r="FO113" s="237"/>
      <c r="FP113" s="237"/>
      <c r="FQ113" s="237"/>
      <c r="FR113" s="237"/>
      <c r="FS113" s="237"/>
      <c r="FT113" s="237"/>
      <c r="FU113" s="237"/>
      <c r="FV113" s="237"/>
      <c r="FW113" s="237"/>
      <c r="FX113" s="237"/>
      <c r="FY113" s="237"/>
      <c r="FZ113" s="237"/>
      <c r="GA113" s="237"/>
      <c r="GB113" s="246">
        <v>0</v>
      </c>
      <c r="GF113" s="134" t="s">
        <v>423</v>
      </c>
      <c r="GG113" s="240"/>
      <c r="GH113" s="240">
        <v>3698.8733194995434</v>
      </c>
      <c r="GI113" s="240"/>
      <c r="GJ113" s="246">
        <v>3698.8733194995434</v>
      </c>
    </row>
    <row r="114" spans="2:192" x14ac:dyDescent="0.2">
      <c r="AG114" s="233"/>
      <c r="AH114" s="233"/>
      <c r="AR114" s="233" t="s">
        <v>515</v>
      </c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>
        <f>Ore_to_PI!$DP$233</f>
        <v>46.099804713468714</v>
      </c>
      <c r="BF114" s="237"/>
      <c r="BG114" s="239"/>
      <c r="BH114" s="246">
        <f t="shared" si="6"/>
        <v>46.099804713468714</v>
      </c>
      <c r="BL114" s="233" t="s">
        <v>515</v>
      </c>
      <c r="BM114" s="240"/>
      <c r="BN114" s="240"/>
      <c r="BO114" s="246">
        <f t="shared" si="8"/>
        <v>0</v>
      </c>
      <c r="FA114" s="233"/>
      <c r="FB114" s="233"/>
      <c r="FL114" s="233" t="s">
        <v>515</v>
      </c>
      <c r="FM114" s="237"/>
      <c r="FN114" s="237"/>
      <c r="FO114" s="237"/>
      <c r="FP114" s="237"/>
      <c r="FQ114" s="237"/>
      <c r="FR114" s="237"/>
      <c r="FS114" s="237"/>
      <c r="FT114" s="237"/>
      <c r="FU114" s="237"/>
      <c r="FV114" s="237"/>
      <c r="FW114" s="237"/>
      <c r="FX114" s="237"/>
      <c r="FY114" s="237">
        <v>46.099804713468714</v>
      </c>
      <c r="FZ114" s="237"/>
      <c r="GA114" s="239"/>
      <c r="GB114" s="246">
        <v>46.099804713468714</v>
      </c>
      <c r="GF114" s="233" t="s">
        <v>515</v>
      </c>
      <c r="GG114" s="240"/>
      <c r="GH114" s="240"/>
      <c r="GI114" s="240"/>
      <c r="GJ114" s="246">
        <v>0</v>
      </c>
    </row>
    <row r="115" spans="2:192" x14ac:dyDescent="0.2">
      <c r="AG115" s="233"/>
      <c r="AH115" s="233"/>
      <c r="AR115" s="233" t="s">
        <v>517</v>
      </c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9">
        <f>Ore_to_PI!$EL$152</f>
        <v>32.269863299428096</v>
      </c>
      <c r="BH115" s="246">
        <f t="shared" si="6"/>
        <v>32.269863299428096</v>
      </c>
      <c r="BL115" s="233" t="s">
        <v>517</v>
      </c>
      <c r="BM115" s="240">
        <f>Ore_to_PI!$FF$233</f>
        <v>13.829941414040613</v>
      </c>
      <c r="BN115" s="240"/>
      <c r="BO115" s="246">
        <f t="shared" si="8"/>
        <v>13.829941414040613</v>
      </c>
      <c r="FA115" s="233"/>
      <c r="FB115" s="233"/>
      <c r="FL115" s="233" t="s">
        <v>517</v>
      </c>
      <c r="FM115" s="237"/>
      <c r="FN115" s="237"/>
      <c r="FO115" s="237"/>
      <c r="FP115" s="237"/>
      <c r="FQ115" s="237"/>
      <c r="FR115" s="237"/>
      <c r="FS115" s="237"/>
      <c r="FT115" s="237"/>
      <c r="FU115" s="237"/>
      <c r="FV115" s="237"/>
      <c r="FW115" s="237"/>
      <c r="FX115" s="237"/>
      <c r="FY115" s="237"/>
      <c r="FZ115" s="237"/>
      <c r="GA115" s="239">
        <v>32.269863299428096</v>
      </c>
      <c r="GB115" s="246">
        <v>32.269863299428096</v>
      </c>
      <c r="GF115" s="233" t="s">
        <v>517</v>
      </c>
      <c r="GG115" s="240">
        <v>13.829941414040613</v>
      </c>
      <c r="GH115" s="240"/>
      <c r="GI115" s="240"/>
      <c r="GJ115" s="246">
        <v>13.829941414040613</v>
      </c>
    </row>
    <row r="116" spans="2:192" x14ac:dyDescent="0.2">
      <c r="AG116" s="233"/>
      <c r="AH116" s="233"/>
      <c r="AR116" s="233" t="s">
        <v>445</v>
      </c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9">
        <f>Ore_to_PI!EL126</f>
        <v>1314.2879334772852</v>
      </c>
      <c r="BH116" s="246">
        <f t="shared" si="6"/>
        <v>1314.2879334772852</v>
      </c>
      <c r="BL116" s="233" t="s">
        <v>445</v>
      </c>
      <c r="BM116" s="240"/>
      <c r="BN116" s="240"/>
      <c r="BO116" s="246">
        <f t="shared" si="8"/>
        <v>0</v>
      </c>
      <c r="FA116" s="233"/>
      <c r="FB116" s="233"/>
      <c r="FL116" s="233" t="s">
        <v>445</v>
      </c>
      <c r="FM116" s="237"/>
      <c r="FN116" s="237"/>
      <c r="FO116" s="237"/>
      <c r="FP116" s="237"/>
      <c r="FQ116" s="237"/>
      <c r="FR116" s="237"/>
      <c r="FS116" s="237"/>
      <c r="FT116" s="237"/>
      <c r="FU116" s="237"/>
      <c r="FV116" s="237"/>
      <c r="FW116" s="237"/>
      <c r="FX116" s="237"/>
      <c r="FY116" s="237"/>
      <c r="FZ116" s="237"/>
      <c r="GA116" s="239">
        <v>1314.2879334772852</v>
      </c>
      <c r="GB116" s="246">
        <v>1314.2879334772852</v>
      </c>
      <c r="GF116" s="233" t="s">
        <v>445</v>
      </c>
      <c r="GG116" s="240"/>
      <c r="GH116" s="240"/>
      <c r="GI116" s="240"/>
      <c r="GJ116" s="246">
        <v>0</v>
      </c>
    </row>
    <row r="117" spans="2:192" x14ac:dyDescent="0.2">
      <c r="AG117" s="233"/>
      <c r="AH117" s="233"/>
      <c r="AR117" s="233" t="s">
        <v>446</v>
      </c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/>
      <c r="BH117" s="246">
        <f t="shared" si="6"/>
        <v>0</v>
      </c>
      <c r="BL117" s="233" t="s">
        <v>446</v>
      </c>
      <c r="BM117" s="240">
        <f>Ore_to_PI!FL126</f>
        <v>616.23583583508366</v>
      </c>
      <c r="BN117" s="240"/>
      <c r="BO117" s="246">
        <f t="shared" si="8"/>
        <v>616.23583583508366</v>
      </c>
      <c r="FA117" s="233"/>
      <c r="FB117" s="233"/>
      <c r="FL117" s="233" t="s">
        <v>446</v>
      </c>
      <c r="FM117" s="237"/>
      <c r="FN117" s="237"/>
      <c r="FO117" s="237"/>
      <c r="FP117" s="237"/>
      <c r="FQ117" s="237"/>
      <c r="FR117" s="237"/>
      <c r="FS117" s="237"/>
      <c r="FT117" s="237"/>
      <c r="FU117" s="237"/>
      <c r="FV117" s="237"/>
      <c r="FW117" s="237"/>
      <c r="FX117" s="237"/>
      <c r="FY117" s="237"/>
      <c r="FZ117" s="237"/>
      <c r="GA117" s="237"/>
      <c r="GB117" s="246">
        <v>0</v>
      </c>
      <c r="GF117" s="233" t="s">
        <v>446</v>
      </c>
      <c r="GG117" s="240">
        <v>616.23583583508366</v>
      </c>
      <c r="GH117" s="240"/>
      <c r="GI117" s="240"/>
      <c r="GJ117" s="246">
        <v>616.23583583508366</v>
      </c>
    </row>
    <row r="118" spans="2:192" x14ac:dyDescent="0.2">
      <c r="AG118" s="233"/>
      <c r="AH118" s="233"/>
      <c r="AR118" s="233" t="s">
        <v>447</v>
      </c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46">
        <f t="shared" si="6"/>
        <v>0</v>
      </c>
      <c r="BL118" s="233" t="s">
        <v>447</v>
      </c>
      <c r="BM118" s="240"/>
      <c r="BN118" s="240">
        <f>Ore_to_PI!FL141</f>
        <v>3402.2651449800928</v>
      </c>
      <c r="BO118" s="246">
        <f t="shared" si="8"/>
        <v>3402.2651449800928</v>
      </c>
      <c r="FA118" s="233"/>
      <c r="FB118" s="233"/>
      <c r="FL118" s="233" t="s">
        <v>447</v>
      </c>
      <c r="FM118" s="237"/>
      <c r="FN118" s="237"/>
      <c r="FO118" s="237"/>
      <c r="FP118" s="237"/>
      <c r="FQ118" s="237"/>
      <c r="FR118" s="237"/>
      <c r="FS118" s="237"/>
      <c r="FT118" s="237"/>
      <c r="FU118" s="237"/>
      <c r="FV118" s="237"/>
      <c r="FW118" s="237"/>
      <c r="FX118" s="237"/>
      <c r="FY118" s="237"/>
      <c r="FZ118" s="237"/>
      <c r="GA118" s="237"/>
      <c r="GB118" s="246">
        <v>0</v>
      </c>
      <c r="GF118" s="233" t="s">
        <v>447</v>
      </c>
      <c r="GG118" s="240"/>
      <c r="GH118" s="240">
        <v>3402.2651449800928</v>
      </c>
      <c r="GI118" s="240"/>
      <c r="GJ118" s="246">
        <v>3402.2651449800928</v>
      </c>
    </row>
    <row r="119" spans="2:192" x14ac:dyDescent="0.2">
      <c r="AG119" s="233"/>
      <c r="AH119" s="233"/>
      <c r="AR119" s="233" t="s">
        <v>457</v>
      </c>
      <c r="AS119" s="237"/>
      <c r="AT119" s="237"/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46">
        <f t="shared" si="6"/>
        <v>0</v>
      </c>
      <c r="BL119" s="233" t="s">
        <v>457</v>
      </c>
      <c r="BM119" s="240"/>
      <c r="BN119" s="240">
        <f>BF_SolidWaste</f>
        <v>229.94813284002646</v>
      </c>
      <c r="BO119" s="246">
        <f t="shared" si="8"/>
        <v>229.94813284002646</v>
      </c>
      <c r="FA119" s="233"/>
      <c r="FB119" s="233"/>
      <c r="FL119" s="233" t="s">
        <v>457</v>
      </c>
      <c r="FM119" s="237"/>
      <c r="FN119" s="237"/>
      <c r="FO119" s="237"/>
      <c r="FP119" s="237"/>
      <c r="FQ119" s="237"/>
      <c r="FR119" s="237"/>
      <c r="FS119" s="237"/>
      <c r="FT119" s="237"/>
      <c r="FU119" s="237"/>
      <c r="FV119" s="237"/>
      <c r="FW119" s="237"/>
      <c r="FX119" s="237"/>
      <c r="FY119" s="237"/>
      <c r="FZ119" s="237"/>
      <c r="GA119" s="237"/>
      <c r="GB119" s="246">
        <v>0</v>
      </c>
      <c r="GF119" s="233" t="s">
        <v>457</v>
      </c>
      <c r="GG119" s="240"/>
      <c r="GH119" s="240">
        <v>229.94813284002646</v>
      </c>
      <c r="GI119" s="240"/>
      <c r="GJ119" s="246">
        <v>229.94813284002646</v>
      </c>
    </row>
    <row r="120" spans="2:192" x14ac:dyDescent="0.2">
      <c r="AG120" s="233"/>
      <c r="AH120" s="233"/>
      <c r="AR120" s="233"/>
      <c r="AS120" s="380" t="s">
        <v>328</v>
      </c>
      <c r="AT120" s="380"/>
      <c r="AU120" s="380"/>
      <c r="AV120" s="380"/>
      <c r="AW120" s="380"/>
      <c r="AX120" s="380"/>
      <c r="AY120" s="380"/>
      <c r="AZ120" s="380"/>
      <c r="BA120" s="380"/>
      <c r="BB120" s="380"/>
      <c r="BC120" s="380"/>
      <c r="BD120" s="380"/>
      <c r="BE120" s="380"/>
      <c r="BF120" s="380"/>
      <c r="BG120" s="380"/>
      <c r="BH120" s="52" t="s">
        <v>369</v>
      </c>
      <c r="BM120" s="380" t="s">
        <v>330</v>
      </c>
      <c r="BN120" s="380"/>
      <c r="BO120" s="52" t="s">
        <v>381</v>
      </c>
      <c r="FA120" s="233"/>
      <c r="FB120" s="233"/>
      <c r="FL120" s="233"/>
      <c r="FM120" s="380" t="s">
        <v>328</v>
      </c>
      <c r="FN120" s="380"/>
      <c r="FO120" s="380"/>
      <c r="FP120" s="380"/>
      <c r="FQ120" s="380"/>
      <c r="FR120" s="380"/>
      <c r="FS120" s="380"/>
      <c r="FT120" s="380"/>
      <c r="FU120" s="380"/>
      <c r="FV120" s="380"/>
      <c r="FW120" s="380"/>
      <c r="FX120" s="380"/>
      <c r="FY120" s="380"/>
      <c r="FZ120" s="380"/>
      <c r="GA120" s="380"/>
      <c r="GB120" s="52" t="s">
        <v>369</v>
      </c>
      <c r="GF120" s="233" t="s">
        <v>800</v>
      </c>
      <c r="GG120" s="336">
        <v>0</v>
      </c>
      <c r="GH120" s="336">
        <v>0</v>
      </c>
      <c r="GI120" s="336">
        <f>SUM(FG125:FG139)</f>
        <v>-9.3725027738855715E-13</v>
      </c>
      <c r="GJ120" s="324">
        <f>SUM(GG120:GI120)</f>
        <v>-9.3725027738855715E-13</v>
      </c>
    </row>
    <row r="121" spans="2:192" x14ac:dyDescent="0.2">
      <c r="AG121" s="233"/>
      <c r="AH121" s="233"/>
      <c r="AR121" s="233"/>
      <c r="AS121" s="246">
        <f t="shared" ref="AS121:BG121" si="9">SUM(AS84:AS119)</f>
        <v>1043.9873925509492</v>
      </c>
      <c r="AT121" s="246">
        <f t="shared" si="9"/>
        <v>208.65218594918355</v>
      </c>
      <c r="AU121" s="246">
        <f t="shared" si="9"/>
        <v>306.591996148688</v>
      </c>
      <c r="AV121" s="246">
        <f t="shared" si="9"/>
        <v>1011.7674660019052</v>
      </c>
      <c r="AW121" s="246">
        <f t="shared" si="9"/>
        <v>208.55560337725498</v>
      </c>
      <c r="AX121" s="246">
        <f t="shared" si="9"/>
        <v>298.6148747230165</v>
      </c>
      <c r="AY121" s="246">
        <f t="shared" si="9"/>
        <v>1011.7674660019052</v>
      </c>
      <c r="AZ121" s="246">
        <f t="shared" si="9"/>
        <v>208.55560337725498</v>
      </c>
      <c r="BA121" s="246">
        <f t="shared" si="9"/>
        <v>298.6148747230165</v>
      </c>
      <c r="BB121" s="246">
        <f t="shared" si="9"/>
        <v>890.42781548807159</v>
      </c>
      <c r="BC121" s="246">
        <f t="shared" si="9"/>
        <v>3997.4881942225597</v>
      </c>
      <c r="BD121" s="246">
        <f t="shared" si="9"/>
        <v>46.0998047134687</v>
      </c>
      <c r="BE121" s="246">
        <f t="shared" si="9"/>
        <v>46.099804713468714</v>
      </c>
      <c r="BF121" s="246">
        <f t="shared" si="9"/>
        <v>1314.2879334772852</v>
      </c>
      <c r="BG121" s="246">
        <f t="shared" si="9"/>
        <v>4248.4491136552024</v>
      </c>
      <c r="BH121" s="52"/>
      <c r="BM121" s="52"/>
      <c r="BN121" s="52"/>
      <c r="BO121" s="52"/>
      <c r="FA121" s="233"/>
      <c r="FB121" s="233"/>
      <c r="FL121" s="233"/>
      <c r="FM121" s="246">
        <v>1043.9873925509492</v>
      </c>
      <c r="FN121" s="246">
        <v>208.65218594918355</v>
      </c>
      <c r="FO121" s="246">
        <v>306.591996148688</v>
      </c>
      <c r="FP121" s="246">
        <v>1011.7674660019052</v>
      </c>
      <c r="FQ121" s="246">
        <v>208.55560337725498</v>
      </c>
      <c r="FR121" s="246">
        <v>298.6148747230165</v>
      </c>
      <c r="FS121" s="246">
        <v>1011.7674660019052</v>
      </c>
      <c r="FT121" s="246">
        <v>208.55560337725498</v>
      </c>
      <c r="FU121" s="246">
        <v>298.6148747230165</v>
      </c>
      <c r="FV121" s="246">
        <v>890.42781548807159</v>
      </c>
      <c r="FW121" s="246">
        <v>3997.4881942225597</v>
      </c>
      <c r="FX121" s="246">
        <v>46.0998047134687</v>
      </c>
      <c r="FY121" s="246">
        <v>46.099804713468714</v>
      </c>
      <c r="FZ121" s="246">
        <v>1314.2879334772852</v>
      </c>
      <c r="GA121" s="246">
        <v>4248.4491136552024</v>
      </c>
      <c r="GB121" s="52"/>
      <c r="GG121" s="380" t="s">
        <v>330</v>
      </c>
      <c r="GH121" s="380"/>
      <c r="GI121" s="52"/>
      <c r="GJ121" s="52" t="s">
        <v>381</v>
      </c>
    </row>
    <row r="122" spans="2:192" ht="13" customHeight="1" x14ac:dyDescent="0.2">
      <c r="AG122" s="233"/>
      <c r="AH122" s="233"/>
      <c r="AR122" s="233"/>
      <c r="AS122" s="380" t="s">
        <v>368</v>
      </c>
      <c r="AT122" s="380"/>
      <c r="AU122" s="380"/>
      <c r="AV122" s="380"/>
      <c r="AW122" s="380"/>
      <c r="AX122" s="380"/>
      <c r="AY122" s="380"/>
      <c r="AZ122" s="380"/>
      <c r="BA122" s="380"/>
      <c r="BB122" s="380"/>
      <c r="BC122" s="380"/>
      <c r="BD122" s="380"/>
      <c r="BE122" s="380"/>
      <c r="BF122" s="380"/>
      <c r="BG122" s="380"/>
      <c r="BH122" s="52"/>
      <c r="BM122" s="52"/>
      <c r="BN122" s="52"/>
      <c r="BO122" s="52"/>
      <c r="FA122" s="233"/>
      <c r="FB122" s="233"/>
      <c r="FL122" s="233"/>
      <c r="FM122" s="380" t="s">
        <v>368</v>
      </c>
      <c r="FN122" s="380"/>
      <c r="FO122" s="380"/>
      <c r="FP122" s="380"/>
      <c r="FQ122" s="380"/>
      <c r="FR122" s="380"/>
      <c r="FS122" s="380"/>
      <c r="FT122" s="380"/>
      <c r="FU122" s="380"/>
      <c r="FV122" s="380"/>
      <c r="FW122" s="380"/>
      <c r="FX122" s="380"/>
      <c r="FY122" s="380"/>
      <c r="FZ122" s="380"/>
      <c r="GA122" s="380"/>
      <c r="GB122" s="52"/>
      <c r="GG122" s="52"/>
      <c r="GH122" s="52"/>
      <c r="GI122" s="52"/>
      <c r="GJ122" s="52"/>
    </row>
    <row r="123" spans="2:192" ht="236" customHeight="1" x14ac:dyDescent="0.2">
      <c r="C123" s="381"/>
      <c r="D123" s="381"/>
      <c r="E123" s="138"/>
      <c r="F123" s="138"/>
      <c r="G123" s="138"/>
      <c r="H123" s="138"/>
      <c r="I123" s="138"/>
      <c r="J123" s="138"/>
      <c r="K123" s="138"/>
      <c r="L123" s="138"/>
      <c r="M123" s="138"/>
      <c r="N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233"/>
      <c r="AH123" s="233"/>
      <c r="AI123" s="138"/>
      <c r="AJ123" s="138"/>
      <c r="AK123" s="138"/>
      <c r="AL123" s="138"/>
      <c r="AM123" s="138"/>
      <c r="AN123" s="138"/>
      <c r="AO123" s="138"/>
      <c r="AP123" s="138"/>
      <c r="AR123" s="233"/>
      <c r="BM123" s="52"/>
      <c r="BN123" s="52"/>
      <c r="BO123" s="52"/>
      <c r="DW123" s="381"/>
      <c r="DX123" s="381"/>
      <c r="DY123" s="138"/>
      <c r="DZ123" s="138"/>
      <c r="EA123" s="138"/>
      <c r="EB123" s="138"/>
      <c r="EC123" s="138"/>
      <c r="ED123" s="138"/>
      <c r="EE123" s="138"/>
      <c r="EF123" s="138"/>
      <c r="EG123" s="138"/>
      <c r="EH123" s="138"/>
      <c r="EI123" s="138"/>
      <c r="EJ123" s="138"/>
      <c r="EK123" s="138"/>
      <c r="EL123" s="138"/>
      <c r="EM123" s="138"/>
      <c r="EN123" s="138"/>
      <c r="EO123" s="138"/>
      <c r="EP123" s="138"/>
      <c r="EQ123" s="138"/>
      <c r="ER123" s="138"/>
      <c r="ES123" s="138"/>
      <c r="ET123" s="138"/>
      <c r="EU123" s="138"/>
      <c r="EV123" s="138"/>
      <c r="EW123" s="138"/>
      <c r="EX123" s="138"/>
      <c r="EY123" s="138"/>
      <c r="EZ123" s="138"/>
      <c r="FA123" s="233"/>
      <c r="FB123" s="233"/>
      <c r="FC123" s="138"/>
      <c r="FD123" s="138"/>
      <c r="FE123" s="138"/>
      <c r="FF123" s="138"/>
      <c r="FG123" s="138"/>
      <c r="FH123" s="138"/>
      <c r="FI123" s="138"/>
      <c r="FJ123" s="138"/>
      <c r="FL123" s="233"/>
      <c r="GG123" s="52"/>
      <c r="GH123" s="52"/>
      <c r="GI123" s="52"/>
      <c r="GJ123" s="52"/>
    </row>
    <row r="124" spans="2:192" ht="351" x14ac:dyDescent="0.2">
      <c r="B124" s="60"/>
      <c r="C124" s="234" t="s">
        <v>333</v>
      </c>
      <c r="D124" s="234" t="s">
        <v>335</v>
      </c>
      <c r="E124" s="234" t="s">
        <v>336</v>
      </c>
      <c r="F124" s="234" t="s">
        <v>355</v>
      </c>
      <c r="G124" s="234" t="s">
        <v>377</v>
      </c>
      <c r="H124" s="234" t="s">
        <v>407</v>
      </c>
      <c r="I124" s="234" t="s">
        <v>466</v>
      </c>
      <c r="J124" s="234" t="s">
        <v>467</v>
      </c>
      <c r="K124" s="234" t="s">
        <v>459</v>
      </c>
      <c r="L124" s="235" t="s">
        <v>442</v>
      </c>
      <c r="M124" s="234" t="s">
        <v>409</v>
      </c>
      <c r="N124" s="235" t="s">
        <v>412</v>
      </c>
      <c r="O124" s="234" t="s">
        <v>808</v>
      </c>
      <c r="P124" s="236" t="s">
        <v>430</v>
      </c>
      <c r="Q124" s="234" t="s">
        <v>416</v>
      </c>
      <c r="R124" s="235" t="s">
        <v>441</v>
      </c>
      <c r="S124" s="235" t="s">
        <v>436</v>
      </c>
      <c r="T124" s="235" t="s">
        <v>433</v>
      </c>
      <c r="U124" s="235" t="s">
        <v>439</v>
      </c>
      <c r="V124" s="236" t="s">
        <v>438</v>
      </c>
      <c r="W124" s="236" t="s">
        <v>424</v>
      </c>
      <c r="X124" s="236" t="s">
        <v>456</v>
      </c>
      <c r="Y124" s="236" t="s">
        <v>425</v>
      </c>
      <c r="Z124" s="236" t="s">
        <v>427</v>
      </c>
      <c r="AA124" s="236" t="s">
        <v>426</v>
      </c>
      <c r="AB124" s="236" t="s">
        <v>484</v>
      </c>
      <c r="AC124" s="238" t="s">
        <v>422</v>
      </c>
      <c r="AD124" s="238" t="s">
        <v>552</v>
      </c>
      <c r="AE124" s="236" t="s">
        <v>421</v>
      </c>
      <c r="AF124" s="234" t="s">
        <v>423</v>
      </c>
      <c r="AG124" s="236" t="s">
        <v>515</v>
      </c>
      <c r="AH124" s="236" t="s">
        <v>517</v>
      </c>
      <c r="AI124" s="236" t="s">
        <v>445</v>
      </c>
      <c r="AJ124" s="236" t="s">
        <v>446</v>
      </c>
      <c r="AK124" s="236" t="s">
        <v>447</v>
      </c>
      <c r="AL124" s="236" t="s">
        <v>457</v>
      </c>
      <c r="AM124" s="236" t="s">
        <v>800</v>
      </c>
      <c r="AR124" s="233"/>
      <c r="BM124" s="52"/>
      <c r="BN124" s="52"/>
      <c r="DV124" s="60"/>
      <c r="DW124" s="234" t="s">
        <v>333</v>
      </c>
      <c r="DX124" s="234" t="s">
        <v>335</v>
      </c>
      <c r="DY124" s="234" t="s">
        <v>336</v>
      </c>
      <c r="DZ124" s="234" t="s">
        <v>355</v>
      </c>
      <c r="EA124" s="234" t="s">
        <v>377</v>
      </c>
      <c r="EB124" s="234" t="s">
        <v>407</v>
      </c>
      <c r="EC124" s="234" t="s">
        <v>466</v>
      </c>
      <c r="ED124" s="234" t="s">
        <v>467</v>
      </c>
      <c r="EE124" s="234" t="s">
        <v>459</v>
      </c>
      <c r="EF124" s="235" t="s">
        <v>442</v>
      </c>
      <c r="EG124" s="234" t="s">
        <v>409</v>
      </c>
      <c r="EH124" s="235" t="s">
        <v>412</v>
      </c>
      <c r="EI124" s="234" t="s">
        <v>437</v>
      </c>
      <c r="EJ124" s="236" t="s">
        <v>430</v>
      </c>
      <c r="EK124" s="234" t="s">
        <v>416</v>
      </c>
      <c r="EL124" s="235" t="s">
        <v>441</v>
      </c>
      <c r="EM124" s="235" t="s">
        <v>436</v>
      </c>
      <c r="EN124" s="235" t="s">
        <v>433</v>
      </c>
      <c r="EO124" s="235" t="s">
        <v>439</v>
      </c>
      <c r="EP124" s="236" t="s">
        <v>438</v>
      </c>
      <c r="EQ124" s="236" t="s">
        <v>424</v>
      </c>
      <c r="ER124" s="236" t="s">
        <v>456</v>
      </c>
      <c r="ES124" s="236" t="s">
        <v>425</v>
      </c>
      <c r="ET124" s="236" t="s">
        <v>427</v>
      </c>
      <c r="EU124" s="236" t="s">
        <v>426</v>
      </c>
      <c r="EV124" s="236" t="s">
        <v>484</v>
      </c>
      <c r="EW124" s="238" t="s">
        <v>422</v>
      </c>
      <c r="EX124" s="238" t="s">
        <v>552</v>
      </c>
      <c r="EY124" s="236" t="s">
        <v>421</v>
      </c>
      <c r="EZ124" s="234" t="s">
        <v>423</v>
      </c>
      <c r="FA124" s="236" t="s">
        <v>515</v>
      </c>
      <c r="FB124" s="236" t="s">
        <v>517</v>
      </c>
      <c r="FC124" s="236" t="s">
        <v>445</v>
      </c>
      <c r="FD124" s="236" t="s">
        <v>446</v>
      </c>
      <c r="FE124" s="236" t="s">
        <v>447</v>
      </c>
      <c r="FF124" s="236" t="s">
        <v>457</v>
      </c>
      <c r="FG124" s="236" t="s">
        <v>800</v>
      </c>
      <c r="FL124" s="233"/>
      <c r="GG124" s="52"/>
      <c r="GH124" s="52"/>
      <c r="GI124" s="52"/>
    </row>
    <row r="125" spans="2:192" x14ac:dyDescent="0.2">
      <c r="B125" s="134" t="s">
        <v>325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>
        <f>Ore_to_PI!U42</f>
        <v>1011.7674660019052</v>
      </c>
      <c r="M125" s="237">
        <f>Ore_to_PI!$AN$63</f>
        <v>32.219926549044033</v>
      </c>
      <c r="N125" s="237"/>
      <c r="O125" s="237"/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37">
        <v>0</v>
      </c>
      <c r="AN125" s="246">
        <f>SUM(C125:AL125)</f>
        <v>1043.9873925509492</v>
      </c>
      <c r="BM125" s="52"/>
      <c r="BN125" s="52"/>
      <c r="DV125" s="134" t="s">
        <v>325</v>
      </c>
      <c r="DW125" s="237"/>
      <c r="DX125" s="237"/>
      <c r="DY125" s="237"/>
      <c r="DZ125" s="237"/>
      <c r="EA125" s="237"/>
      <c r="EB125" s="237"/>
      <c r="EC125" s="237"/>
      <c r="ED125" s="237"/>
      <c r="EE125" s="237"/>
      <c r="EF125" s="237">
        <v>1011.7674660019052</v>
      </c>
      <c r="EG125" s="237">
        <v>32.219926549044033</v>
      </c>
      <c r="EH125" s="237"/>
      <c r="EI125" s="237"/>
      <c r="EJ125" s="237"/>
      <c r="EK125" s="237"/>
      <c r="EL125" s="237"/>
      <c r="EM125" s="237"/>
      <c r="EN125" s="237"/>
      <c r="EO125" s="237"/>
      <c r="EP125" s="237"/>
      <c r="EQ125" s="237"/>
      <c r="ER125" s="237"/>
      <c r="ES125" s="237"/>
      <c r="ET125" s="237"/>
      <c r="EU125" s="237"/>
      <c r="EV125" s="237"/>
      <c r="EW125" s="237"/>
      <c r="EX125" s="237"/>
      <c r="EY125" s="237"/>
      <c r="EZ125" s="237"/>
      <c r="FA125" s="237"/>
      <c r="FB125" s="237"/>
      <c r="FC125" s="237"/>
      <c r="FD125" s="237"/>
      <c r="FE125" s="237"/>
      <c r="FF125" s="237"/>
      <c r="FG125" s="337">
        <f>DR84</f>
        <v>-5.6843418860808015E-14</v>
      </c>
      <c r="FH125" s="246">
        <f>SUM(DW125:FG125)</f>
        <v>1043.9873925509492</v>
      </c>
      <c r="GG125" s="52"/>
      <c r="GH125" s="52"/>
      <c r="GI125" s="52"/>
    </row>
    <row r="126" spans="2:192" x14ac:dyDescent="0.2">
      <c r="B126" s="134" t="s">
        <v>326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>
        <f>Ore_to_PI!AO126</f>
        <v>208.55560337725498</v>
      </c>
      <c r="O126" s="237">
        <f>Ore_to_PI!$AO$142</f>
        <v>9.658257192857822E-2</v>
      </c>
      <c r="P126" s="237"/>
      <c r="Q126" s="237"/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37">
        <v>0</v>
      </c>
      <c r="AN126" s="246">
        <f>SUM(C126:AL126)</f>
        <v>208.65218594918355</v>
      </c>
      <c r="DV126" s="134" t="s">
        <v>326</v>
      </c>
      <c r="DW126" s="237"/>
      <c r="DX126" s="237"/>
      <c r="DY126" s="237"/>
      <c r="DZ126" s="237"/>
      <c r="EA126" s="237"/>
      <c r="EB126" s="237"/>
      <c r="EC126" s="237"/>
      <c r="ED126" s="237"/>
      <c r="EE126" s="237"/>
      <c r="EF126" s="237"/>
      <c r="EG126" s="237"/>
      <c r="EH126" s="237">
        <v>208.55560337725498</v>
      </c>
      <c r="EI126" s="237">
        <v>9.658257192857822E-2</v>
      </c>
      <c r="EJ126" s="237"/>
      <c r="EK126" s="237"/>
      <c r="EL126" s="237"/>
      <c r="EM126" s="237"/>
      <c r="EN126" s="237"/>
      <c r="EO126" s="237"/>
      <c r="EP126" s="237"/>
      <c r="EQ126" s="237"/>
      <c r="ER126" s="237"/>
      <c r="ES126" s="237"/>
      <c r="ET126" s="237"/>
      <c r="EU126" s="237"/>
      <c r="EV126" s="237"/>
      <c r="EW126" s="237"/>
      <c r="EX126" s="237"/>
      <c r="EY126" s="237"/>
      <c r="EZ126" s="237"/>
      <c r="FA126" s="237"/>
      <c r="FB126" s="237"/>
      <c r="FC126" s="237"/>
      <c r="FD126" s="237"/>
      <c r="FE126" s="237"/>
      <c r="FF126" s="237"/>
      <c r="FG126" s="337">
        <f t="shared" ref="FG126:FG139" si="10">DR85</f>
        <v>-1.354472090042691E-14</v>
      </c>
      <c r="FH126" s="246">
        <f t="shared" ref="FH126:FH139" si="11">SUM(DW126:FG126)</f>
        <v>208.65218594918355</v>
      </c>
    </row>
    <row r="127" spans="2:192" x14ac:dyDescent="0.2">
      <c r="B127" s="134" t="s">
        <v>327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>
        <f>Ore_to_PI!$AO$206</f>
        <v>298.6148747230165</v>
      </c>
      <c r="Q127" s="237">
        <f>Ore_to_PI!$AO$227</f>
        <v>7.9771214256715108</v>
      </c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>
        <v>0</v>
      </c>
      <c r="AN127" s="246">
        <f t="shared" ref="AN127:AN139" si="12">SUM(C127:AL127)</f>
        <v>306.591996148688</v>
      </c>
      <c r="DV127" s="134" t="s">
        <v>327</v>
      </c>
      <c r="DW127" s="237"/>
      <c r="DX127" s="237"/>
      <c r="DY127" s="237"/>
      <c r="DZ127" s="237"/>
      <c r="EA127" s="237"/>
      <c r="EB127" s="237"/>
      <c r="EC127" s="237"/>
      <c r="ED127" s="237"/>
      <c r="EE127" s="237"/>
      <c r="EF127" s="237"/>
      <c r="EG127" s="237"/>
      <c r="EH127" s="237"/>
      <c r="EI127" s="237"/>
      <c r="EJ127" s="237">
        <v>298.6148747230165</v>
      </c>
      <c r="EK127" s="237">
        <v>7.9771214256715108</v>
      </c>
      <c r="EL127" s="237"/>
      <c r="EM127" s="237"/>
      <c r="EN127" s="237"/>
      <c r="EO127" s="237"/>
      <c r="EP127" s="237"/>
      <c r="EQ127" s="237"/>
      <c r="ER127" s="237"/>
      <c r="ES127" s="237"/>
      <c r="ET127" s="237"/>
      <c r="EU127" s="237"/>
      <c r="EV127" s="237"/>
      <c r="EW127" s="237"/>
      <c r="EX127" s="237"/>
      <c r="EY127" s="237"/>
      <c r="EZ127" s="237"/>
      <c r="FA127" s="237"/>
      <c r="FB127" s="237"/>
      <c r="FC127" s="237"/>
      <c r="FD127" s="237"/>
      <c r="FE127" s="237"/>
      <c r="FF127" s="237"/>
      <c r="FG127" s="337">
        <f t="shared" si="10"/>
        <v>-1.2434497875801753E-14</v>
      </c>
      <c r="FH127" s="246">
        <f t="shared" si="11"/>
        <v>306.591996148688</v>
      </c>
    </row>
    <row r="128" spans="2:192" x14ac:dyDescent="0.2">
      <c r="B128" s="134" t="s">
        <v>455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>
        <f>Ore_to_PI!$BG$42</f>
        <v>1011.7674660019052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>
        <v>0</v>
      </c>
      <c r="AN128" s="246">
        <f t="shared" si="12"/>
        <v>1011.7674660019052</v>
      </c>
      <c r="DV128" s="134" t="s">
        <v>455</v>
      </c>
      <c r="DW128" s="237"/>
      <c r="DX128" s="237"/>
      <c r="DY128" s="237"/>
      <c r="DZ128" s="237"/>
      <c r="EA128" s="237"/>
      <c r="EB128" s="237"/>
      <c r="EC128" s="237"/>
      <c r="ED128" s="237"/>
      <c r="EE128" s="237"/>
      <c r="EF128" s="237"/>
      <c r="EG128" s="237"/>
      <c r="EH128" s="237"/>
      <c r="EI128" s="237"/>
      <c r="EJ128" s="237"/>
      <c r="EK128" s="237"/>
      <c r="EL128" s="237">
        <v>1011.7674660019052</v>
      </c>
      <c r="EM128" s="237"/>
      <c r="EN128" s="237"/>
      <c r="EO128" s="237"/>
      <c r="EP128" s="237"/>
      <c r="EQ128" s="237"/>
      <c r="ER128" s="237"/>
      <c r="ES128" s="237"/>
      <c r="ET128" s="237"/>
      <c r="EU128" s="237"/>
      <c r="EV128" s="237"/>
      <c r="EW128" s="237"/>
      <c r="EX128" s="237"/>
      <c r="EY128" s="237"/>
      <c r="EZ128" s="237"/>
      <c r="FA128" s="237"/>
      <c r="FB128" s="237"/>
      <c r="FC128" s="237"/>
      <c r="FD128" s="237"/>
      <c r="FE128" s="237"/>
      <c r="FF128" s="237"/>
      <c r="FG128" s="337">
        <f t="shared" si="10"/>
        <v>0</v>
      </c>
      <c r="FH128" s="246">
        <f t="shared" si="11"/>
        <v>1011.7674660019052</v>
      </c>
    </row>
    <row r="129" spans="2:191" x14ac:dyDescent="0.2">
      <c r="B129" s="134" t="s">
        <v>435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Ore_to_PI!$BH$126</f>
        <v>208.55560337725498</v>
      </c>
      <c r="T129" s="237"/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>
        <v>0</v>
      </c>
      <c r="AN129" s="246">
        <f t="shared" si="12"/>
        <v>208.55560337725498</v>
      </c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M129" s="52"/>
      <c r="BN129" s="52"/>
      <c r="DV129" s="134" t="s">
        <v>435</v>
      </c>
      <c r="DW129" s="237"/>
      <c r="DX129" s="237"/>
      <c r="DY129" s="237"/>
      <c r="DZ129" s="237"/>
      <c r="EA129" s="237"/>
      <c r="EB129" s="237"/>
      <c r="EC129" s="237"/>
      <c r="ED129" s="237"/>
      <c r="EE129" s="237"/>
      <c r="EF129" s="237"/>
      <c r="EG129" s="237"/>
      <c r="EH129" s="237"/>
      <c r="EI129" s="237"/>
      <c r="EJ129" s="237"/>
      <c r="EK129" s="237"/>
      <c r="EL129" s="237"/>
      <c r="EM129" s="237">
        <v>208.55560337725498</v>
      </c>
      <c r="EN129" s="237"/>
      <c r="EO129" s="237"/>
      <c r="EP129" s="237"/>
      <c r="EQ129" s="237"/>
      <c r="ER129" s="237"/>
      <c r="ES129" s="237"/>
      <c r="ET129" s="237"/>
      <c r="EU129" s="237"/>
      <c r="EV129" s="237"/>
      <c r="EW129" s="237"/>
      <c r="EX129" s="237"/>
      <c r="EY129" s="237"/>
      <c r="EZ129" s="237"/>
      <c r="FA129" s="237"/>
      <c r="FB129" s="237"/>
      <c r="FC129" s="237"/>
      <c r="FD129" s="237"/>
      <c r="FE129" s="237"/>
      <c r="FF129" s="237"/>
      <c r="FG129" s="337">
        <f t="shared" si="10"/>
        <v>0</v>
      </c>
      <c r="FH129" s="246">
        <f t="shared" si="11"/>
        <v>208.55560337725498</v>
      </c>
      <c r="FM129" s="52"/>
      <c r="FN129" s="52"/>
      <c r="FO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G129" s="52"/>
      <c r="GH129" s="52"/>
      <c r="GI129" s="52"/>
    </row>
    <row r="130" spans="2:191" x14ac:dyDescent="0.2">
      <c r="B130" s="134" t="s">
        <v>434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>
        <f>Ore_to_PI!$BH$206</f>
        <v>298.6148747230165</v>
      </c>
      <c r="U130" s="237"/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>
        <v>0</v>
      </c>
      <c r="AN130" s="246">
        <f t="shared" si="12"/>
        <v>298.6148747230165</v>
      </c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M130" s="52"/>
      <c r="BN130" s="52"/>
      <c r="DV130" s="134" t="s">
        <v>434</v>
      </c>
      <c r="DW130" s="237"/>
      <c r="DX130" s="237"/>
      <c r="DY130" s="237"/>
      <c r="DZ130" s="237"/>
      <c r="EA130" s="237"/>
      <c r="EB130" s="237"/>
      <c r="EC130" s="237"/>
      <c r="ED130" s="237"/>
      <c r="EE130" s="237"/>
      <c r="EF130" s="237"/>
      <c r="EG130" s="237"/>
      <c r="EH130" s="237"/>
      <c r="EI130" s="237"/>
      <c r="EJ130" s="237"/>
      <c r="EK130" s="237"/>
      <c r="EL130" s="237"/>
      <c r="EM130" s="237"/>
      <c r="EN130" s="237">
        <v>298.6148747230165</v>
      </c>
      <c r="EO130" s="237"/>
      <c r="EP130" s="237"/>
      <c r="EQ130" s="237"/>
      <c r="ER130" s="237"/>
      <c r="ES130" s="237"/>
      <c r="ET130" s="237"/>
      <c r="EU130" s="237"/>
      <c r="EV130" s="237"/>
      <c r="EW130" s="237"/>
      <c r="EX130" s="237"/>
      <c r="EY130" s="237"/>
      <c r="EZ130" s="237"/>
      <c r="FA130" s="237"/>
      <c r="FB130" s="237"/>
      <c r="FC130" s="237"/>
      <c r="FD130" s="237"/>
      <c r="FE130" s="237"/>
      <c r="FF130" s="237"/>
      <c r="FG130" s="337">
        <f t="shared" si="10"/>
        <v>0</v>
      </c>
      <c r="FH130" s="246">
        <f t="shared" si="11"/>
        <v>298.6148747230165</v>
      </c>
      <c r="FM130" s="52"/>
      <c r="FN130" s="52"/>
      <c r="FO130" s="52"/>
      <c r="FP130" s="52"/>
      <c r="FQ130" s="52"/>
      <c r="FR130" s="52"/>
      <c r="FS130" s="52"/>
      <c r="FT130" s="52"/>
      <c r="FU130" s="52"/>
      <c r="FV130" s="52"/>
      <c r="FW130" s="52"/>
      <c r="FX130" s="52"/>
      <c r="FY130" s="52"/>
      <c r="FZ130" s="52"/>
      <c r="GA130" s="52"/>
      <c r="GG130" s="52"/>
      <c r="GH130" s="52"/>
      <c r="GI130" s="52"/>
    </row>
    <row r="131" spans="2:191" x14ac:dyDescent="0.2">
      <c r="B131" s="134" t="s">
        <v>351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>
        <f>Ore_to_PI!$BZ$42</f>
        <v>1000.0000000000001</v>
      </c>
      <c r="V131" s="237">
        <f>Beneficiation_Iron_waste</f>
        <v>11.767466001905108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>
        <v>0</v>
      </c>
      <c r="AN131" s="246">
        <f t="shared" si="12"/>
        <v>1011.7674660019052</v>
      </c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M131" s="52"/>
      <c r="BN131" s="52"/>
      <c r="DV131" s="134" t="s">
        <v>351</v>
      </c>
      <c r="DW131" s="237"/>
      <c r="DX131" s="237"/>
      <c r="DY131" s="237"/>
      <c r="DZ131" s="237"/>
      <c r="EA131" s="237"/>
      <c r="EB131" s="237"/>
      <c r="EC131" s="237"/>
      <c r="ED131" s="237"/>
      <c r="EE131" s="237"/>
      <c r="EF131" s="237"/>
      <c r="EG131" s="237"/>
      <c r="EH131" s="237"/>
      <c r="EI131" s="237"/>
      <c r="EJ131" s="237"/>
      <c r="EK131" s="237"/>
      <c r="EL131" s="237"/>
      <c r="EM131" s="237"/>
      <c r="EN131" s="237"/>
      <c r="EO131" s="237">
        <v>1000.0000000000001</v>
      </c>
      <c r="EP131" s="237">
        <v>11.767466001905108</v>
      </c>
      <c r="EQ131" s="237"/>
      <c r="ER131" s="237"/>
      <c r="ES131" s="237"/>
      <c r="ET131" s="237"/>
      <c r="EU131" s="237"/>
      <c r="EV131" s="237"/>
      <c r="EW131" s="237"/>
      <c r="EX131" s="237"/>
      <c r="EY131" s="237"/>
      <c r="EZ131" s="237"/>
      <c r="FA131" s="237"/>
      <c r="FB131" s="237"/>
      <c r="FC131" s="237"/>
      <c r="FD131" s="237"/>
      <c r="FE131" s="237"/>
      <c r="FF131" s="237"/>
      <c r="FG131" s="337">
        <f t="shared" si="10"/>
        <v>-4.4408920985006262E-14</v>
      </c>
      <c r="FH131" s="246">
        <f t="shared" si="11"/>
        <v>1011.7674660019052</v>
      </c>
      <c r="FM131" s="52"/>
      <c r="FN131" s="52"/>
      <c r="FO131" s="52"/>
      <c r="FP131" s="52"/>
      <c r="FQ131" s="52"/>
      <c r="FR131" s="52"/>
      <c r="FS131" s="52"/>
      <c r="FT131" s="52"/>
      <c r="FU131" s="52"/>
      <c r="FV131" s="52"/>
      <c r="FW131" s="52"/>
      <c r="FX131" s="52"/>
      <c r="FY131" s="52"/>
      <c r="FZ131" s="52"/>
      <c r="GA131" s="52"/>
      <c r="GG131" s="52"/>
      <c r="GH131" s="52"/>
      <c r="GI131" s="52"/>
    </row>
    <row r="132" spans="2:191" x14ac:dyDescent="0.2">
      <c r="B132" s="134" t="s">
        <v>348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Ore_to_PI!$CA$126</f>
        <v>208.55560337725498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>
        <v>0</v>
      </c>
      <c r="AN132" s="246">
        <f t="shared" si="12"/>
        <v>208.55560337725498</v>
      </c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M132" s="52"/>
      <c r="BN132" s="52"/>
      <c r="DV132" s="134" t="s">
        <v>348</v>
      </c>
      <c r="DW132" s="237"/>
      <c r="DX132" s="237"/>
      <c r="DY132" s="237"/>
      <c r="DZ132" s="237"/>
      <c r="EA132" s="237"/>
      <c r="EB132" s="237"/>
      <c r="EC132" s="237"/>
      <c r="ED132" s="237"/>
      <c r="EE132" s="237"/>
      <c r="EF132" s="237"/>
      <c r="EG132" s="237"/>
      <c r="EH132" s="237"/>
      <c r="EI132" s="237"/>
      <c r="EJ132" s="237"/>
      <c r="EK132" s="237"/>
      <c r="EL132" s="237"/>
      <c r="EM132" s="237"/>
      <c r="EN132" s="237"/>
      <c r="EO132" s="237"/>
      <c r="EP132" s="237"/>
      <c r="EQ132" s="237">
        <v>208.55560337725498</v>
      </c>
      <c r="ER132" s="237"/>
      <c r="ES132" s="237"/>
      <c r="ET132" s="237"/>
      <c r="EU132" s="237"/>
      <c r="EV132" s="237"/>
      <c r="EW132" s="237"/>
      <c r="EX132" s="237"/>
      <c r="EY132" s="237"/>
      <c r="EZ132" s="237"/>
      <c r="FA132" s="237"/>
      <c r="FB132" s="237"/>
      <c r="FC132" s="237"/>
      <c r="FD132" s="237"/>
      <c r="FE132" s="237"/>
      <c r="FF132" s="237"/>
      <c r="FG132" s="337">
        <f t="shared" si="10"/>
        <v>0</v>
      </c>
      <c r="FH132" s="246">
        <f t="shared" si="11"/>
        <v>208.55560337725498</v>
      </c>
      <c r="FM132" s="52"/>
      <c r="FN132" s="52"/>
      <c r="FO132" s="52"/>
      <c r="FP132" s="52"/>
      <c r="FQ132" s="52"/>
      <c r="FR132" s="52"/>
      <c r="FS132" s="52"/>
      <c r="FT132" s="52"/>
      <c r="FU132" s="52"/>
      <c r="FV132" s="52"/>
      <c r="FW132" s="52"/>
      <c r="FX132" s="52"/>
      <c r="FY132" s="52"/>
      <c r="FZ132" s="52"/>
      <c r="GA132" s="52"/>
      <c r="GG132" s="52"/>
      <c r="GH132" s="52"/>
      <c r="GI132" s="52"/>
    </row>
    <row r="133" spans="2:191" x14ac:dyDescent="0.2">
      <c r="B133" s="134" t="s">
        <v>362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Ore_to_PI!$CA$206</f>
        <v>298.6148747230165</v>
      </c>
      <c r="Y133" s="237"/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>
        <v>0</v>
      </c>
      <c r="AN133" s="246">
        <f t="shared" si="12"/>
        <v>298.6148747230165</v>
      </c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M133" s="52"/>
      <c r="BN133" s="52"/>
      <c r="DV133" s="134" t="s">
        <v>362</v>
      </c>
      <c r="DW133" s="237"/>
      <c r="DX133" s="237"/>
      <c r="DY133" s="237"/>
      <c r="DZ133" s="237"/>
      <c r="EA133" s="237"/>
      <c r="EB133" s="237"/>
      <c r="EC133" s="237"/>
      <c r="ED133" s="237"/>
      <c r="EE133" s="237"/>
      <c r="EF133" s="237"/>
      <c r="EG133" s="237"/>
      <c r="EH133" s="237"/>
      <c r="EI133" s="237"/>
      <c r="EJ133" s="237"/>
      <c r="EK133" s="237"/>
      <c r="EL133" s="237"/>
      <c r="EM133" s="237"/>
      <c r="EN133" s="237"/>
      <c r="EO133" s="237"/>
      <c r="EP133" s="237"/>
      <c r="EQ133" s="237"/>
      <c r="ER133" s="237">
        <v>298.6148747230165</v>
      </c>
      <c r="ES133" s="237"/>
      <c r="ET133" s="237"/>
      <c r="EU133" s="237"/>
      <c r="EV133" s="237"/>
      <c r="EW133" s="237"/>
      <c r="EX133" s="237"/>
      <c r="EY133" s="237"/>
      <c r="EZ133" s="237"/>
      <c r="FA133" s="237"/>
      <c r="FB133" s="237"/>
      <c r="FC133" s="237"/>
      <c r="FD133" s="237"/>
      <c r="FE133" s="237"/>
      <c r="FF133" s="237"/>
      <c r="FG133" s="337">
        <f t="shared" si="10"/>
        <v>0</v>
      </c>
      <c r="FH133" s="246">
        <f t="shared" si="11"/>
        <v>298.6148747230165</v>
      </c>
      <c r="FM133" s="52"/>
      <c r="FN133" s="52"/>
      <c r="FO133" s="52"/>
      <c r="FP133" s="52"/>
      <c r="FQ133" s="52"/>
      <c r="FR133" s="52"/>
      <c r="FS133" s="52"/>
      <c r="FT133" s="52"/>
      <c r="FU133" s="52"/>
      <c r="FV133" s="52"/>
      <c r="FW133" s="52"/>
      <c r="FX133" s="52"/>
      <c r="FY133" s="52"/>
      <c r="FZ133" s="52"/>
      <c r="GA133" s="52"/>
      <c r="GG133" s="52"/>
      <c r="GH133" s="52"/>
      <c r="GI133" s="52"/>
    </row>
    <row r="134" spans="2:191" x14ac:dyDescent="0.2">
      <c r="B134" s="134" t="s">
        <v>349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>
        <f>Ore_to_PI!$CV$126</f>
        <v>111.00813284002646</v>
      </c>
      <c r="Z134" s="237">
        <f>Kiln_SolidWaste</f>
        <v>4.9847525450981189</v>
      </c>
      <c r="AA134" s="237">
        <f>Ore_to_PI!$CV$138</f>
        <v>774.43493010294708</v>
      </c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>
        <v>0</v>
      </c>
      <c r="AN134" s="246">
        <f t="shared" si="12"/>
        <v>890.4278154880717</v>
      </c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M134" s="52"/>
      <c r="BN134" s="52"/>
      <c r="DV134" s="134" t="s">
        <v>349</v>
      </c>
      <c r="DW134" s="237"/>
      <c r="DX134" s="237"/>
      <c r="DY134" s="237"/>
      <c r="DZ134" s="237"/>
      <c r="EA134" s="237"/>
      <c r="EB134" s="237"/>
      <c r="EC134" s="237"/>
      <c r="ED134" s="237"/>
      <c r="EE134" s="237"/>
      <c r="EF134" s="237"/>
      <c r="EG134" s="237"/>
      <c r="EH134" s="237"/>
      <c r="EI134" s="237"/>
      <c r="EJ134" s="237"/>
      <c r="EK134" s="237"/>
      <c r="EL134" s="237"/>
      <c r="EM134" s="237"/>
      <c r="EN134" s="237"/>
      <c r="EO134" s="237"/>
      <c r="EP134" s="237"/>
      <c r="EQ134" s="237"/>
      <c r="ER134" s="237"/>
      <c r="ES134" s="237">
        <v>111.00813284002646</v>
      </c>
      <c r="ET134" s="237">
        <v>4.9847525450981189</v>
      </c>
      <c r="EU134" s="237">
        <v>774.43493010294708</v>
      </c>
      <c r="EV134" s="237"/>
      <c r="EW134" s="237"/>
      <c r="EX134" s="237"/>
      <c r="EY134" s="237"/>
      <c r="EZ134" s="237"/>
      <c r="FA134" s="237"/>
      <c r="FB134" s="237"/>
      <c r="FC134" s="237"/>
      <c r="FD134" s="237"/>
      <c r="FE134" s="237"/>
      <c r="FF134" s="237"/>
      <c r="FG134" s="337">
        <f t="shared" si="10"/>
        <v>0</v>
      </c>
      <c r="FH134" s="246">
        <f t="shared" si="11"/>
        <v>890.4278154880717</v>
      </c>
      <c r="FM134" s="52"/>
      <c r="FN134" s="52"/>
      <c r="FO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G134" s="52"/>
      <c r="GH134" s="52"/>
      <c r="GI134" s="52"/>
    </row>
    <row r="135" spans="2:191" x14ac:dyDescent="0.2">
      <c r="B135" s="134" t="s">
        <v>344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>
        <f>Ore_to_PI!$CV$206</f>
        <v>203.27980063725872</v>
      </c>
      <c r="AC135" s="237">
        <f>Ore_to_PI!$CV$234</f>
        <v>46.0998047134687</v>
      </c>
      <c r="AD135" s="237">
        <f>Ore_to_PI!CV267</f>
        <v>23.982067525572877</v>
      </c>
      <c r="AE135" s="237">
        <f>Beneficiation_CoalWaste</f>
        <v>25.253201846716312</v>
      </c>
      <c r="AF135" s="237">
        <f>Ore_to_PI!$CV$251</f>
        <v>3698.8733194995434</v>
      </c>
      <c r="AG135" s="237"/>
      <c r="AH135" s="237"/>
      <c r="AI135" s="237"/>
      <c r="AJ135" s="237"/>
      <c r="AK135" s="237"/>
      <c r="AL135" s="237"/>
      <c r="AM135" s="237">
        <v>0</v>
      </c>
      <c r="AN135" s="246">
        <f t="shared" si="12"/>
        <v>3997.4881942225602</v>
      </c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M135" s="52"/>
      <c r="BN135" s="52"/>
      <c r="DV135" s="134" t="s">
        <v>344</v>
      </c>
      <c r="DW135" s="237"/>
      <c r="DX135" s="237"/>
      <c r="DY135" s="237"/>
      <c r="DZ135" s="237"/>
      <c r="EA135" s="237"/>
      <c r="EB135" s="237"/>
      <c r="EC135" s="237"/>
      <c r="ED135" s="237"/>
      <c r="EE135" s="237"/>
      <c r="EF135" s="237"/>
      <c r="EG135" s="237"/>
      <c r="EH135" s="237"/>
      <c r="EI135" s="237"/>
      <c r="EJ135" s="237"/>
      <c r="EK135" s="237"/>
      <c r="EL135" s="237"/>
      <c r="EM135" s="237"/>
      <c r="EN135" s="237"/>
      <c r="EO135" s="237"/>
      <c r="EP135" s="237"/>
      <c r="EQ135" s="237"/>
      <c r="ER135" s="237"/>
      <c r="ES135" s="237"/>
      <c r="ET135" s="237"/>
      <c r="EU135" s="237"/>
      <c r="EV135" s="237">
        <v>203.27980063725872</v>
      </c>
      <c r="EW135" s="237">
        <v>46.0998047134687</v>
      </c>
      <c r="EX135" s="237">
        <v>23.982067525572877</v>
      </c>
      <c r="EY135" s="237">
        <v>25.253201846716312</v>
      </c>
      <c r="EZ135" s="237">
        <v>3698.8733194995434</v>
      </c>
      <c r="FA135" s="237"/>
      <c r="FB135" s="237"/>
      <c r="FC135" s="237"/>
      <c r="FD135" s="237"/>
      <c r="FE135" s="237"/>
      <c r="FF135" s="237"/>
      <c r="FG135" s="337">
        <f t="shared" si="10"/>
        <v>0</v>
      </c>
      <c r="FH135" s="246">
        <f t="shared" si="11"/>
        <v>3997.4881942225602</v>
      </c>
      <c r="FM135" s="52"/>
      <c r="FN135" s="52"/>
      <c r="FO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G135" s="52"/>
      <c r="GH135" s="52"/>
      <c r="GI135" s="52"/>
    </row>
    <row r="136" spans="2:191" x14ac:dyDescent="0.2">
      <c r="B136" s="134" t="s">
        <v>514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>
        <f>Ore_to_PI!$DP$233</f>
        <v>46.099804713468714</v>
      </c>
      <c r="AH136" s="237"/>
      <c r="AI136" s="237"/>
      <c r="AJ136" s="237"/>
      <c r="AK136" s="237"/>
      <c r="AL136" s="237"/>
      <c r="AM136" s="237">
        <v>0</v>
      </c>
      <c r="AN136" s="246">
        <f t="shared" si="12"/>
        <v>46.099804713468714</v>
      </c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M136" s="52"/>
      <c r="BN136" s="52"/>
      <c r="DV136" s="134" t="s">
        <v>514</v>
      </c>
      <c r="DW136" s="237"/>
      <c r="DX136" s="237"/>
      <c r="DY136" s="237"/>
      <c r="DZ136" s="237"/>
      <c r="EA136" s="237"/>
      <c r="EB136" s="237"/>
      <c r="EC136" s="237"/>
      <c r="ED136" s="237"/>
      <c r="EE136" s="237"/>
      <c r="EF136" s="237"/>
      <c r="EG136" s="237"/>
      <c r="EH136" s="237"/>
      <c r="EI136" s="237"/>
      <c r="EJ136" s="237"/>
      <c r="EK136" s="237"/>
      <c r="EL136" s="237"/>
      <c r="EM136" s="237"/>
      <c r="EN136" s="237"/>
      <c r="EO136" s="237"/>
      <c r="EP136" s="237"/>
      <c r="EQ136" s="237"/>
      <c r="ER136" s="237"/>
      <c r="ES136" s="237"/>
      <c r="ET136" s="237"/>
      <c r="EU136" s="237"/>
      <c r="EV136" s="237"/>
      <c r="EW136" s="237"/>
      <c r="EX136" s="237"/>
      <c r="EY136" s="237"/>
      <c r="EZ136" s="237"/>
      <c r="FA136" s="237">
        <v>46.099804713468714</v>
      </c>
      <c r="FB136" s="237"/>
      <c r="FC136" s="237"/>
      <c r="FD136" s="237"/>
      <c r="FE136" s="237"/>
      <c r="FF136" s="237"/>
      <c r="FG136" s="337">
        <f t="shared" si="10"/>
        <v>-1.4210854715202004E-14</v>
      </c>
      <c r="FH136" s="246">
        <f t="shared" si="11"/>
        <v>46.0998047134687</v>
      </c>
      <c r="FM136" s="52"/>
      <c r="FN136" s="52"/>
      <c r="FO136" s="52"/>
      <c r="FP136" s="52"/>
      <c r="FQ136" s="52"/>
      <c r="FR136" s="52"/>
      <c r="FS136" s="52"/>
      <c r="FT136" s="52"/>
      <c r="FU136" s="52"/>
      <c r="FV136" s="52"/>
      <c r="FW136" s="52"/>
      <c r="FX136" s="52"/>
      <c r="FY136" s="52"/>
      <c r="FZ136" s="52"/>
      <c r="GA136" s="52"/>
      <c r="GG136" s="52"/>
      <c r="GH136" s="52"/>
      <c r="GI136" s="52"/>
    </row>
    <row r="137" spans="2:191" x14ac:dyDescent="0.2">
      <c r="B137" s="134" t="s">
        <v>516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7"/>
      <c r="AG137" s="237"/>
      <c r="AH137" s="237">
        <f>Ore_to_PI!$EK$233</f>
        <v>46.099804713468714</v>
      </c>
      <c r="AI137" s="237"/>
      <c r="AJ137" s="237"/>
      <c r="AK137" s="237"/>
      <c r="AL137" s="237"/>
      <c r="AM137" s="237">
        <v>0</v>
      </c>
      <c r="AN137" s="246">
        <f t="shared" si="12"/>
        <v>46.099804713468714</v>
      </c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M137" s="52"/>
      <c r="BN137" s="52"/>
      <c r="DV137" s="134" t="s">
        <v>516</v>
      </c>
      <c r="DW137" s="237"/>
      <c r="DX137" s="237"/>
      <c r="DY137" s="237"/>
      <c r="DZ137" s="237"/>
      <c r="EA137" s="237"/>
      <c r="EB137" s="237"/>
      <c r="EC137" s="237"/>
      <c r="ED137" s="237"/>
      <c r="EE137" s="237"/>
      <c r="EF137" s="237"/>
      <c r="EG137" s="237"/>
      <c r="EH137" s="237"/>
      <c r="EI137" s="237"/>
      <c r="EJ137" s="237"/>
      <c r="EK137" s="237"/>
      <c r="EL137" s="237"/>
      <c r="EM137" s="237"/>
      <c r="EN137" s="237"/>
      <c r="EO137" s="237"/>
      <c r="EP137" s="237"/>
      <c r="EQ137" s="237"/>
      <c r="ER137" s="237"/>
      <c r="ES137" s="237"/>
      <c r="ET137" s="237"/>
      <c r="EU137" s="237"/>
      <c r="EV137" s="237"/>
      <c r="EW137" s="237"/>
      <c r="EX137" s="237"/>
      <c r="EY137" s="237"/>
      <c r="EZ137" s="237"/>
      <c r="FA137" s="237"/>
      <c r="FB137" s="237">
        <v>46.099804713468714</v>
      </c>
      <c r="FC137" s="237"/>
      <c r="FD137" s="237"/>
      <c r="FE137" s="237"/>
      <c r="FF137" s="237"/>
      <c r="FG137" s="337">
        <f t="shared" si="10"/>
        <v>0</v>
      </c>
      <c r="FH137" s="246">
        <f t="shared" si="11"/>
        <v>46.099804713468714</v>
      </c>
      <c r="FM137" s="52"/>
      <c r="FN137" s="52"/>
      <c r="FO137" s="52"/>
      <c r="FP137" s="52"/>
      <c r="FQ137" s="52"/>
      <c r="FR137" s="52"/>
      <c r="FS137" s="52"/>
      <c r="FT137" s="52"/>
      <c r="FU137" s="52"/>
      <c r="FV137" s="52"/>
      <c r="FW137" s="52"/>
      <c r="FX137" s="52"/>
      <c r="FY137" s="52"/>
      <c r="FZ137" s="52"/>
      <c r="GA137" s="52"/>
      <c r="GG137" s="52"/>
      <c r="GH137" s="52"/>
      <c r="GI137" s="52"/>
    </row>
    <row r="138" spans="2:191" x14ac:dyDescent="0.2">
      <c r="B138" s="134" t="s">
        <v>76</v>
      </c>
      <c r="C138" s="237"/>
      <c r="D138" s="237"/>
      <c r="E138" s="237"/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9"/>
      <c r="AG138" s="237"/>
      <c r="AH138" s="237"/>
      <c r="AI138" s="239">
        <f>Ore_to_PI!$EL$126</f>
        <v>1314.2879334772852</v>
      </c>
      <c r="AJ138" s="237"/>
      <c r="AK138" s="237"/>
      <c r="AL138" s="237"/>
      <c r="AM138" s="237">
        <v>0</v>
      </c>
      <c r="AN138" s="246">
        <f t="shared" si="12"/>
        <v>1314.2879334772852</v>
      </c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M138" s="52"/>
      <c r="BN138" s="52"/>
      <c r="DV138" s="134" t="s">
        <v>76</v>
      </c>
      <c r="DW138" s="237"/>
      <c r="DX138" s="237"/>
      <c r="DY138" s="237"/>
      <c r="DZ138" s="237"/>
      <c r="EA138" s="237"/>
      <c r="EB138" s="237"/>
      <c r="EC138" s="237"/>
      <c r="ED138" s="237"/>
      <c r="EE138" s="237"/>
      <c r="EF138" s="237"/>
      <c r="EG138" s="237"/>
      <c r="EH138" s="237"/>
      <c r="EI138" s="237"/>
      <c r="EJ138" s="237"/>
      <c r="EK138" s="237"/>
      <c r="EL138" s="237"/>
      <c r="EM138" s="237"/>
      <c r="EN138" s="237"/>
      <c r="EO138" s="237"/>
      <c r="EP138" s="237"/>
      <c r="EQ138" s="237"/>
      <c r="ER138" s="237"/>
      <c r="ES138" s="237"/>
      <c r="ET138" s="237"/>
      <c r="EU138" s="237"/>
      <c r="EV138" s="237"/>
      <c r="EW138" s="237"/>
      <c r="EX138" s="237"/>
      <c r="EY138" s="237"/>
      <c r="EZ138" s="239"/>
      <c r="FA138" s="237"/>
      <c r="FB138" s="237"/>
      <c r="FC138" s="239">
        <v>1314.2879334772852</v>
      </c>
      <c r="FD138" s="237"/>
      <c r="FE138" s="237"/>
      <c r="FF138" s="237"/>
      <c r="FG138" s="337">
        <f t="shared" si="10"/>
        <v>0</v>
      </c>
      <c r="FH138" s="246">
        <f t="shared" si="11"/>
        <v>1314.2879334772852</v>
      </c>
      <c r="FM138" s="52"/>
      <c r="FN138" s="52"/>
      <c r="FO138" s="52"/>
      <c r="FP138" s="52"/>
      <c r="FQ138" s="52"/>
      <c r="FR138" s="52"/>
      <c r="FS138" s="52"/>
      <c r="FT138" s="52"/>
      <c r="FU138" s="52"/>
      <c r="FV138" s="52"/>
      <c r="FW138" s="52"/>
      <c r="FX138" s="52"/>
      <c r="FY138" s="52"/>
      <c r="FZ138" s="52"/>
      <c r="GA138" s="52"/>
      <c r="GG138" s="52"/>
      <c r="GH138" s="52"/>
      <c r="GI138" s="52"/>
    </row>
    <row r="139" spans="2:191" x14ac:dyDescent="0.2">
      <c r="B139" s="134" t="s">
        <v>337</v>
      </c>
      <c r="C139" s="237"/>
      <c r="D139" s="237"/>
      <c r="E139" s="237"/>
      <c r="F139" s="239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43"/>
      <c r="AB139" s="237"/>
      <c r="AC139" s="237"/>
      <c r="AD139" s="237"/>
      <c r="AE139" s="237"/>
      <c r="AF139" s="237"/>
      <c r="AG139" s="237"/>
      <c r="AH139" s="237"/>
      <c r="AI139" s="237"/>
      <c r="AJ139" s="237">
        <f>Ore_to_PI!$FL$126</f>
        <v>616.23583583508366</v>
      </c>
      <c r="AK139" s="237">
        <f>Ore_to_PI!$FL$141</f>
        <v>3402.2651449800928</v>
      </c>
      <c r="AL139" s="237">
        <f>BF_SolidWaste</f>
        <v>229.94813284002646</v>
      </c>
      <c r="AM139" s="237">
        <v>0</v>
      </c>
      <c r="AN139" s="246">
        <f t="shared" si="12"/>
        <v>4248.4491136552024</v>
      </c>
      <c r="DV139" s="134" t="s">
        <v>337</v>
      </c>
      <c r="DW139" s="237"/>
      <c r="DX139" s="237"/>
      <c r="DY139" s="237"/>
      <c r="DZ139" s="239"/>
      <c r="EA139" s="237"/>
      <c r="EB139" s="237"/>
      <c r="EC139" s="237"/>
      <c r="ED139" s="237"/>
      <c r="EE139" s="237"/>
      <c r="EF139" s="237"/>
      <c r="EG139" s="237"/>
      <c r="EH139" s="237"/>
      <c r="EI139" s="237"/>
      <c r="EJ139" s="237"/>
      <c r="EK139" s="237"/>
      <c r="EL139" s="237"/>
      <c r="EM139" s="237"/>
      <c r="EN139" s="237"/>
      <c r="EO139" s="237"/>
      <c r="EP139" s="237"/>
      <c r="EQ139" s="237"/>
      <c r="ER139" s="237"/>
      <c r="ES139" s="237"/>
      <c r="ET139" s="237"/>
      <c r="EU139" s="243"/>
      <c r="EV139" s="237"/>
      <c r="EW139" s="237"/>
      <c r="EX139" s="237"/>
      <c r="EY139" s="237"/>
      <c r="EZ139" s="237"/>
      <c r="FA139" s="237"/>
      <c r="FB139" s="237"/>
      <c r="FC139" s="237"/>
      <c r="FD139" s="237">
        <v>616.23583583508366</v>
      </c>
      <c r="FE139" s="237">
        <v>3402.2651449800928</v>
      </c>
      <c r="FF139" s="237">
        <v>229.94813284002646</v>
      </c>
      <c r="FG139" s="337">
        <f t="shared" si="10"/>
        <v>-7.9580786405131221E-13</v>
      </c>
      <c r="FH139" s="246">
        <f t="shared" si="11"/>
        <v>4248.4491136552015</v>
      </c>
    </row>
    <row r="140" spans="2:191" x14ac:dyDescent="0.2">
      <c r="B140" s="134"/>
      <c r="C140" s="380" t="s">
        <v>329</v>
      </c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  <c r="U140" s="380"/>
      <c r="V140" s="380"/>
      <c r="W140" s="380"/>
      <c r="X140" s="380"/>
      <c r="Y140" s="380"/>
      <c r="Z140" s="380"/>
      <c r="AA140" s="380"/>
      <c r="AB140" s="380"/>
      <c r="AC140" s="380"/>
      <c r="AD140" s="380"/>
      <c r="AE140" s="380"/>
      <c r="AF140" s="380"/>
      <c r="AG140" s="380"/>
      <c r="AH140" s="380"/>
      <c r="AI140" s="380"/>
      <c r="AJ140" s="380"/>
      <c r="AK140" s="380"/>
      <c r="AL140" s="380"/>
      <c r="AM140" s="52"/>
      <c r="AN140" s="52" t="s">
        <v>365</v>
      </c>
      <c r="AO140" s="52"/>
      <c r="DV140" s="134"/>
      <c r="DW140" s="380" t="s">
        <v>329</v>
      </c>
      <c r="DX140" s="380"/>
      <c r="DY140" s="380"/>
      <c r="DZ140" s="380"/>
      <c r="EA140" s="380"/>
      <c r="EB140" s="380"/>
      <c r="EC140" s="380"/>
      <c r="ED140" s="380"/>
      <c r="EE140" s="380"/>
      <c r="EF140" s="380"/>
      <c r="EG140" s="380"/>
      <c r="EH140" s="380"/>
      <c r="EI140" s="380"/>
      <c r="EJ140" s="380"/>
      <c r="EK140" s="380"/>
      <c r="EL140" s="380"/>
      <c r="EM140" s="380"/>
      <c r="EN140" s="380"/>
      <c r="EO140" s="380"/>
      <c r="EP140" s="380"/>
      <c r="EQ140" s="380"/>
      <c r="ER140" s="380"/>
      <c r="ES140" s="380"/>
      <c r="ET140" s="380"/>
      <c r="EU140" s="380"/>
      <c r="EV140" s="380"/>
      <c r="EW140" s="380"/>
      <c r="EX140" s="380"/>
      <c r="EY140" s="380"/>
      <c r="EZ140" s="380"/>
      <c r="FA140" s="380"/>
      <c r="FB140" s="380"/>
      <c r="FC140" s="380"/>
      <c r="FD140" s="380"/>
      <c r="FE140" s="380"/>
      <c r="FF140" s="380"/>
      <c r="FG140" s="52"/>
      <c r="FH140" s="52" t="s">
        <v>365</v>
      </c>
      <c r="FI140" s="52"/>
    </row>
    <row r="141" spans="2:191" x14ac:dyDescent="0.2">
      <c r="B141" s="134"/>
      <c r="C141" s="246">
        <f t="shared" ref="C141:AL141" si="13">SUM(C125:C139)</f>
        <v>0</v>
      </c>
      <c r="D141" s="246">
        <f t="shared" si="13"/>
        <v>0</v>
      </c>
      <c r="E141" s="246">
        <f t="shared" si="13"/>
        <v>0</v>
      </c>
      <c r="F141" s="246">
        <f t="shared" si="13"/>
        <v>0</v>
      </c>
      <c r="G141" s="246">
        <f t="shared" si="13"/>
        <v>0</v>
      </c>
      <c r="H141" s="246">
        <f t="shared" si="13"/>
        <v>0</v>
      </c>
      <c r="I141" s="246">
        <f t="shared" si="13"/>
        <v>0</v>
      </c>
      <c r="J141" s="246">
        <f t="shared" si="13"/>
        <v>0</v>
      </c>
      <c r="K141" s="246">
        <f t="shared" si="13"/>
        <v>0</v>
      </c>
      <c r="L141" s="246">
        <f t="shared" si="13"/>
        <v>1011.7674660019052</v>
      </c>
      <c r="M141" s="246">
        <f t="shared" si="13"/>
        <v>32.219926549044033</v>
      </c>
      <c r="N141" s="246">
        <f t="shared" si="13"/>
        <v>208.55560337725498</v>
      </c>
      <c r="O141" s="246">
        <f t="shared" si="13"/>
        <v>9.658257192857822E-2</v>
      </c>
      <c r="P141" s="246">
        <f t="shared" si="13"/>
        <v>298.6148747230165</v>
      </c>
      <c r="Q141" s="246">
        <f t="shared" si="13"/>
        <v>7.9771214256715108</v>
      </c>
      <c r="R141" s="246">
        <f t="shared" si="13"/>
        <v>1011.7674660019052</v>
      </c>
      <c r="S141" s="246">
        <f t="shared" si="13"/>
        <v>208.55560337725498</v>
      </c>
      <c r="T141" s="246">
        <f t="shared" si="13"/>
        <v>298.6148747230165</v>
      </c>
      <c r="U141" s="246">
        <f t="shared" si="13"/>
        <v>1000.0000000000001</v>
      </c>
      <c r="V141" s="246">
        <f t="shared" si="13"/>
        <v>11.767466001905108</v>
      </c>
      <c r="W141" s="246">
        <f t="shared" si="13"/>
        <v>208.55560337725498</v>
      </c>
      <c r="X141" s="246">
        <f t="shared" si="13"/>
        <v>298.6148747230165</v>
      </c>
      <c r="Y141" s="246">
        <f t="shared" si="13"/>
        <v>111.00813284002646</v>
      </c>
      <c r="Z141" s="246">
        <f t="shared" si="13"/>
        <v>4.9847525450981189</v>
      </c>
      <c r="AA141" s="246">
        <f t="shared" si="13"/>
        <v>774.43493010294708</v>
      </c>
      <c r="AB141" s="246">
        <f t="shared" si="13"/>
        <v>203.27980063725872</v>
      </c>
      <c r="AC141" s="246">
        <f t="shared" si="13"/>
        <v>46.0998047134687</v>
      </c>
      <c r="AD141" s="246">
        <f t="shared" si="13"/>
        <v>23.982067525572877</v>
      </c>
      <c r="AE141" s="246">
        <f t="shared" si="13"/>
        <v>25.253201846716312</v>
      </c>
      <c r="AF141" s="246">
        <f t="shared" si="13"/>
        <v>3698.8733194995434</v>
      </c>
      <c r="AG141" s="246">
        <f t="shared" si="13"/>
        <v>46.099804713468714</v>
      </c>
      <c r="AH141" s="246">
        <f t="shared" si="13"/>
        <v>46.099804713468714</v>
      </c>
      <c r="AI141" s="246">
        <f t="shared" si="13"/>
        <v>1314.2879334772852</v>
      </c>
      <c r="AJ141" s="246">
        <f t="shared" si="13"/>
        <v>616.23583583508366</v>
      </c>
      <c r="AK141" s="246">
        <f t="shared" si="13"/>
        <v>3402.2651449800928</v>
      </c>
      <c r="AL141" s="246">
        <f t="shared" si="13"/>
        <v>229.94813284002646</v>
      </c>
      <c r="AM141" s="246">
        <v>0</v>
      </c>
      <c r="DV141" s="134"/>
      <c r="DW141" s="246">
        <v>0</v>
      </c>
      <c r="DX141" s="246">
        <v>0</v>
      </c>
      <c r="DY141" s="246">
        <v>0</v>
      </c>
      <c r="DZ141" s="246">
        <v>0</v>
      </c>
      <c r="EA141" s="246">
        <v>0</v>
      </c>
      <c r="EB141" s="246">
        <v>0</v>
      </c>
      <c r="EC141" s="246">
        <v>0</v>
      </c>
      <c r="ED141" s="246">
        <v>0</v>
      </c>
      <c r="EE141" s="246">
        <v>0</v>
      </c>
      <c r="EF141" s="246">
        <v>1011.7674660019052</v>
      </c>
      <c r="EG141" s="246">
        <v>32.219926549044033</v>
      </c>
      <c r="EH141" s="246">
        <v>208.55560337725498</v>
      </c>
      <c r="EI141" s="246">
        <v>9.658257192857822E-2</v>
      </c>
      <c r="EJ141" s="246">
        <v>298.6148747230165</v>
      </c>
      <c r="EK141" s="246">
        <v>7.9771214256715108</v>
      </c>
      <c r="EL141" s="246">
        <v>1011.7674660019052</v>
      </c>
      <c r="EM141" s="246">
        <v>208.55560337725498</v>
      </c>
      <c r="EN141" s="246">
        <v>298.6148747230165</v>
      </c>
      <c r="EO141" s="246">
        <v>1000.0000000000001</v>
      </c>
      <c r="EP141" s="246">
        <v>11.767466001905108</v>
      </c>
      <c r="EQ141" s="246">
        <v>208.55560337725498</v>
      </c>
      <c r="ER141" s="246">
        <v>298.6148747230165</v>
      </c>
      <c r="ES141" s="246">
        <v>111.00813284002646</v>
      </c>
      <c r="ET141" s="246">
        <v>4.9847525450981189</v>
      </c>
      <c r="EU141" s="246">
        <v>774.43493010294708</v>
      </c>
      <c r="EV141" s="246">
        <v>203.27980063725872</v>
      </c>
      <c r="EW141" s="246">
        <v>46.0998047134687</v>
      </c>
      <c r="EX141" s="246">
        <v>23.982067525572877</v>
      </c>
      <c r="EY141" s="246">
        <v>25.253201846716312</v>
      </c>
      <c r="EZ141" s="246">
        <v>3698.8733194995434</v>
      </c>
      <c r="FA141" s="246">
        <v>46.099804713468714</v>
      </c>
      <c r="FB141" s="246">
        <v>46.099804713468714</v>
      </c>
      <c r="FC141" s="246">
        <v>1314.2879334772852</v>
      </c>
      <c r="FD141" s="246">
        <v>616.23583583508366</v>
      </c>
      <c r="FE141" s="246">
        <v>3402.2651449800928</v>
      </c>
      <c r="FF141" s="246">
        <v>229.94813284002646</v>
      </c>
      <c r="FG141" s="246">
        <v>229.94813284002646</v>
      </c>
    </row>
    <row r="142" spans="2:191" x14ac:dyDescent="0.2">
      <c r="B142" s="134"/>
      <c r="C142" s="380" t="s">
        <v>366</v>
      </c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  <c r="U142" s="380"/>
      <c r="V142" s="380"/>
      <c r="W142" s="380"/>
      <c r="X142" s="380"/>
      <c r="Y142" s="380"/>
      <c r="Z142" s="380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52"/>
      <c r="DV142" s="134"/>
      <c r="DW142" s="380" t="s">
        <v>366</v>
      </c>
      <c r="DX142" s="380"/>
      <c r="DY142" s="380"/>
      <c r="DZ142" s="380"/>
      <c r="EA142" s="380"/>
      <c r="EB142" s="380"/>
      <c r="EC142" s="380"/>
      <c r="ED142" s="380"/>
      <c r="EE142" s="380"/>
      <c r="EF142" s="380"/>
      <c r="EG142" s="380"/>
      <c r="EH142" s="380"/>
      <c r="EI142" s="380"/>
      <c r="EJ142" s="380"/>
      <c r="EK142" s="380"/>
      <c r="EL142" s="380"/>
      <c r="EM142" s="380"/>
      <c r="EN142" s="380"/>
      <c r="EO142" s="380"/>
      <c r="EP142" s="380"/>
      <c r="EQ142" s="380"/>
      <c r="ER142" s="380"/>
      <c r="ES142" s="380"/>
      <c r="ET142" s="380"/>
      <c r="EU142" s="380"/>
      <c r="EV142" s="380"/>
      <c r="EW142" s="380"/>
      <c r="EX142" s="380"/>
      <c r="EY142" s="380"/>
      <c r="EZ142" s="380"/>
      <c r="FA142" s="380"/>
      <c r="FB142" s="380"/>
      <c r="FC142" s="380"/>
      <c r="FD142" s="380"/>
      <c r="FE142" s="380"/>
      <c r="FF142" s="380"/>
      <c r="FG142" s="52"/>
    </row>
    <row r="143" spans="2:191" x14ac:dyDescent="0.2">
      <c r="B143" s="134"/>
      <c r="DV143" s="134"/>
    </row>
    <row r="144" spans="2:191" x14ac:dyDescent="0.2">
      <c r="B144" s="134"/>
      <c r="DV144" s="134"/>
    </row>
    <row r="145" spans="2:165" x14ac:dyDescent="0.2">
      <c r="B145" s="134"/>
      <c r="DV145" s="134"/>
    </row>
    <row r="146" spans="2:165" x14ac:dyDescent="0.2">
      <c r="B146" s="134"/>
      <c r="DV146" s="134"/>
    </row>
    <row r="147" spans="2:165" x14ac:dyDescent="0.2">
      <c r="B147" s="134"/>
      <c r="DV147" s="134"/>
    </row>
    <row r="148" spans="2:165" x14ac:dyDescent="0.2">
      <c r="B148" s="134"/>
      <c r="DV148" s="134"/>
    </row>
    <row r="149" spans="2:165" x14ac:dyDescent="0.2">
      <c r="B149" s="134"/>
      <c r="DV149" s="134"/>
    </row>
    <row r="150" spans="2:165" x14ac:dyDescent="0.2">
      <c r="B150" s="134"/>
      <c r="DV150" s="134"/>
    </row>
    <row r="151" spans="2:165" x14ac:dyDescent="0.2">
      <c r="B151" s="134"/>
      <c r="DV151" s="134"/>
    </row>
    <row r="152" spans="2:165" ht="236" customHeight="1" x14ac:dyDescent="0.2">
      <c r="B152" s="134"/>
      <c r="DV152" s="134"/>
    </row>
    <row r="153" spans="2:165" ht="251" x14ac:dyDescent="0.2">
      <c r="B153" s="134"/>
      <c r="C153" s="234" t="s">
        <v>333</v>
      </c>
      <c r="D153" s="234" t="s">
        <v>335</v>
      </c>
      <c r="E153" s="234" t="s">
        <v>336</v>
      </c>
      <c r="F153" s="234" t="s">
        <v>355</v>
      </c>
      <c r="G153" s="234" t="s">
        <v>377</v>
      </c>
      <c r="H153" s="234" t="s">
        <v>407</v>
      </c>
      <c r="I153" s="234" t="s">
        <v>466</v>
      </c>
      <c r="J153" s="234" t="s">
        <v>467</v>
      </c>
      <c r="K153" s="234" t="s">
        <v>459</v>
      </c>
      <c r="L153" s="235" t="s">
        <v>442</v>
      </c>
      <c r="M153" s="234" t="s">
        <v>409</v>
      </c>
      <c r="N153" s="235" t="s">
        <v>412</v>
      </c>
      <c r="O153" s="234" t="s">
        <v>437</v>
      </c>
      <c r="P153" s="236" t="s">
        <v>430</v>
      </c>
      <c r="Q153" s="234" t="s">
        <v>416</v>
      </c>
      <c r="R153" s="235" t="s">
        <v>441</v>
      </c>
      <c r="S153" s="235" t="s">
        <v>436</v>
      </c>
      <c r="T153" s="235" t="s">
        <v>433</v>
      </c>
      <c r="U153" s="235" t="s">
        <v>439</v>
      </c>
      <c r="V153" s="236" t="s">
        <v>438</v>
      </c>
      <c r="W153" s="236" t="s">
        <v>424</v>
      </c>
      <c r="X153" s="236" t="s">
        <v>456</v>
      </c>
      <c r="Y153" s="236" t="s">
        <v>425</v>
      </c>
      <c r="Z153" s="236" t="s">
        <v>427</v>
      </c>
      <c r="AA153" s="236" t="s">
        <v>426</v>
      </c>
      <c r="AB153" s="236" t="s">
        <v>484</v>
      </c>
      <c r="AC153" s="238" t="s">
        <v>422</v>
      </c>
      <c r="AD153" s="238" t="s">
        <v>552</v>
      </c>
      <c r="AE153" s="236" t="s">
        <v>421</v>
      </c>
      <c r="AF153" s="234" t="s">
        <v>423</v>
      </c>
      <c r="AG153" s="236" t="s">
        <v>515</v>
      </c>
      <c r="AH153" s="236" t="s">
        <v>517</v>
      </c>
      <c r="AI153" s="236" t="s">
        <v>445</v>
      </c>
      <c r="AJ153" s="236" t="s">
        <v>446</v>
      </c>
      <c r="AK153" s="236" t="s">
        <v>447</v>
      </c>
      <c r="AL153" s="236" t="s">
        <v>457</v>
      </c>
      <c r="AM153" s="236" t="s">
        <v>800</v>
      </c>
      <c r="AN153" s="236"/>
      <c r="AO153" s="236"/>
      <c r="DV153" s="134"/>
      <c r="DW153" s="234" t="s">
        <v>333</v>
      </c>
      <c r="DX153" s="234" t="s">
        <v>335</v>
      </c>
      <c r="DY153" s="234" t="s">
        <v>336</v>
      </c>
      <c r="DZ153" s="234" t="s">
        <v>355</v>
      </c>
      <c r="EA153" s="234" t="s">
        <v>377</v>
      </c>
      <c r="EB153" s="234" t="s">
        <v>407</v>
      </c>
      <c r="EC153" s="234" t="s">
        <v>466</v>
      </c>
      <c r="ED153" s="234" t="s">
        <v>467</v>
      </c>
      <c r="EE153" s="234" t="s">
        <v>459</v>
      </c>
      <c r="EF153" s="235" t="s">
        <v>442</v>
      </c>
      <c r="EG153" s="234" t="s">
        <v>409</v>
      </c>
      <c r="EH153" s="235" t="s">
        <v>412</v>
      </c>
      <c r="EI153" s="234" t="s">
        <v>437</v>
      </c>
      <c r="EJ153" s="236" t="s">
        <v>430</v>
      </c>
      <c r="EK153" s="234" t="s">
        <v>416</v>
      </c>
      <c r="EL153" s="235" t="s">
        <v>441</v>
      </c>
      <c r="EM153" s="235" t="s">
        <v>436</v>
      </c>
      <c r="EN153" s="235" t="s">
        <v>433</v>
      </c>
      <c r="EO153" s="235" t="s">
        <v>439</v>
      </c>
      <c r="EP153" s="236" t="s">
        <v>438</v>
      </c>
      <c r="EQ153" s="236" t="s">
        <v>424</v>
      </c>
      <c r="ER153" s="236" t="s">
        <v>456</v>
      </c>
      <c r="ES153" s="236" t="s">
        <v>425</v>
      </c>
      <c r="ET153" s="236" t="s">
        <v>427</v>
      </c>
      <c r="EU153" s="236" t="s">
        <v>426</v>
      </c>
      <c r="EV153" s="236" t="s">
        <v>484</v>
      </c>
      <c r="EW153" s="238" t="s">
        <v>422</v>
      </c>
      <c r="EX153" s="238" t="s">
        <v>552</v>
      </c>
      <c r="EY153" s="236" t="s">
        <v>421</v>
      </c>
      <c r="EZ153" s="234" t="s">
        <v>423</v>
      </c>
      <c r="FA153" s="236" t="s">
        <v>515</v>
      </c>
      <c r="FB153" s="236" t="s">
        <v>517</v>
      </c>
      <c r="FC153" s="236" t="s">
        <v>445</v>
      </c>
      <c r="FD153" s="236" t="s">
        <v>446</v>
      </c>
      <c r="FE153" s="236" t="s">
        <v>447</v>
      </c>
      <c r="FF153" s="236" t="s">
        <v>457</v>
      </c>
      <c r="FG153" s="236" t="s">
        <v>806</v>
      </c>
      <c r="FH153" s="236"/>
      <c r="FI153" s="236"/>
    </row>
    <row r="154" spans="2:165" ht="16" customHeight="1" x14ac:dyDescent="0.2">
      <c r="B154" s="134" t="s">
        <v>332</v>
      </c>
      <c r="C154" s="240">
        <f>Ore_to_PI!U42</f>
        <v>1011.7674660019052</v>
      </c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>
        <v>0</v>
      </c>
      <c r="DV154" s="134" t="s">
        <v>332</v>
      </c>
      <c r="DW154" s="240">
        <v>1011.7674660019052</v>
      </c>
      <c r="DX154" s="240"/>
      <c r="DY154" s="240"/>
      <c r="DZ154" s="240"/>
      <c r="EA154" s="240"/>
      <c r="EB154" s="240"/>
      <c r="EC154" s="240"/>
      <c r="ED154" s="240"/>
      <c r="EE154" s="240"/>
      <c r="EF154" s="240"/>
      <c r="EG154" s="240"/>
      <c r="EH154" s="240"/>
      <c r="EI154" s="240"/>
      <c r="EJ154" s="240"/>
      <c r="EK154" s="240"/>
      <c r="EL154" s="240"/>
      <c r="EM154" s="240"/>
      <c r="EN154" s="240"/>
      <c r="EO154" s="240"/>
      <c r="EP154" s="240"/>
      <c r="EQ154" s="240"/>
      <c r="ER154" s="240"/>
      <c r="ES154" s="240"/>
      <c r="ET154" s="240"/>
      <c r="EU154" s="240"/>
      <c r="EV154" s="240"/>
      <c r="EW154" s="240"/>
      <c r="EX154" s="240"/>
      <c r="EY154" s="240"/>
      <c r="EZ154" s="240"/>
      <c r="FA154" s="240"/>
      <c r="FB154" s="240"/>
      <c r="FC154" s="240"/>
      <c r="FD154" s="240"/>
      <c r="FE154" s="240"/>
      <c r="FF154" s="240"/>
      <c r="FG154" s="337">
        <v>0</v>
      </c>
    </row>
    <row r="155" spans="2:165" ht="16" x14ac:dyDescent="0.2">
      <c r="B155" s="232" t="s">
        <v>334</v>
      </c>
      <c r="C155" s="240"/>
      <c r="D155" s="240">
        <f>Ore_to_PI!U126</f>
        <v>208.55560337725498</v>
      </c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>
        <v>0</v>
      </c>
      <c r="DV155" s="232" t="s">
        <v>413</v>
      </c>
      <c r="DW155" s="240"/>
      <c r="DX155" s="240">
        <v>208.55560337725498</v>
      </c>
      <c r="DY155" s="240"/>
      <c r="DZ155" s="240"/>
      <c r="EA155" s="240"/>
      <c r="EB155" s="240"/>
      <c r="EC155" s="240"/>
      <c r="ED155" s="240"/>
      <c r="EE155" s="240"/>
      <c r="EF155" s="240"/>
      <c r="EG155" s="240"/>
      <c r="EH155" s="240"/>
      <c r="EI155" s="240"/>
      <c r="EJ155" s="240"/>
      <c r="EK155" s="240"/>
      <c r="EL155" s="240"/>
      <c r="EM155" s="240"/>
      <c r="EN155" s="240"/>
      <c r="EO155" s="240"/>
      <c r="EP155" s="240"/>
      <c r="EQ155" s="240"/>
      <c r="ER155" s="240"/>
      <c r="ES155" s="240"/>
      <c r="ET155" s="240"/>
      <c r="EU155" s="240"/>
      <c r="EV155" s="240"/>
      <c r="EW155" s="240"/>
      <c r="EX155" s="240"/>
      <c r="EY155" s="240"/>
      <c r="EZ155" s="240"/>
      <c r="FA155" s="240"/>
      <c r="FB155" s="240"/>
      <c r="FC155" s="240"/>
      <c r="FD155" s="240"/>
      <c r="FE155" s="240"/>
      <c r="FF155" s="240"/>
      <c r="FG155" s="337">
        <v>0</v>
      </c>
    </row>
    <row r="156" spans="2:165" x14ac:dyDescent="0.2">
      <c r="B156" s="233" t="s">
        <v>356</v>
      </c>
      <c r="C156" s="240"/>
      <c r="D156" s="240"/>
      <c r="E156" s="240">
        <f>Ore_to_PI!U206</f>
        <v>298.6148747230165</v>
      </c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>
        <v>0</v>
      </c>
      <c r="DV156" s="233" t="s">
        <v>356</v>
      </c>
      <c r="DW156" s="240"/>
      <c r="DX156" s="240"/>
      <c r="DY156" s="240">
        <v>298.6148747230165</v>
      </c>
      <c r="DZ156" s="240"/>
      <c r="EA156" s="240"/>
      <c r="EB156" s="240"/>
      <c r="EC156" s="240"/>
      <c r="ED156" s="240"/>
      <c r="EE156" s="240"/>
      <c r="EF156" s="240"/>
      <c r="EG156" s="240"/>
      <c r="EH156" s="240"/>
      <c r="EI156" s="240"/>
      <c r="EJ156" s="240"/>
      <c r="EK156" s="240"/>
      <c r="EL156" s="240"/>
      <c r="EM156" s="240"/>
      <c r="EN156" s="240"/>
      <c r="EO156" s="240"/>
      <c r="EP156" s="240"/>
      <c r="EQ156" s="240"/>
      <c r="ER156" s="240"/>
      <c r="ES156" s="240"/>
      <c r="ET156" s="240"/>
      <c r="EU156" s="240"/>
      <c r="EV156" s="240"/>
      <c r="EW156" s="240"/>
      <c r="EX156" s="240"/>
      <c r="EY156" s="240"/>
      <c r="EZ156" s="240"/>
      <c r="FA156" s="240"/>
      <c r="FB156" s="240"/>
      <c r="FC156" s="240"/>
      <c r="FD156" s="240"/>
      <c r="FE156" s="240"/>
      <c r="FF156" s="240"/>
      <c r="FG156" s="337">
        <v>0</v>
      </c>
    </row>
    <row r="157" spans="2:165" x14ac:dyDescent="0.2">
      <c r="B157" s="134" t="s">
        <v>380</v>
      </c>
      <c r="C157" s="240"/>
      <c r="D157" s="240"/>
      <c r="E157" s="240"/>
      <c r="F157" s="245">
        <f>Ore_to_PI!EL140+Ore_to_PI!CA140+Ore_to_PI!U163+Ore_to_PI!U72+Ore_to_PI!CA232+Ore_to_PI!U236</f>
        <v>7028.7429099762057</v>
      </c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>
        <v>0</v>
      </c>
      <c r="DV157" s="134" t="s">
        <v>380</v>
      </c>
      <c r="DW157" s="240"/>
      <c r="DX157" s="240"/>
      <c r="DY157" s="240"/>
      <c r="DZ157" s="245">
        <v>7028.7429099762057</v>
      </c>
      <c r="EA157" s="240"/>
      <c r="EB157" s="240"/>
      <c r="EC157" s="240"/>
      <c r="ED157" s="240"/>
      <c r="EE157" s="240"/>
      <c r="EF157" s="240"/>
      <c r="EG157" s="240"/>
      <c r="EH157" s="240"/>
      <c r="EI157" s="240"/>
      <c r="EJ157" s="240"/>
      <c r="EK157" s="240"/>
      <c r="EL157" s="240"/>
      <c r="EM157" s="240"/>
      <c r="EN157" s="240"/>
      <c r="EO157" s="240"/>
      <c r="EP157" s="240"/>
      <c r="EQ157" s="240"/>
      <c r="ER157" s="240"/>
      <c r="ES157" s="240"/>
      <c r="ET157" s="240"/>
      <c r="EU157" s="240"/>
      <c r="EV157" s="240"/>
      <c r="EW157" s="240"/>
      <c r="EX157" s="240"/>
      <c r="EY157" s="240"/>
      <c r="EZ157" s="240"/>
      <c r="FA157" s="240"/>
      <c r="FB157" s="240"/>
      <c r="FC157" s="240"/>
      <c r="FD157" s="240"/>
      <c r="FE157" s="240"/>
      <c r="FF157" s="240"/>
      <c r="FG157" s="337">
        <v>0</v>
      </c>
    </row>
    <row r="158" spans="2:165" x14ac:dyDescent="0.2">
      <c r="B158" s="134" t="s">
        <v>376</v>
      </c>
      <c r="C158" s="240"/>
      <c r="D158" s="240"/>
      <c r="E158" s="240"/>
      <c r="F158" s="240"/>
      <c r="G158" s="240">
        <f>Ore_to_PI!EL114+Ore_to_PI!CA152+Ore_to_PI!CA244</f>
        <v>286.68478984220775</v>
      </c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>
        <v>0</v>
      </c>
      <c r="DV158" s="134" t="s">
        <v>376</v>
      </c>
      <c r="DW158" s="240"/>
      <c r="DX158" s="240"/>
      <c r="DY158" s="240"/>
      <c r="DZ158" s="240"/>
      <c r="EA158" s="240">
        <v>286.68478984220775</v>
      </c>
      <c r="EB158" s="240"/>
      <c r="EC158" s="240"/>
      <c r="ED158" s="240"/>
      <c r="EE158" s="240"/>
      <c r="EF158" s="240"/>
      <c r="EG158" s="240"/>
      <c r="EH158" s="240"/>
      <c r="EI158" s="240"/>
      <c r="EJ158" s="240"/>
      <c r="EK158" s="240"/>
      <c r="EL158" s="240"/>
      <c r="EM158" s="240"/>
      <c r="EN158" s="240"/>
      <c r="EO158" s="240"/>
      <c r="EP158" s="240"/>
      <c r="EQ158" s="240"/>
      <c r="ER158" s="240"/>
      <c r="ES158" s="240"/>
      <c r="ET158" s="240"/>
      <c r="EU158" s="240"/>
      <c r="EV158" s="240"/>
      <c r="EW158" s="240"/>
      <c r="EX158" s="240"/>
      <c r="EY158" s="240"/>
      <c r="EZ158" s="240"/>
      <c r="FA158" s="240"/>
      <c r="FB158" s="240"/>
      <c r="FC158" s="240"/>
      <c r="FD158" s="240"/>
      <c r="FE158" s="240"/>
      <c r="FF158" s="240"/>
      <c r="FG158" s="337">
        <v>0</v>
      </c>
    </row>
    <row r="159" spans="2:165" x14ac:dyDescent="0.2">
      <c r="B159" s="134" t="s">
        <v>469</v>
      </c>
      <c r="C159" s="240"/>
      <c r="D159" s="240"/>
      <c r="E159" s="240"/>
      <c r="F159" s="240"/>
      <c r="G159" s="240"/>
      <c r="H159" s="240">
        <f>Ore_to_PI!U222+Ore_to_PI!U140+Ore_to_PI!U59</f>
        <v>2.5875439035128025</v>
      </c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>
        <v>0</v>
      </c>
      <c r="DV159" s="134" t="s">
        <v>469</v>
      </c>
      <c r="DW159" s="240"/>
      <c r="DX159" s="240"/>
      <c r="DY159" s="240"/>
      <c r="DZ159" s="240"/>
      <c r="EA159" s="240"/>
      <c r="EB159" s="240">
        <v>2.5875439035128025</v>
      </c>
      <c r="EC159" s="240"/>
      <c r="ED159" s="240"/>
      <c r="EE159" s="240"/>
      <c r="EF159" s="240"/>
      <c r="EG159" s="240"/>
      <c r="EH159" s="240"/>
      <c r="EI159" s="240"/>
      <c r="EJ159" s="240"/>
      <c r="EK159" s="240"/>
      <c r="EL159" s="240"/>
      <c r="EM159" s="240"/>
      <c r="EN159" s="240"/>
      <c r="EO159" s="240"/>
      <c r="EP159" s="240"/>
      <c r="EQ159" s="240"/>
      <c r="ER159" s="240"/>
      <c r="ES159" s="240"/>
      <c r="ET159" s="240"/>
      <c r="EU159" s="240"/>
      <c r="EV159" s="240"/>
      <c r="EW159" s="240"/>
      <c r="EX159" s="240"/>
      <c r="EY159" s="240"/>
      <c r="EZ159" s="240"/>
      <c r="FA159" s="240"/>
      <c r="FB159" s="240"/>
      <c r="FC159" s="240"/>
      <c r="FD159" s="240"/>
      <c r="FE159" s="240"/>
      <c r="FF159" s="240"/>
      <c r="FG159" s="337">
        <v>0</v>
      </c>
    </row>
    <row r="160" spans="2:165" x14ac:dyDescent="0.2">
      <c r="B160" s="134" t="s">
        <v>468</v>
      </c>
      <c r="C160" s="240"/>
      <c r="D160" s="240"/>
      <c r="E160" s="240"/>
      <c r="F160" s="240"/>
      <c r="G160" s="240"/>
      <c r="H160" s="240"/>
      <c r="I160" s="240">
        <f>Ore_to_PI!U151</f>
        <v>5.1714158616864253E-4</v>
      </c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>
        <v>0</v>
      </c>
      <c r="DV160" s="134" t="s">
        <v>468</v>
      </c>
      <c r="DW160" s="240"/>
      <c r="DX160" s="240"/>
      <c r="DY160" s="240"/>
      <c r="DZ160" s="240"/>
      <c r="EA160" s="240"/>
      <c r="EB160" s="240"/>
      <c r="EC160" s="240">
        <v>5.1714158616864253E-4</v>
      </c>
      <c r="ED160" s="240"/>
      <c r="EE160" s="240"/>
      <c r="EF160" s="240"/>
      <c r="EG160" s="240"/>
      <c r="EH160" s="240"/>
      <c r="EI160" s="240"/>
      <c r="EJ160" s="240"/>
      <c r="EK160" s="240"/>
      <c r="EL160" s="240"/>
      <c r="EM160" s="240"/>
      <c r="EN160" s="240"/>
      <c r="EO160" s="240"/>
      <c r="EP160" s="240"/>
      <c r="EQ160" s="240"/>
      <c r="ER160" s="240"/>
      <c r="ES160" s="240"/>
      <c r="ET160" s="240"/>
      <c r="EU160" s="240"/>
      <c r="EV160" s="240"/>
      <c r="EW160" s="240"/>
      <c r="EX160" s="240"/>
      <c r="EY160" s="240"/>
      <c r="EZ160" s="240"/>
      <c r="FA160" s="240"/>
      <c r="FB160" s="240"/>
      <c r="FC160" s="240"/>
      <c r="FD160" s="240"/>
      <c r="FE160" s="240"/>
      <c r="FF160" s="240"/>
      <c r="FG160" s="337">
        <v>0</v>
      </c>
    </row>
    <row r="161" spans="2:169" x14ac:dyDescent="0.2">
      <c r="B161" s="134" t="s">
        <v>410</v>
      </c>
      <c r="C161" s="240"/>
      <c r="D161" s="240"/>
      <c r="E161" s="240"/>
      <c r="F161" s="240"/>
      <c r="G161" s="240"/>
      <c r="H161" s="240"/>
      <c r="I161" s="240"/>
      <c r="J161" s="240">
        <f>Ore_to_PI!$EL$101</f>
        <v>4.914718171980665</v>
      </c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>
        <v>0</v>
      </c>
      <c r="AS161" s="238"/>
      <c r="DV161" s="134" t="s">
        <v>410</v>
      </c>
      <c r="DW161" s="240"/>
      <c r="DX161" s="240"/>
      <c r="DY161" s="240"/>
      <c r="DZ161" s="240"/>
      <c r="EA161" s="240"/>
      <c r="EB161" s="240"/>
      <c r="EC161" s="240"/>
      <c r="ED161" s="240">
        <v>4.914718171980665</v>
      </c>
      <c r="EE161" s="240"/>
      <c r="EF161" s="240"/>
      <c r="EG161" s="240"/>
      <c r="EH161" s="240"/>
      <c r="EI161" s="240"/>
      <c r="EJ161" s="240"/>
      <c r="EK161" s="240"/>
      <c r="EL161" s="240"/>
      <c r="EM161" s="240"/>
      <c r="EN161" s="240"/>
      <c r="EO161" s="240"/>
      <c r="EP161" s="240"/>
      <c r="EQ161" s="240"/>
      <c r="ER161" s="240"/>
      <c r="ES161" s="240"/>
      <c r="ET161" s="240"/>
      <c r="EU161" s="240"/>
      <c r="EV161" s="240"/>
      <c r="EW161" s="240"/>
      <c r="EX161" s="240"/>
      <c r="EY161" s="240"/>
      <c r="EZ161" s="240"/>
      <c r="FA161" s="240"/>
      <c r="FB161" s="240"/>
      <c r="FC161" s="240"/>
      <c r="FD161" s="240"/>
      <c r="FE161" s="240"/>
      <c r="FF161" s="240"/>
      <c r="FG161" s="337">
        <v>0</v>
      </c>
      <c r="FM161" s="238"/>
    </row>
    <row r="162" spans="2:169" x14ac:dyDescent="0.2">
      <c r="B162" s="134" t="s">
        <v>458</v>
      </c>
      <c r="C162" s="240"/>
      <c r="D162" s="240"/>
      <c r="E162" s="240"/>
      <c r="F162" s="240"/>
      <c r="G162" s="240"/>
      <c r="H162" s="240"/>
      <c r="I162" s="240"/>
      <c r="J162" s="240"/>
      <c r="K162" s="240">
        <v>0</v>
      </c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>
        <v>0</v>
      </c>
      <c r="DV162" s="134" t="s">
        <v>458</v>
      </c>
      <c r="DW162" s="240"/>
      <c r="DX162" s="240"/>
      <c r="DY162" s="240"/>
      <c r="DZ162" s="240"/>
      <c r="EA162" s="240"/>
      <c r="EB162" s="240"/>
      <c r="EC162" s="240"/>
      <c r="ED162" s="240"/>
      <c r="EE162" s="240">
        <v>0</v>
      </c>
      <c r="EF162" s="240"/>
      <c r="EG162" s="240"/>
      <c r="EH162" s="240"/>
      <c r="EI162" s="240"/>
      <c r="EJ162" s="240"/>
      <c r="EK162" s="240"/>
      <c r="EL162" s="240"/>
      <c r="EM162" s="240"/>
      <c r="EN162" s="240"/>
      <c r="EO162" s="240"/>
      <c r="EP162" s="240"/>
      <c r="EQ162" s="240"/>
      <c r="ER162" s="240"/>
      <c r="ES162" s="240"/>
      <c r="ET162" s="240"/>
      <c r="EU162" s="240"/>
      <c r="EV162" s="240"/>
      <c r="EW162" s="240"/>
      <c r="EX162" s="240"/>
      <c r="EY162" s="240"/>
      <c r="EZ162" s="240"/>
      <c r="FA162" s="240"/>
      <c r="FB162" s="240"/>
      <c r="FC162" s="240"/>
      <c r="FD162" s="240"/>
      <c r="FE162" s="240"/>
      <c r="FF162" s="240"/>
      <c r="FG162" s="337">
        <v>0</v>
      </c>
    </row>
    <row r="163" spans="2:169" x14ac:dyDescent="0.2">
      <c r="C163" s="380" t="s">
        <v>56</v>
      </c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  <c r="U163" s="380"/>
      <c r="V163" s="380"/>
      <c r="W163" s="380"/>
      <c r="X163" s="380"/>
      <c r="Y163" s="380"/>
      <c r="Z163" s="380"/>
      <c r="AA163" s="380"/>
      <c r="AB163" s="380"/>
      <c r="AC163" s="380"/>
      <c r="AD163" s="380"/>
      <c r="AE163" s="380"/>
      <c r="AF163" s="380"/>
      <c r="AG163" s="380"/>
      <c r="AH163" s="380"/>
      <c r="AI163" s="380"/>
      <c r="AJ163" s="380"/>
      <c r="AK163" s="380"/>
      <c r="AL163" s="380"/>
      <c r="AM163" s="52"/>
      <c r="AN163" s="52"/>
      <c r="AO163" s="52"/>
      <c r="DW163" s="380" t="s">
        <v>56</v>
      </c>
      <c r="DX163" s="380"/>
      <c r="DY163" s="380"/>
      <c r="DZ163" s="380"/>
      <c r="EA163" s="380"/>
      <c r="EB163" s="380"/>
      <c r="EC163" s="380"/>
      <c r="ED163" s="380"/>
      <c r="EE163" s="380"/>
      <c r="EF163" s="380"/>
      <c r="EG163" s="380"/>
      <c r="EH163" s="380"/>
      <c r="EI163" s="380"/>
      <c r="EJ163" s="380"/>
      <c r="EK163" s="380"/>
      <c r="EL163" s="380"/>
      <c r="EM163" s="380"/>
      <c r="EN163" s="380"/>
      <c r="EO163" s="380"/>
      <c r="EP163" s="380"/>
      <c r="EQ163" s="380"/>
      <c r="ER163" s="380"/>
      <c r="ES163" s="380"/>
      <c r="ET163" s="380"/>
      <c r="EU163" s="380"/>
      <c r="EV163" s="380"/>
      <c r="EW163" s="380"/>
      <c r="EX163" s="380"/>
      <c r="EY163" s="380"/>
      <c r="EZ163" s="380"/>
      <c r="FA163" s="380"/>
      <c r="FB163" s="380"/>
      <c r="FC163" s="380"/>
      <c r="FD163" s="380"/>
      <c r="FE163" s="380"/>
      <c r="FF163" s="380"/>
      <c r="FG163" s="52"/>
      <c r="FH163" s="52"/>
      <c r="FI163" s="52"/>
    </row>
    <row r="164" spans="2:169" x14ac:dyDescent="0.2">
      <c r="C164" s="246">
        <f>SUM(C154:C162)</f>
        <v>1011.7674660019052</v>
      </c>
      <c r="D164" s="246">
        <f t="shared" ref="D164:AL164" si="14">SUM(D154:D162)</f>
        <v>208.55560337725498</v>
      </c>
      <c r="E164" s="246">
        <f t="shared" si="14"/>
        <v>298.6148747230165</v>
      </c>
      <c r="F164" s="246">
        <f t="shared" si="14"/>
        <v>7028.7429099762057</v>
      </c>
      <c r="G164" s="246">
        <f t="shared" si="14"/>
        <v>286.68478984220775</v>
      </c>
      <c r="H164" s="246">
        <f t="shared" si="14"/>
        <v>2.5875439035128025</v>
      </c>
      <c r="I164" s="246">
        <f t="shared" si="14"/>
        <v>5.1714158616864253E-4</v>
      </c>
      <c r="J164" s="246">
        <f t="shared" si="14"/>
        <v>4.914718171980665</v>
      </c>
      <c r="K164" s="246">
        <f t="shared" si="14"/>
        <v>0</v>
      </c>
      <c r="L164" s="246">
        <f t="shared" si="14"/>
        <v>0</v>
      </c>
      <c r="M164" s="246">
        <f t="shared" si="14"/>
        <v>0</v>
      </c>
      <c r="N164" s="246">
        <f t="shared" si="14"/>
        <v>0</v>
      </c>
      <c r="O164" s="246">
        <f t="shared" si="14"/>
        <v>0</v>
      </c>
      <c r="P164" s="246">
        <f t="shared" si="14"/>
        <v>0</v>
      </c>
      <c r="Q164" s="246">
        <f t="shared" si="14"/>
        <v>0</v>
      </c>
      <c r="R164" s="246">
        <f t="shared" si="14"/>
        <v>0</v>
      </c>
      <c r="S164" s="246">
        <f t="shared" si="14"/>
        <v>0</v>
      </c>
      <c r="T164" s="246">
        <f t="shared" si="14"/>
        <v>0</v>
      </c>
      <c r="U164" s="246">
        <f t="shared" si="14"/>
        <v>0</v>
      </c>
      <c r="V164" s="246">
        <f t="shared" si="14"/>
        <v>0</v>
      </c>
      <c r="W164" s="246">
        <f t="shared" si="14"/>
        <v>0</v>
      </c>
      <c r="X164" s="246">
        <f t="shared" si="14"/>
        <v>0</v>
      </c>
      <c r="Y164" s="246">
        <f t="shared" si="14"/>
        <v>0</v>
      </c>
      <c r="Z164" s="246">
        <f t="shared" si="14"/>
        <v>0</v>
      </c>
      <c r="AA164" s="246">
        <f t="shared" si="14"/>
        <v>0</v>
      </c>
      <c r="AB164" s="246">
        <f t="shared" si="14"/>
        <v>0</v>
      </c>
      <c r="AC164" s="246">
        <f t="shared" si="14"/>
        <v>0</v>
      </c>
      <c r="AD164" s="246">
        <f t="shared" si="14"/>
        <v>0</v>
      </c>
      <c r="AE164" s="246">
        <f t="shared" si="14"/>
        <v>0</v>
      </c>
      <c r="AF164" s="246">
        <f t="shared" si="14"/>
        <v>0</v>
      </c>
      <c r="AG164" s="246">
        <f t="shared" si="14"/>
        <v>0</v>
      </c>
      <c r="AH164" s="246">
        <f t="shared" si="14"/>
        <v>0</v>
      </c>
      <c r="AI164" s="246">
        <f t="shared" si="14"/>
        <v>0</v>
      </c>
      <c r="AJ164" s="246">
        <f t="shared" si="14"/>
        <v>0</v>
      </c>
      <c r="AK164" s="246">
        <f t="shared" si="14"/>
        <v>0</v>
      </c>
      <c r="AL164" s="246">
        <f t="shared" si="14"/>
        <v>0</v>
      </c>
      <c r="AM164" s="246"/>
      <c r="DW164" s="246">
        <v>1011.7674660019052</v>
      </c>
      <c r="DX164" s="246">
        <v>208.55560337725498</v>
      </c>
      <c r="DY164" s="246">
        <v>298.6148747230165</v>
      </c>
      <c r="DZ164" s="246">
        <v>7028.7429099762057</v>
      </c>
      <c r="EA164" s="246">
        <v>286.68478984220775</v>
      </c>
      <c r="EB164" s="246">
        <v>2.5875439035128025</v>
      </c>
      <c r="EC164" s="246">
        <v>5.1714158616864253E-4</v>
      </c>
      <c r="ED164" s="246">
        <v>4.914718171980665</v>
      </c>
      <c r="EE164" s="246">
        <v>0</v>
      </c>
      <c r="EF164" s="246">
        <v>0</v>
      </c>
      <c r="EG164" s="246">
        <v>0</v>
      </c>
      <c r="EH164" s="246">
        <v>0</v>
      </c>
      <c r="EI164" s="246">
        <v>0</v>
      </c>
      <c r="EJ164" s="246">
        <v>0</v>
      </c>
      <c r="EK164" s="246">
        <v>0</v>
      </c>
      <c r="EL164" s="246">
        <v>0</v>
      </c>
      <c r="EM164" s="246">
        <v>0</v>
      </c>
      <c r="EN164" s="246">
        <v>0</v>
      </c>
      <c r="EO164" s="246">
        <v>0</v>
      </c>
      <c r="EP164" s="246">
        <v>0</v>
      </c>
      <c r="EQ164" s="246">
        <v>0</v>
      </c>
      <c r="ER164" s="246">
        <v>0</v>
      </c>
      <c r="ES164" s="246">
        <v>0</v>
      </c>
      <c r="ET164" s="246">
        <v>0</v>
      </c>
      <c r="EU164" s="246">
        <v>0</v>
      </c>
      <c r="EV164" s="246">
        <v>0</v>
      </c>
      <c r="EW164" s="246">
        <v>0</v>
      </c>
      <c r="EX164" s="246">
        <v>0</v>
      </c>
      <c r="EY164" s="246">
        <v>0</v>
      </c>
      <c r="EZ164" s="246">
        <v>0</v>
      </c>
      <c r="FA164" s="246">
        <v>0</v>
      </c>
      <c r="FB164" s="246">
        <v>0</v>
      </c>
      <c r="FC164" s="246">
        <v>0</v>
      </c>
      <c r="FD164" s="246">
        <v>0</v>
      </c>
      <c r="FE164" s="246">
        <v>0</v>
      </c>
      <c r="FF164" s="246">
        <v>0</v>
      </c>
      <c r="FG164" s="246">
        <v>0</v>
      </c>
    </row>
    <row r="165" spans="2:169" x14ac:dyDescent="0.2">
      <c r="C165" s="380" t="s">
        <v>367</v>
      </c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  <c r="U165" s="380"/>
      <c r="V165" s="380"/>
      <c r="W165" s="380"/>
      <c r="X165" s="380"/>
      <c r="Y165" s="380"/>
      <c r="Z165" s="380"/>
      <c r="AA165" s="380"/>
      <c r="AB165" s="380"/>
      <c r="AC165" s="380"/>
      <c r="AD165" s="380"/>
      <c r="AE165" s="380"/>
      <c r="AF165" s="380"/>
      <c r="AG165" s="380"/>
      <c r="AH165" s="380"/>
      <c r="AI165" s="380"/>
      <c r="AJ165" s="380"/>
      <c r="AK165" s="380"/>
      <c r="AL165" s="380"/>
      <c r="AM165" s="52"/>
      <c r="AN165" s="52"/>
      <c r="AO165" s="52"/>
      <c r="DW165" s="380" t="s">
        <v>367</v>
      </c>
      <c r="DX165" s="380"/>
      <c r="DY165" s="380"/>
      <c r="DZ165" s="380"/>
      <c r="EA165" s="380"/>
      <c r="EB165" s="380"/>
      <c r="EC165" s="380"/>
      <c r="ED165" s="380"/>
      <c r="EE165" s="380"/>
      <c r="EF165" s="380"/>
      <c r="EG165" s="380"/>
      <c r="EH165" s="380"/>
      <c r="EI165" s="380"/>
      <c r="EJ165" s="380"/>
      <c r="EK165" s="380"/>
      <c r="EL165" s="380"/>
      <c r="EM165" s="380"/>
      <c r="EN165" s="380"/>
      <c r="EO165" s="380"/>
      <c r="EP165" s="380"/>
      <c r="EQ165" s="380"/>
      <c r="ER165" s="380"/>
      <c r="ES165" s="380"/>
      <c r="ET165" s="380"/>
      <c r="EU165" s="380"/>
      <c r="EV165" s="380"/>
      <c r="EW165" s="380"/>
      <c r="EX165" s="380"/>
      <c r="EY165" s="380"/>
      <c r="EZ165" s="380"/>
      <c r="FA165" s="380"/>
      <c r="FB165" s="380"/>
      <c r="FC165" s="380"/>
      <c r="FD165" s="380"/>
      <c r="FE165" s="380"/>
      <c r="FF165" s="380"/>
      <c r="FG165" s="52"/>
      <c r="FH165" s="52"/>
      <c r="FI165" s="52"/>
    </row>
    <row r="169" spans="2:169" x14ac:dyDescent="0.2">
      <c r="C169" s="380" t="s">
        <v>364</v>
      </c>
      <c r="D169" s="380"/>
      <c r="E169" s="380"/>
      <c r="F169" s="380"/>
      <c r="G169" s="380"/>
      <c r="H169" s="380"/>
      <c r="I169" s="380"/>
      <c r="J169" s="380"/>
      <c r="K169" s="380"/>
      <c r="L169" s="241"/>
      <c r="M169" s="241"/>
      <c r="N169" s="241"/>
      <c r="O169" s="241"/>
      <c r="P169" s="241"/>
      <c r="Q169" s="241"/>
      <c r="R169" s="241"/>
      <c r="S169" s="241"/>
      <c r="T169" s="241"/>
      <c r="U169" s="52"/>
      <c r="V169" s="52"/>
    </row>
    <row r="172" spans="2:169" ht="251" x14ac:dyDescent="0.2">
      <c r="B172" s="134" t="s">
        <v>333</v>
      </c>
      <c r="C172" s="246">
        <f t="array" ref="C172:C207">TRANSPOSE(C164:AL164)</f>
        <v>1011.7674660019052</v>
      </c>
      <c r="E172" s="246">
        <f t="array" ref="E172:E207">TRANSPOSE(C141:AL141)</f>
        <v>0</v>
      </c>
      <c r="G172" s="246">
        <f t="shared" ref="G172:G207" si="15">BH84</f>
        <v>1011.7674660019052</v>
      </c>
      <c r="I172" s="246">
        <f t="array" ref="I172:I207">BO84:BO119</f>
        <v>0</v>
      </c>
      <c r="K172" s="250">
        <f>C172+E172-G172-I172</f>
        <v>0</v>
      </c>
      <c r="DV172" s="248"/>
      <c r="DW172" s="234" t="s">
        <v>333</v>
      </c>
      <c r="DX172" s="234" t="s">
        <v>335</v>
      </c>
      <c r="DY172" s="234" t="s">
        <v>336</v>
      </c>
      <c r="DZ172" s="234" t="s">
        <v>355</v>
      </c>
      <c r="EA172" s="234" t="s">
        <v>377</v>
      </c>
      <c r="EB172" s="234" t="s">
        <v>407</v>
      </c>
      <c r="EC172" s="234" t="s">
        <v>466</v>
      </c>
      <c r="ED172" s="234" t="s">
        <v>467</v>
      </c>
      <c r="EE172" s="234" t="s">
        <v>459</v>
      </c>
      <c r="EF172" s="235" t="s">
        <v>442</v>
      </c>
      <c r="EG172" s="234" t="s">
        <v>409</v>
      </c>
      <c r="EH172" s="235" t="s">
        <v>412</v>
      </c>
      <c r="EI172" s="234" t="s">
        <v>437</v>
      </c>
      <c r="EJ172" s="236" t="s">
        <v>430</v>
      </c>
      <c r="EK172" s="234" t="s">
        <v>416</v>
      </c>
      <c r="EL172" s="235" t="s">
        <v>441</v>
      </c>
      <c r="EM172" s="235" t="s">
        <v>436</v>
      </c>
      <c r="EN172" s="235" t="s">
        <v>433</v>
      </c>
      <c r="EO172" s="235" t="s">
        <v>439</v>
      </c>
      <c r="EP172" s="236" t="s">
        <v>438</v>
      </c>
      <c r="EQ172" s="236" t="s">
        <v>424</v>
      </c>
      <c r="ER172" s="236" t="s">
        <v>456</v>
      </c>
      <c r="ES172" s="236" t="s">
        <v>425</v>
      </c>
      <c r="ET172" s="236" t="s">
        <v>427</v>
      </c>
      <c r="EU172" s="236" t="s">
        <v>426</v>
      </c>
      <c r="EV172" s="236" t="s">
        <v>484</v>
      </c>
      <c r="EW172" s="238" t="s">
        <v>422</v>
      </c>
      <c r="EX172" s="238" t="s">
        <v>552</v>
      </c>
      <c r="EY172" s="236" t="s">
        <v>421</v>
      </c>
      <c r="EZ172" s="234" t="s">
        <v>423</v>
      </c>
      <c r="FA172" s="236" t="s">
        <v>515</v>
      </c>
      <c r="FB172" s="236" t="s">
        <v>517</v>
      </c>
      <c r="FC172" s="236" t="s">
        <v>445</v>
      </c>
      <c r="FD172" s="236" t="s">
        <v>446</v>
      </c>
      <c r="FE172" s="236" t="s">
        <v>447</v>
      </c>
      <c r="FF172" s="236" t="s">
        <v>457</v>
      </c>
      <c r="FG172" s="236" t="s">
        <v>800</v>
      </c>
    </row>
    <row r="173" spans="2:169" x14ac:dyDescent="0.2">
      <c r="B173" s="134" t="s">
        <v>335</v>
      </c>
      <c r="C173" s="246">
        <v>208.55560337725498</v>
      </c>
      <c r="E173" s="246">
        <v>0</v>
      </c>
      <c r="G173" s="246">
        <f t="shared" si="15"/>
        <v>208.55560337725498</v>
      </c>
      <c r="I173" s="246">
        <v>0</v>
      </c>
      <c r="K173" s="250">
        <f>C173+E173-G173-I173</f>
        <v>0</v>
      </c>
      <c r="DV173" s="134" t="s">
        <v>325</v>
      </c>
      <c r="DW173" s="325" cm="1">
        <f t="array" ref="DW173:FG187">TRANSPOSE(FM84:GA119) - (DW125:FG139)</f>
        <v>1011.7674660019052</v>
      </c>
      <c r="DX173" s="325">
        <v>0</v>
      </c>
      <c r="DY173" s="325">
        <v>0</v>
      </c>
      <c r="DZ173" s="325">
        <v>30.150427560669065</v>
      </c>
      <c r="EA173" s="325">
        <v>0</v>
      </c>
      <c r="EB173" s="325">
        <v>2.0694989883749622</v>
      </c>
      <c r="EC173" s="325">
        <v>0</v>
      </c>
      <c r="ED173" s="325">
        <v>0</v>
      </c>
      <c r="EE173" s="325">
        <v>0</v>
      </c>
      <c r="EF173" s="325">
        <v>-1011.7674660019052</v>
      </c>
      <c r="EG173" s="325">
        <v>-32.219926549044033</v>
      </c>
      <c r="EH173" s="325">
        <v>0</v>
      </c>
      <c r="EI173" s="325">
        <v>0</v>
      </c>
      <c r="EJ173" s="325">
        <v>0</v>
      </c>
      <c r="EK173" s="325">
        <v>0</v>
      </c>
      <c r="EL173" s="325">
        <v>0</v>
      </c>
      <c r="EM173" s="325">
        <v>0</v>
      </c>
      <c r="EN173" s="325">
        <v>0</v>
      </c>
      <c r="EO173" s="325">
        <v>0</v>
      </c>
      <c r="EP173" s="325">
        <v>0</v>
      </c>
      <c r="EQ173" s="325">
        <v>0</v>
      </c>
      <c r="ER173" s="325">
        <v>0</v>
      </c>
      <c r="ES173" s="325">
        <v>0</v>
      </c>
      <c r="ET173" s="325">
        <v>0</v>
      </c>
      <c r="EU173" s="325">
        <v>0</v>
      </c>
      <c r="EV173" s="325">
        <v>0</v>
      </c>
      <c r="EW173" s="325">
        <v>0</v>
      </c>
      <c r="EX173" s="325">
        <v>0</v>
      </c>
      <c r="EY173" s="325">
        <v>0</v>
      </c>
      <c r="EZ173" s="325">
        <v>0</v>
      </c>
      <c r="FA173" s="325">
        <v>0</v>
      </c>
      <c r="FB173" s="325">
        <v>0</v>
      </c>
      <c r="FC173" s="325">
        <v>0</v>
      </c>
      <c r="FD173" s="325">
        <v>0</v>
      </c>
      <c r="FE173" s="325">
        <v>0</v>
      </c>
      <c r="FF173" s="325">
        <v>0</v>
      </c>
      <c r="FG173" s="324" t="e">
        <v>#N/A</v>
      </c>
      <c r="FI173" s="336" t="e">
        <f>SUM(DW173:FG173)</f>
        <v>#N/A</v>
      </c>
    </row>
    <row r="174" spans="2:169" x14ac:dyDescent="0.2">
      <c r="B174" s="134" t="s">
        <v>336</v>
      </c>
      <c r="C174" s="246">
        <v>298.6148747230165</v>
      </c>
      <c r="E174" s="246">
        <v>0</v>
      </c>
      <c r="G174" s="246">
        <f t="shared" si="15"/>
        <v>298.6148747230165</v>
      </c>
      <c r="I174" s="246">
        <v>0</v>
      </c>
      <c r="K174" s="250">
        <f>C174+E174-G174-I174</f>
        <v>0</v>
      </c>
      <c r="DV174" s="134" t="s">
        <v>326</v>
      </c>
      <c r="DW174" s="325">
        <v>0</v>
      </c>
      <c r="DX174" s="325">
        <v>208.55560337725498</v>
      </c>
      <c r="DY174" s="325">
        <v>0</v>
      </c>
      <c r="DZ174" s="325">
        <v>9.0394269236644703E-2</v>
      </c>
      <c r="EA174" s="325">
        <v>0</v>
      </c>
      <c r="EB174" s="325">
        <v>5.671161105764883E-3</v>
      </c>
      <c r="EC174" s="325">
        <v>5.1714158616864253E-4</v>
      </c>
      <c r="ED174" s="325">
        <v>0</v>
      </c>
      <c r="EE174" s="325">
        <v>0</v>
      </c>
      <c r="EF174" s="325">
        <v>0</v>
      </c>
      <c r="EG174" s="325">
        <v>0</v>
      </c>
      <c r="EH174" s="325">
        <v>-208.55560337725498</v>
      </c>
      <c r="EI174" s="325">
        <v>-9.658257192857822E-2</v>
      </c>
      <c r="EJ174" s="325">
        <v>0</v>
      </c>
      <c r="EK174" s="325">
        <v>0</v>
      </c>
      <c r="EL174" s="325">
        <v>0</v>
      </c>
      <c r="EM174" s="325">
        <v>0</v>
      </c>
      <c r="EN174" s="325">
        <v>0</v>
      </c>
      <c r="EO174" s="325">
        <v>0</v>
      </c>
      <c r="EP174" s="325">
        <v>0</v>
      </c>
      <c r="EQ174" s="325">
        <v>0</v>
      </c>
      <c r="ER174" s="325">
        <v>0</v>
      </c>
      <c r="ES174" s="325">
        <v>0</v>
      </c>
      <c r="ET174" s="325">
        <v>0</v>
      </c>
      <c r="EU174" s="325">
        <v>0</v>
      </c>
      <c r="EV174" s="325">
        <v>0</v>
      </c>
      <c r="EW174" s="325">
        <v>0</v>
      </c>
      <c r="EX174" s="325">
        <v>0</v>
      </c>
      <c r="EY174" s="325">
        <v>0</v>
      </c>
      <c r="EZ174" s="325">
        <v>0</v>
      </c>
      <c r="FA174" s="325">
        <v>0</v>
      </c>
      <c r="FB174" s="325">
        <v>0</v>
      </c>
      <c r="FC174" s="325">
        <v>0</v>
      </c>
      <c r="FD174" s="325">
        <v>0</v>
      </c>
      <c r="FE174" s="325">
        <v>0</v>
      </c>
      <c r="FF174" s="325">
        <v>0</v>
      </c>
      <c r="FG174" s="324" t="e">
        <v>#N/A</v>
      </c>
      <c r="FI174" s="336" t="e">
        <f t="shared" ref="FI174:FI187" si="16">SUM(DW174:FG174)</f>
        <v>#N/A</v>
      </c>
    </row>
    <row r="175" spans="2:169" x14ac:dyDescent="0.2">
      <c r="B175" s="134" t="s">
        <v>355</v>
      </c>
      <c r="C175" s="246">
        <v>7028.7429099762057</v>
      </c>
      <c r="E175" s="246">
        <v>0</v>
      </c>
      <c r="G175" s="246">
        <f t="shared" si="15"/>
        <v>7028.7429099762066</v>
      </c>
      <c r="I175" s="246">
        <v>0</v>
      </c>
      <c r="K175" s="250">
        <f>ROUND(C175+E175-G175-I175, 10)</f>
        <v>0</v>
      </c>
      <c r="DV175" s="134" t="s">
        <v>327</v>
      </c>
      <c r="DW175" s="325">
        <v>0</v>
      </c>
      <c r="DX175" s="325">
        <v>0</v>
      </c>
      <c r="DY175" s="325">
        <v>298.6148747230165</v>
      </c>
      <c r="DZ175" s="325">
        <v>7.4647476716394348</v>
      </c>
      <c r="EA175" s="325">
        <v>0</v>
      </c>
      <c r="EB175" s="325">
        <v>0.51237375403207552</v>
      </c>
      <c r="EC175" s="325">
        <v>0</v>
      </c>
      <c r="ED175" s="325">
        <v>0</v>
      </c>
      <c r="EE175" s="325">
        <v>0</v>
      </c>
      <c r="EF175" s="325">
        <v>0</v>
      </c>
      <c r="EG175" s="325">
        <v>0</v>
      </c>
      <c r="EH175" s="325">
        <v>0</v>
      </c>
      <c r="EI175" s="325">
        <v>0</v>
      </c>
      <c r="EJ175" s="325">
        <v>-298.6148747230165</v>
      </c>
      <c r="EK175" s="325">
        <v>-7.9771214256715108</v>
      </c>
      <c r="EL175" s="325">
        <v>0</v>
      </c>
      <c r="EM175" s="325">
        <v>0</v>
      </c>
      <c r="EN175" s="325">
        <v>0</v>
      </c>
      <c r="EO175" s="325">
        <v>0</v>
      </c>
      <c r="EP175" s="325">
        <v>0</v>
      </c>
      <c r="EQ175" s="325">
        <v>0</v>
      </c>
      <c r="ER175" s="325">
        <v>0</v>
      </c>
      <c r="ES175" s="325">
        <v>0</v>
      </c>
      <c r="ET175" s="325">
        <v>0</v>
      </c>
      <c r="EU175" s="325">
        <v>0</v>
      </c>
      <c r="EV175" s="325">
        <v>0</v>
      </c>
      <c r="EW175" s="325">
        <v>0</v>
      </c>
      <c r="EX175" s="325">
        <v>0</v>
      </c>
      <c r="EY175" s="325">
        <v>0</v>
      </c>
      <c r="EZ175" s="325">
        <v>0</v>
      </c>
      <c r="FA175" s="325">
        <v>0</v>
      </c>
      <c r="FB175" s="325">
        <v>0</v>
      </c>
      <c r="FC175" s="325">
        <v>0</v>
      </c>
      <c r="FD175" s="325">
        <v>0</v>
      </c>
      <c r="FE175" s="325">
        <v>0</v>
      </c>
      <c r="FF175" s="325">
        <v>0</v>
      </c>
      <c r="FG175" s="324" t="e">
        <v>#N/A</v>
      </c>
      <c r="FI175" s="336" t="e">
        <f t="shared" si="16"/>
        <v>#N/A</v>
      </c>
    </row>
    <row r="176" spans="2:169" x14ac:dyDescent="0.2">
      <c r="B176" s="134" t="s">
        <v>377</v>
      </c>
      <c r="C176" s="246">
        <v>286.68478984220775</v>
      </c>
      <c r="E176" s="246">
        <v>0</v>
      </c>
      <c r="G176" s="246">
        <f t="shared" si="15"/>
        <v>286.68478984220775</v>
      </c>
      <c r="I176" s="246">
        <v>0</v>
      </c>
      <c r="K176" s="250">
        <f t="shared" ref="K176:K207" si="17">C176+E176-G176-I176</f>
        <v>0</v>
      </c>
      <c r="DV176" s="134" t="s">
        <v>455</v>
      </c>
      <c r="DW176" s="325">
        <v>0</v>
      </c>
      <c r="DX176" s="325">
        <v>0</v>
      </c>
      <c r="DY176" s="325">
        <v>0</v>
      </c>
      <c r="DZ176" s="325">
        <v>0</v>
      </c>
      <c r="EA176" s="325">
        <v>0</v>
      </c>
      <c r="EB176" s="325">
        <v>0</v>
      </c>
      <c r="EC176" s="325">
        <v>0</v>
      </c>
      <c r="ED176" s="325">
        <v>0</v>
      </c>
      <c r="EE176" s="325">
        <v>0</v>
      </c>
      <c r="EF176" s="325">
        <v>1011.7674660019052</v>
      </c>
      <c r="EG176" s="325">
        <v>0</v>
      </c>
      <c r="EH176" s="325">
        <v>0</v>
      </c>
      <c r="EI176" s="325">
        <v>0</v>
      </c>
      <c r="EJ176" s="325">
        <v>0</v>
      </c>
      <c r="EK176" s="325">
        <v>0</v>
      </c>
      <c r="EL176" s="325">
        <v>-1011.7674660019052</v>
      </c>
      <c r="EM176" s="325">
        <v>0</v>
      </c>
      <c r="EN176" s="325">
        <v>0</v>
      </c>
      <c r="EO176" s="325">
        <v>0</v>
      </c>
      <c r="EP176" s="325">
        <v>0</v>
      </c>
      <c r="EQ176" s="325">
        <v>0</v>
      </c>
      <c r="ER176" s="325">
        <v>0</v>
      </c>
      <c r="ES176" s="325">
        <v>0</v>
      </c>
      <c r="ET176" s="325">
        <v>0</v>
      </c>
      <c r="EU176" s="325">
        <v>0</v>
      </c>
      <c r="EV176" s="325">
        <v>0</v>
      </c>
      <c r="EW176" s="325">
        <v>0</v>
      </c>
      <c r="EX176" s="325">
        <v>0</v>
      </c>
      <c r="EY176" s="325">
        <v>0</v>
      </c>
      <c r="EZ176" s="325">
        <v>0</v>
      </c>
      <c r="FA176" s="325">
        <v>0</v>
      </c>
      <c r="FB176" s="325">
        <v>0</v>
      </c>
      <c r="FC176" s="325">
        <v>0</v>
      </c>
      <c r="FD176" s="325">
        <v>0</v>
      </c>
      <c r="FE176" s="325">
        <v>0</v>
      </c>
      <c r="FF176" s="325">
        <v>0</v>
      </c>
      <c r="FG176" s="324" t="e">
        <v>#N/A</v>
      </c>
      <c r="FI176" s="336" t="e">
        <f t="shared" si="16"/>
        <v>#N/A</v>
      </c>
    </row>
    <row r="177" spans="2:165" x14ac:dyDescent="0.2">
      <c r="B177" s="134" t="s">
        <v>407</v>
      </c>
      <c r="C177" s="246">
        <v>2.5875439035128025</v>
      </c>
      <c r="E177" s="246">
        <v>0</v>
      </c>
      <c r="G177" s="246">
        <f t="shared" si="15"/>
        <v>2.5875439035128025</v>
      </c>
      <c r="I177" s="246">
        <v>0</v>
      </c>
      <c r="K177" s="250">
        <f t="shared" si="17"/>
        <v>0</v>
      </c>
      <c r="DV177" s="134" t="s">
        <v>435</v>
      </c>
      <c r="DW177" s="325">
        <v>0</v>
      </c>
      <c r="DX177" s="325">
        <v>0</v>
      </c>
      <c r="DY177" s="325">
        <v>0</v>
      </c>
      <c r="DZ177" s="325">
        <v>0</v>
      </c>
      <c r="EA177" s="325">
        <v>0</v>
      </c>
      <c r="EB177" s="325">
        <v>0</v>
      </c>
      <c r="EC177" s="325">
        <v>0</v>
      </c>
      <c r="ED177" s="325">
        <v>0</v>
      </c>
      <c r="EE177" s="325">
        <v>0</v>
      </c>
      <c r="EF177" s="325">
        <v>0</v>
      </c>
      <c r="EG177" s="325">
        <v>0</v>
      </c>
      <c r="EH177" s="325">
        <v>208.55560337725498</v>
      </c>
      <c r="EI177" s="325">
        <v>0</v>
      </c>
      <c r="EJ177" s="325">
        <v>0</v>
      </c>
      <c r="EK177" s="325">
        <v>0</v>
      </c>
      <c r="EL177" s="325">
        <v>0</v>
      </c>
      <c r="EM177" s="325">
        <v>-208.55560337725498</v>
      </c>
      <c r="EN177" s="325">
        <v>0</v>
      </c>
      <c r="EO177" s="325">
        <v>0</v>
      </c>
      <c r="EP177" s="325">
        <v>0</v>
      </c>
      <c r="EQ177" s="325">
        <v>0</v>
      </c>
      <c r="ER177" s="325">
        <v>0</v>
      </c>
      <c r="ES177" s="325">
        <v>0</v>
      </c>
      <c r="ET177" s="325">
        <v>0</v>
      </c>
      <c r="EU177" s="325">
        <v>0</v>
      </c>
      <c r="EV177" s="325">
        <v>0</v>
      </c>
      <c r="EW177" s="325">
        <v>0</v>
      </c>
      <c r="EX177" s="325">
        <v>0</v>
      </c>
      <c r="EY177" s="325">
        <v>0</v>
      </c>
      <c r="EZ177" s="325">
        <v>0</v>
      </c>
      <c r="FA177" s="325">
        <v>0</v>
      </c>
      <c r="FB177" s="325">
        <v>0</v>
      </c>
      <c r="FC177" s="325">
        <v>0</v>
      </c>
      <c r="FD177" s="325">
        <v>0</v>
      </c>
      <c r="FE177" s="325">
        <v>0</v>
      </c>
      <c r="FF177" s="325">
        <v>0</v>
      </c>
      <c r="FG177" s="324" t="e">
        <v>#N/A</v>
      </c>
      <c r="FI177" s="336" t="e">
        <f t="shared" si="16"/>
        <v>#N/A</v>
      </c>
    </row>
    <row r="178" spans="2:165" x14ac:dyDescent="0.2">
      <c r="B178" s="134" t="s">
        <v>408</v>
      </c>
      <c r="C178" s="246">
        <v>5.1714158616864253E-4</v>
      </c>
      <c r="E178" s="246">
        <v>0</v>
      </c>
      <c r="G178" s="246">
        <f t="shared" si="15"/>
        <v>5.1714158616864253E-4</v>
      </c>
      <c r="I178" s="246">
        <v>0</v>
      </c>
      <c r="K178" s="250">
        <f t="shared" si="17"/>
        <v>0</v>
      </c>
      <c r="DV178" s="134" t="s">
        <v>434</v>
      </c>
      <c r="DW178" s="325">
        <v>0</v>
      </c>
      <c r="DX178" s="325">
        <v>0</v>
      </c>
      <c r="DY178" s="325">
        <v>0</v>
      </c>
      <c r="DZ178" s="325">
        <v>0</v>
      </c>
      <c r="EA178" s="325">
        <v>0</v>
      </c>
      <c r="EB178" s="325">
        <v>0</v>
      </c>
      <c r="EC178" s="325">
        <v>0</v>
      </c>
      <c r="ED178" s="325">
        <v>0</v>
      </c>
      <c r="EE178" s="325">
        <v>0</v>
      </c>
      <c r="EF178" s="325">
        <v>0</v>
      </c>
      <c r="EG178" s="325">
        <v>0</v>
      </c>
      <c r="EH178" s="325">
        <v>0</v>
      </c>
      <c r="EI178" s="325">
        <v>0</v>
      </c>
      <c r="EJ178" s="325">
        <v>298.6148747230165</v>
      </c>
      <c r="EK178" s="325">
        <v>0</v>
      </c>
      <c r="EL178" s="325">
        <v>0</v>
      </c>
      <c r="EM178" s="325">
        <v>0</v>
      </c>
      <c r="EN178" s="325">
        <v>-298.6148747230165</v>
      </c>
      <c r="EO178" s="325">
        <v>0</v>
      </c>
      <c r="EP178" s="325">
        <v>0</v>
      </c>
      <c r="EQ178" s="325">
        <v>0</v>
      </c>
      <c r="ER178" s="325">
        <v>0</v>
      </c>
      <c r="ES178" s="325">
        <v>0</v>
      </c>
      <c r="ET178" s="325">
        <v>0</v>
      </c>
      <c r="EU178" s="325">
        <v>0</v>
      </c>
      <c r="EV178" s="325">
        <v>0</v>
      </c>
      <c r="EW178" s="325">
        <v>0</v>
      </c>
      <c r="EX178" s="325">
        <v>0</v>
      </c>
      <c r="EY178" s="325">
        <v>0</v>
      </c>
      <c r="EZ178" s="325">
        <v>0</v>
      </c>
      <c r="FA178" s="325">
        <v>0</v>
      </c>
      <c r="FB178" s="325">
        <v>0</v>
      </c>
      <c r="FC178" s="325">
        <v>0</v>
      </c>
      <c r="FD178" s="325">
        <v>0</v>
      </c>
      <c r="FE178" s="325">
        <v>0</v>
      </c>
      <c r="FF178" s="325">
        <v>0</v>
      </c>
      <c r="FG178" s="324" t="e">
        <v>#N/A</v>
      </c>
      <c r="FI178" s="336" t="e">
        <f t="shared" si="16"/>
        <v>#N/A</v>
      </c>
    </row>
    <row r="179" spans="2:165" x14ac:dyDescent="0.2">
      <c r="B179" s="134" t="s">
        <v>411</v>
      </c>
      <c r="C179" s="246">
        <v>4.914718171980665</v>
      </c>
      <c r="E179" s="246">
        <v>0</v>
      </c>
      <c r="G179" s="246">
        <f t="shared" si="15"/>
        <v>4.914718171980665</v>
      </c>
      <c r="I179" s="246">
        <v>0</v>
      </c>
      <c r="K179" s="250">
        <f t="shared" si="17"/>
        <v>0</v>
      </c>
      <c r="DV179" s="134" t="s">
        <v>351</v>
      </c>
      <c r="DW179" s="325">
        <v>0</v>
      </c>
      <c r="DX179" s="325">
        <v>0</v>
      </c>
      <c r="DY179" s="325">
        <v>0</v>
      </c>
      <c r="DZ179" s="325">
        <v>0</v>
      </c>
      <c r="EA179" s="325">
        <v>0</v>
      </c>
      <c r="EB179" s="325">
        <v>0</v>
      </c>
      <c r="EC179" s="325">
        <v>0</v>
      </c>
      <c r="ED179" s="325">
        <v>0</v>
      </c>
      <c r="EE179" s="325">
        <v>0</v>
      </c>
      <c r="EF179" s="325">
        <v>0</v>
      </c>
      <c r="EG179" s="325">
        <v>0</v>
      </c>
      <c r="EH179" s="325">
        <v>0</v>
      </c>
      <c r="EI179" s="325">
        <v>0</v>
      </c>
      <c r="EJ179" s="325">
        <v>0</v>
      </c>
      <c r="EK179" s="325">
        <v>0</v>
      </c>
      <c r="EL179" s="325">
        <v>1011.7674660019052</v>
      </c>
      <c r="EM179" s="325">
        <v>0</v>
      </c>
      <c r="EN179" s="325">
        <v>0</v>
      </c>
      <c r="EO179" s="325">
        <v>-1000.0000000000001</v>
      </c>
      <c r="EP179" s="325">
        <v>-11.767466001905108</v>
      </c>
      <c r="EQ179" s="325">
        <v>0</v>
      </c>
      <c r="ER179" s="325">
        <v>0</v>
      </c>
      <c r="ES179" s="325">
        <v>0</v>
      </c>
      <c r="ET179" s="325">
        <v>0</v>
      </c>
      <c r="EU179" s="325">
        <v>0</v>
      </c>
      <c r="EV179" s="325">
        <v>0</v>
      </c>
      <c r="EW179" s="325">
        <v>0</v>
      </c>
      <c r="EX179" s="325">
        <v>0</v>
      </c>
      <c r="EY179" s="325">
        <v>0</v>
      </c>
      <c r="EZ179" s="325">
        <v>0</v>
      </c>
      <c r="FA179" s="325">
        <v>0</v>
      </c>
      <c r="FB179" s="325">
        <v>0</v>
      </c>
      <c r="FC179" s="325">
        <v>0</v>
      </c>
      <c r="FD179" s="325">
        <v>0</v>
      </c>
      <c r="FE179" s="325">
        <v>0</v>
      </c>
      <c r="FF179" s="325">
        <v>0</v>
      </c>
      <c r="FG179" s="324" t="e">
        <v>#N/A</v>
      </c>
      <c r="FI179" s="336" t="e">
        <f t="shared" si="16"/>
        <v>#N/A</v>
      </c>
    </row>
    <row r="180" spans="2:165" ht="16" customHeight="1" x14ac:dyDescent="0.2">
      <c r="B180" s="134" t="s">
        <v>459</v>
      </c>
      <c r="C180" s="246">
        <v>0</v>
      </c>
      <c r="E180" s="246">
        <v>0</v>
      </c>
      <c r="G180" s="246">
        <f t="shared" si="15"/>
        <v>0</v>
      </c>
      <c r="I180" s="246">
        <v>0</v>
      </c>
      <c r="K180" s="250">
        <f t="shared" si="17"/>
        <v>0</v>
      </c>
      <c r="DV180" s="134" t="s">
        <v>348</v>
      </c>
      <c r="DW180" s="325">
        <v>0</v>
      </c>
      <c r="DX180" s="325">
        <v>0</v>
      </c>
      <c r="DY180" s="325">
        <v>0</v>
      </c>
      <c r="DZ180" s="325">
        <v>0</v>
      </c>
      <c r="EA180" s="325">
        <v>0</v>
      </c>
      <c r="EB180" s="325">
        <v>0</v>
      </c>
      <c r="EC180" s="325">
        <v>0</v>
      </c>
      <c r="ED180" s="325">
        <v>0</v>
      </c>
      <c r="EE180" s="325">
        <v>0</v>
      </c>
      <c r="EF180" s="325">
        <v>0</v>
      </c>
      <c r="EG180" s="325">
        <v>0</v>
      </c>
      <c r="EH180" s="325">
        <v>0</v>
      </c>
      <c r="EI180" s="325">
        <v>0</v>
      </c>
      <c r="EJ180" s="325">
        <v>0</v>
      </c>
      <c r="EK180" s="325">
        <v>0</v>
      </c>
      <c r="EL180" s="325">
        <v>0</v>
      </c>
      <c r="EM180" s="325">
        <v>208.55560337725498</v>
      </c>
      <c r="EN180" s="325">
        <v>0</v>
      </c>
      <c r="EO180" s="325">
        <v>0</v>
      </c>
      <c r="EP180" s="325">
        <v>0</v>
      </c>
      <c r="EQ180" s="325">
        <v>-208.55560337725498</v>
      </c>
      <c r="ER180" s="325">
        <v>0</v>
      </c>
      <c r="ES180" s="325">
        <v>0</v>
      </c>
      <c r="ET180" s="325">
        <v>0</v>
      </c>
      <c r="EU180" s="325">
        <v>0</v>
      </c>
      <c r="EV180" s="325">
        <v>0</v>
      </c>
      <c r="EW180" s="325">
        <v>0</v>
      </c>
      <c r="EX180" s="325">
        <v>0</v>
      </c>
      <c r="EY180" s="325">
        <v>0</v>
      </c>
      <c r="EZ180" s="325">
        <v>0</v>
      </c>
      <c r="FA180" s="325">
        <v>0</v>
      </c>
      <c r="FB180" s="325">
        <v>0</v>
      </c>
      <c r="FC180" s="325">
        <v>0</v>
      </c>
      <c r="FD180" s="325">
        <v>0</v>
      </c>
      <c r="FE180" s="325">
        <v>0</v>
      </c>
      <c r="FF180" s="325">
        <v>0</v>
      </c>
      <c r="FG180" s="324" t="e">
        <v>#N/A</v>
      </c>
      <c r="FI180" s="336" t="e">
        <f t="shared" si="16"/>
        <v>#N/A</v>
      </c>
    </row>
    <row r="181" spans="2:165" ht="16" x14ac:dyDescent="0.2">
      <c r="B181" s="232" t="s">
        <v>442</v>
      </c>
      <c r="C181" s="246">
        <v>0</v>
      </c>
      <c r="E181" s="246">
        <v>1011.7674660019052</v>
      </c>
      <c r="G181" s="246">
        <f t="shared" si="15"/>
        <v>1011.7674660019052</v>
      </c>
      <c r="I181" s="246">
        <v>0</v>
      </c>
      <c r="K181" s="250">
        <f t="shared" si="17"/>
        <v>0</v>
      </c>
      <c r="DV181" s="134" t="s">
        <v>362</v>
      </c>
      <c r="DW181" s="325">
        <v>0</v>
      </c>
      <c r="DX181" s="325">
        <v>0</v>
      </c>
      <c r="DY181" s="325">
        <v>0</v>
      </c>
      <c r="DZ181" s="325">
        <v>0</v>
      </c>
      <c r="EA181" s="325">
        <v>0</v>
      </c>
      <c r="EB181" s="325">
        <v>0</v>
      </c>
      <c r="EC181" s="325">
        <v>0</v>
      </c>
      <c r="ED181" s="325">
        <v>0</v>
      </c>
      <c r="EE181" s="325">
        <v>0</v>
      </c>
      <c r="EF181" s="325">
        <v>0</v>
      </c>
      <c r="EG181" s="325">
        <v>0</v>
      </c>
      <c r="EH181" s="325">
        <v>0</v>
      </c>
      <c r="EI181" s="325">
        <v>0</v>
      </c>
      <c r="EJ181" s="325">
        <v>0</v>
      </c>
      <c r="EK181" s="325">
        <v>0</v>
      </c>
      <c r="EL181" s="325">
        <v>0</v>
      </c>
      <c r="EM181" s="325">
        <v>0</v>
      </c>
      <c r="EN181" s="325">
        <v>298.6148747230165</v>
      </c>
      <c r="EO181" s="325">
        <v>0</v>
      </c>
      <c r="EP181" s="325">
        <v>0</v>
      </c>
      <c r="EQ181" s="325">
        <v>0</v>
      </c>
      <c r="ER181" s="325">
        <v>-298.6148747230165</v>
      </c>
      <c r="ES181" s="325">
        <v>0</v>
      </c>
      <c r="ET181" s="325">
        <v>0</v>
      </c>
      <c r="EU181" s="325">
        <v>0</v>
      </c>
      <c r="EV181" s="325">
        <v>0</v>
      </c>
      <c r="EW181" s="325">
        <v>0</v>
      </c>
      <c r="EX181" s="325">
        <v>0</v>
      </c>
      <c r="EY181" s="325">
        <v>0</v>
      </c>
      <c r="EZ181" s="325">
        <v>0</v>
      </c>
      <c r="FA181" s="325">
        <v>0</v>
      </c>
      <c r="FB181" s="325">
        <v>0</v>
      </c>
      <c r="FC181" s="325">
        <v>0</v>
      </c>
      <c r="FD181" s="325">
        <v>0</v>
      </c>
      <c r="FE181" s="325">
        <v>0</v>
      </c>
      <c r="FF181" s="325">
        <v>0</v>
      </c>
      <c r="FG181" s="324" t="e">
        <v>#N/A</v>
      </c>
      <c r="FI181" s="336" t="e">
        <f t="shared" si="16"/>
        <v>#N/A</v>
      </c>
    </row>
    <row r="182" spans="2:165" ht="16" customHeight="1" x14ac:dyDescent="0.2">
      <c r="B182" s="134" t="s">
        <v>409</v>
      </c>
      <c r="C182" s="246">
        <v>0</v>
      </c>
      <c r="E182" s="246">
        <v>32.219926549044033</v>
      </c>
      <c r="G182" s="246">
        <f t="shared" si="15"/>
        <v>0</v>
      </c>
      <c r="I182" s="246">
        <v>32.219926549044033</v>
      </c>
      <c r="K182" s="250">
        <f t="shared" si="17"/>
        <v>0</v>
      </c>
      <c r="DV182" s="134" t="s">
        <v>349</v>
      </c>
      <c r="DW182" s="325">
        <v>0</v>
      </c>
      <c r="DX182" s="325">
        <v>0</v>
      </c>
      <c r="DY182" s="325">
        <v>0</v>
      </c>
      <c r="DZ182" s="325">
        <v>644.2421909044931</v>
      </c>
      <c r="EA182" s="325">
        <v>37.630021206323519</v>
      </c>
      <c r="EB182" s="325">
        <v>0</v>
      </c>
      <c r="EC182" s="325">
        <v>0</v>
      </c>
      <c r="ED182" s="325">
        <v>0</v>
      </c>
      <c r="EE182" s="325">
        <v>0</v>
      </c>
      <c r="EF182" s="325">
        <v>0</v>
      </c>
      <c r="EG182" s="325">
        <v>0</v>
      </c>
      <c r="EH182" s="325">
        <v>0</v>
      </c>
      <c r="EI182" s="325">
        <v>0</v>
      </c>
      <c r="EJ182" s="325">
        <v>0</v>
      </c>
      <c r="EK182" s="325">
        <v>0</v>
      </c>
      <c r="EL182" s="325">
        <v>0</v>
      </c>
      <c r="EM182" s="325">
        <v>0</v>
      </c>
      <c r="EN182" s="325">
        <v>0</v>
      </c>
      <c r="EO182" s="325">
        <v>0</v>
      </c>
      <c r="EP182" s="325">
        <v>0</v>
      </c>
      <c r="EQ182" s="325">
        <v>208.55560337725498</v>
      </c>
      <c r="ER182" s="325">
        <v>0</v>
      </c>
      <c r="ES182" s="325">
        <v>-111.00813284002646</v>
      </c>
      <c r="ET182" s="325">
        <v>-4.9847525450981189</v>
      </c>
      <c r="EU182" s="325">
        <v>-774.43493010294708</v>
      </c>
      <c r="EV182" s="325">
        <v>0</v>
      </c>
      <c r="EW182" s="325">
        <v>0</v>
      </c>
      <c r="EX182" s="325">
        <v>0</v>
      </c>
      <c r="EY182" s="325">
        <v>0</v>
      </c>
      <c r="EZ182" s="325">
        <v>0</v>
      </c>
      <c r="FA182" s="325">
        <v>0</v>
      </c>
      <c r="FB182" s="325">
        <v>0</v>
      </c>
      <c r="FC182" s="325">
        <v>0</v>
      </c>
      <c r="FD182" s="325">
        <v>0</v>
      </c>
      <c r="FE182" s="325">
        <v>0</v>
      </c>
      <c r="FF182" s="325">
        <v>0</v>
      </c>
      <c r="FG182" s="324" t="e">
        <v>#N/A</v>
      </c>
      <c r="FI182" s="336" t="e">
        <f t="shared" si="16"/>
        <v>#N/A</v>
      </c>
    </row>
    <row r="183" spans="2:165" ht="16" x14ac:dyDescent="0.2">
      <c r="B183" s="232" t="s">
        <v>412</v>
      </c>
      <c r="C183" s="246">
        <v>0</v>
      </c>
      <c r="E183" s="246">
        <v>208.55560337725498</v>
      </c>
      <c r="G183" s="246">
        <f t="shared" si="15"/>
        <v>208.55560337725498</v>
      </c>
      <c r="I183" s="246">
        <v>0</v>
      </c>
      <c r="K183" s="250">
        <f t="shared" si="17"/>
        <v>0</v>
      </c>
      <c r="DV183" s="134" t="s">
        <v>344</v>
      </c>
      <c r="DW183" s="325">
        <v>0</v>
      </c>
      <c r="DX183" s="325">
        <v>0</v>
      </c>
      <c r="DY183" s="325">
        <v>0</v>
      </c>
      <c r="DZ183" s="325">
        <v>3494.7460959815226</v>
      </c>
      <c r="EA183" s="325">
        <v>204.127223518021</v>
      </c>
      <c r="EB183" s="325">
        <v>0</v>
      </c>
      <c r="EC183" s="325">
        <v>0</v>
      </c>
      <c r="ED183" s="325">
        <v>0</v>
      </c>
      <c r="EE183" s="325">
        <v>0</v>
      </c>
      <c r="EF183" s="325">
        <v>0</v>
      </c>
      <c r="EG183" s="325">
        <v>0</v>
      </c>
      <c r="EH183" s="325">
        <v>0</v>
      </c>
      <c r="EI183" s="325">
        <v>0</v>
      </c>
      <c r="EJ183" s="325">
        <v>0</v>
      </c>
      <c r="EK183" s="325">
        <v>0</v>
      </c>
      <c r="EL183" s="325">
        <v>0</v>
      </c>
      <c r="EM183" s="325">
        <v>0</v>
      </c>
      <c r="EN183" s="325">
        <v>0</v>
      </c>
      <c r="EO183" s="325">
        <v>0</v>
      </c>
      <c r="EP183" s="325">
        <v>0</v>
      </c>
      <c r="EQ183" s="325">
        <v>0</v>
      </c>
      <c r="ER183" s="325">
        <v>298.6148747230165</v>
      </c>
      <c r="ES183" s="325">
        <v>0</v>
      </c>
      <c r="ET183" s="325">
        <v>0</v>
      </c>
      <c r="EU183" s="325">
        <v>0</v>
      </c>
      <c r="EV183" s="325">
        <v>-203.27980063725872</v>
      </c>
      <c r="EW183" s="325">
        <v>-46.0998047134687</v>
      </c>
      <c r="EX183" s="325">
        <v>-23.982067525572877</v>
      </c>
      <c r="EY183" s="325">
        <v>-25.253201846716312</v>
      </c>
      <c r="EZ183" s="325">
        <v>-3698.8733194995434</v>
      </c>
      <c r="FA183" s="325">
        <v>0</v>
      </c>
      <c r="FB183" s="325">
        <v>0</v>
      </c>
      <c r="FC183" s="325">
        <v>0</v>
      </c>
      <c r="FD183" s="325">
        <v>0</v>
      </c>
      <c r="FE183" s="325">
        <v>0</v>
      </c>
      <c r="FF183" s="325">
        <v>0</v>
      </c>
      <c r="FG183" s="324" t="e">
        <v>#N/A</v>
      </c>
      <c r="FI183" s="336" t="e">
        <f t="shared" si="16"/>
        <v>#N/A</v>
      </c>
    </row>
    <row r="184" spans="2:165" x14ac:dyDescent="0.2">
      <c r="B184" s="134" t="s">
        <v>437</v>
      </c>
      <c r="C184" s="246">
        <v>0</v>
      </c>
      <c r="E184" s="246">
        <v>9.658257192857822E-2</v>
      </c>
      <c r="G184" s="246">
        <f t="shared" si="15"/>
        <v>0</v>
      </c>
      <c r="I184" s="246">
        <v>9.658257192857822E-2</v>
      </c>
      <c r="K184" s="250">
        <f t="shared" si="17"/>
        <v>0</v>
      </c>
      <c r="DV184" s="134" t="s">
        <v>514</v>
      </c>
      <c r="DW184" s="325">
        <v>0</v>
      </c>
      <c r="DX184" s="325">
        <v>0</v>
      </c>
      <c r="DY184" s="325">
        <v>0</v>
      </c>
      <c r="DZ184" s="325">
        <v>0</v>
      </c>
      <c r="EA184" s="325">
        <v>0</v>
      </c>
      <c r="EB184" s="325">
        <v>0</v>
      </c>
      <c r="EC184" s="325">
        <v>0</v>
      </c>
      <c r="ED184" s="325">
        <v>0</v>
      </c>
      <c r="EE184" s="325">
        <v>0</v>
      </c>
      <c r="EF184" s="325">
        <v>0</v>
      </c>
      <c r="EG184" s="325">
        <v>0</v>
      </c>
      <c r="EH184" s="325">
        <v>0</v>
      </c>
      <c r="EI184" s="325">
        <v>0</v>
      </c>
      <c r="EJ184" s="325">
        <v>0</v>
      </c>
      <c r="EK184" s="325">
        <v>0</v>
      </c>
      <c r="EL184" s="325">
        <v>0</v>
      </c>
      <c r="EM184" s="325">
        <v>0</v>
      </c>
      <c r="EN184" s="325">
        <v>0</v>
      </c>
      <c r="EO184" s="325">
        <v>0</v>
      </c>
      <c r="EP184" s="325">
        <v>0</v>
      </c>
      <c r="EQ184" s="325">
        <v>0</v>
      </c>
      <c r="ER184" s="325">
        <v>0</v>
      </c>
      <c r="ES184" s="325">
        <v>0</v>
      </c>
      <c r="ET184" s="325">
        <v>0</v>
      </c>
      <c r="EU184" s="325">
        <v>0</v>
      </c>
      <c r="EV184" s="325">
        <v>0</v>
      </c>
      <c r="EW184" s="325">
        <v>46.0998047134687</v>
      </c>
      <c r="EX184" s="325">
        <v>0</v>
      </c>
      <c r="EY184" s="325">
        <v>0</v>
      </c>
      <c r="EZ184" s="325">
        <v>0</v>
      </c>
      <c r="FA184" s="325">
        <v>-46.099804713468714</v>
      </c>
      <c r="FB184" s="325">
        <v>0</v>
      </c>
      <c r="FC184" s="325">
        <v>0</v>
      </c>
      <c r="FD184" s="325">
        <v>0</v>
      </c>
      <c r="FE184" s="325">
        <v>0</v>
      </c>
      <c r="FF184" s="325">
        <v>0</v>
      </c>
      <c r="FG184" s="324" t="e">
        <v>#N/A</v>
      </c>
      <c r="FI184" s="336" t="e">
        <f t="shared" si="16"/>
        <v>#N/A</v>
      </c>
    </row>
    <row r="185" spans="2:165" x14ac:dyDescent="0.2">
      <c r="B185" s="233" t="s">
        <v>430</v>
      </c>
      <c r="C185" s="246">
        <v>0</v>
      </c>
      <c r="D185" s="52" t="s">
        <v>371</v>
      </c>
      <c r="E185" s="246">
        <v>298.6148747230165</v>
      </c>
      <c r="F185" s="52" t="s">
        <v>373</v>
      </c>
      <c r="G185" s="246">
        <f t="shared" si="15"/>
        <v>298.6148747230165</v>
      </c>
      <c r="H185" s="52" t="s">
        <v>373</v>
      </c>
      <c r="I185" s="246">
        <v>0</v>
      </c>
      <c r="J185" s="52" t="s">
        <v>374</v>
      </c>
      <c r="K185" s="250">
        <f t="shared" si="17"/>
        <v>0</v>
      </c>
      <c r="DV185" s="134" t="s">
        <v>516</v>
      </c>
      <c r="DW185" s="325">
        <v>0</v>
      </c>
      <c r="DX185" s="325">
        <v>0</v>
      </c>
      <c r="DY185" s="325">
        <v>0</v>
      </c>
      <c r="DZ185" s="325">
        <v>0</v>
      </c>
      <c r="EA185" s="325">
        <v>0</v>
      </c>
      <c r="EB185" s="325">
        <v>0</v>
      </c>
      <c r="EC185" s="325">
        <v>0</v>
      </c>
      <c r="ED185" s="325">
        <v>0</v>
      </c>
      <c r="EE185" s="325">
        <v>0</v>
      </c>
      <c r="EF185" s="325">
        <v>0</v>
      </c>
      <c r="EG185" s="325">
        <v>0</v>
      </c>
      <c r="EH185" s="325">
        <v>0</v>
      </c>
      <c r="EI185" s="325">
        <v>0</v>
      </c>
      <c r="EJ185" s="325">
        <v>0</v>
      </c>
      <c r="EK185" s="325">
        <v>0</v>
      </c>
      <c r="EL185" s="325">
        <v>0</v>
      </c>
      <c r="EM185" s="325">
        <v>0</v>
      </c>
      <c r="EN185" s="325">
        <v>0</v>
      </c>
      <c r="EO185" s="325">
        <v>0</v>
      </c>
      <c r="EP185" s="325">
        <v>0</v>
      </c>
      <c r="EQ185" s="325">
        <v>0</v>
      </c>
      <c r="ER185" s="325">
        <v>0</v>
      </c>
      <c r="ES185" s="325">
        <v>0</v>
      </c>
      <c r="ET185" s="325">
        <v>0</v>
      </c>
      <c r="EU185" s="325">
        <v>0</v>
      </c>
      <c r="EV185" s="325">
        <v>0</v>
      </c>
      <c r="EW185" s="325">
        <v>0</v>
      </c>
      <c r="EX185" s="325">
        <v>0</v>
      </c>
      <c r="EY185" s="325">
        <v>0</v>
      </c>
      <c r="EZ185" s="325">
        <v>0</v>
      </c>
      <c r="FA185" s="325">
        <v>46.099804713468714</v>
      </c>
      <c r="FB185" s="325">
        <v>-46.099804713468714</v>
      </c>
      <c r="FC185" s="325">
        <v>0</v>
      </c>
      <c r="FD185" s="325">
        <v>0</v>
      </c>
      <c r="FE185" s="325">
        <v>0</v>
      </c>
      <c r="FF185" s="325">
        <v>0</v>
      </c>
      <c r="FG185" s="324" t="e">
        <v>#N/A</v>
      </c>
      <c r="FI185" s="336" t="e">
        <f t="shared" si="16"/>
        <v>#N/A</v>
      </c>
    </row>
    <row r="186" spans="2:165" ht="16" customHeight="1" x14ac:dyDescent="0.2">
      <c r="B186" s="134" t="s">
        <v>416</v>
      </c>
      <c r="C186" s="246">
        <v>0</v>
      </c>
      <c r="E186" s="246">
        <v>7.9771214256715108</v>
      </c>
      <c r="G186" s="246">
        <f t="shared" si="15"/>
        <v>0</v>
      </c>
      <c r="I186" s="246">
        <v>7.9771214256715108</v>
      </c>
      <c r="K186" s="250">
        <f t="shared" si="17"/>
        <v>0</v>
      </c>
      <c r="DV186" s="134" t="s">
        <v>76</v>
      </c>
      <c r="DW186" s="325">
        <v>0</v>
      </c>
      <c r="DX186" s="325">
        <v>0</v>
      </c>
      <c r="DY186" s="325">
        <v>0</v>
      </c>
      <c r="DZ186" s="325">
        <v>0</v>
      </c>
      <c r="EA186" s="325">
        <v>0</v>
      </c>
      <c r="EB186" s="325">
        <v>0</v>
      </c>
      <c r="EC186" s="325">
        <v>0</v>
      </c>
      <c r="ED186" s="325">
        <v>0</v>
      </c>
      <c r="EE186" s="325">
        <v>0</v>
      </c>
      <c r="EF186" s="325">
        <v>0</v>
      </c>
      <c r="EG186" s="325">
        <v>0</v>
      </c>
      <c r="EH186" s="325">
        <v>0</v>
      </c>
      <c r="EI186" s="325">
        <v>0</v>
      </c>
      <c r="EJ186" s="325">
        <v>0</v>
      </c>
      <c r="EK186" s="325">
        <v>0</v>
      </c>
      <c r="EL186" s="325">
        <v>0</v>
      </c>
      <c r="EM186" s="325">
        <v>0</v>
      </c>
      <c r="EN186" s="325">
        <v>0</v>
      </c>
      <c r="EO186" s="325">
        <v>1000.0000000000001</v>
      </c>
      <c r="EP186" s="325">
        <v>0</v>
      </c>
      <c r="EQ186" s="325">
        <v>0</v>
      </c>
      <c r="ER186" s="325">
        <v>0</v>
      </c>
      <c r="ES186" s="325">
        <v>111.00813284002646</v>
      </c>
      <c r="ET186" s="325">
        <v>0</v>
      </c>
      <c r="EU186" s="325">
        <v>0</v>
      </c>
      <c r="EV186" s="325">
        <v>203.27980063725872</v>
      </c>
      <c r="EW186" s="325">
        <v>0</v>
      </c>
      <c r="EX186" s="325">
        <v>0</v>
      </c>
      <c r="EY186" s="325">
        <v>0</v>
      </c>
      <c r="EZ186" s="325">
        <v>0</v>
      </c>
      <c r="FA186" s="325">
        <v>0</v>
      </c>
      <c r="FB186" s="325">
        <v>0</v>
      </c>
      <c r="FC186" s="325">
        <v>-1314.2879334772852</v>
      </c>
      <c r="FD186" s="325">
        <v>0</v>
      </c>
      <c r="FE186" s="325">
        <v>0</v>
      </c>
      <c r="FF186" s="325">
        <v>0</v>
      </c>
      <c r="FG186" s="324" t="e">
        <v>#N/A</v>
      </c>
      <c r="FI186" s="336" t="e">
        <f t="shared" si="16"/>
        <v>#N/A</v>
      </c>
    </row>
    <row r="187" spans="2:165" ht="16" customHeight="1" x14ac:dyDescent="0.2">
      <c r="B187" s="232" t="s">
        <v>441</v>
      </c>
      <c r="C187" s="246">
        <v>0</v>
      </c>
      <c r="E187" s="246">
        <v>1011.7674660019052</v>
      </c>
      <c r="G187" s="246">
        <f t="shared" si="15"/>
        <v>1011.7674660019052</v>
      </c>
      <c r="I187" s="246">
        <v>0</v>
      </c>
      <c r="K187" s="250">
        <f t="shared" si="17"/>
        <v>0</v>
      </c>
      <c r="DV187" s="134" t="s">
        <v>337</v>
      </c>
      <c r="DW187" s="325">
        <v>0</v>
      </c>
      <c r="DX187" s="325">
        <v>0</v>
      </c>
      <c r="DY187" s="325">
        <v>0</v>
      </c>
      <c r="DZ187" s="325">
        <v>2852.0490535886452</v>
      </c>
      <c r="EA187" s="325">
        <v>44.927545117863247</v>
      </c>
      <c r="EB187" s="325">
        <v>0</v>
      </c>
      <c r="EC187" s="325">
        <v>0</v>
      </c>
      <c r="ED187" s="325">
        <v>4.914718171980665</v>
      </c>
      <c r="EE187" s="325">
        <v>0</v>
      </c>
      <c r="EF187" s="325">
        <v>0</v>
      </c>
      <c r="EG187" s="325">
        <v>0</v>
      </c>
      <c r="EH187" s="325">
        <v>0</v>
      </c>
      <c r="EI187" s="325">
        <v>0</v>
      </c>
      <c r="EJ187" s="325">
        <v>0</v>
      </c>
      <c r="EK187" s="325">
        <v>0</v>
      </c>
      <c r="EL187" s="325">
        <v>0</v>
      </c>
      <c r="EM187" s="325">
        <v>0</v>
      </c>
      <c r="EN187" s="325">
        <v>0</v>
      </c>
      <c r="EO187" s="325">
        <v>0</v>
      </c>
      <c r="EP187" s="325">
        <v>0</v>
      </c>
      <c r="EQ187" s="325">
        <v>0</v>
      </c>
      <c r="ER187" s="325">
        <v>0</v>
      </c>
      <c r="ES187" s="325">
        <v>0</v>
      </c>
      <c r="ET187" s="325">
        <v>0</v>
      </c>
      <c r="EU187" s="325">
        <v>0</v>
      </c>
      <c r="EV187" s="325">
        <v>0</v>
      </c>
      <c r="EW187" s="325">
        <v>0</v>
      </c>
      <c r="EX187" s="325">
        <v>0</v>
      </c>
      <c r="EY187" s="325">
        <v>0</v>
      </c>
      <c r="EZ187" s="325">
        <v>0</v>
      </c>
      <c r="FA187" s="325">
        <v>0</v>
      </c>
      <c r="FB187" s="325">
        <v>32.269863299428096</v>
      </c>
      <c r="FC187" s="325">
        <v>1314.2879334772852</v>
      </c>
      <c r="FD187" s="325">
        <v>-616.23583583508366</v>
      </c>
      <c r="FE187" s="325">
        <v>-3402.2651449800928</v>
      </c>
      <c r="FF187" s="325">
        <v>-229.94813284002646</v>
      </c>
      <c r="FG187" s="324" t="e">
        <v>#N/A</v>
      </c>
      <c r="FI187" s="336" t="e">
        <f t="shared" si="16"/>
        <v>#N/A</v>
      </c>
    </row>
    <row r="188" spans="2:165" ht="16" customHeight="1" x14ac:dyDescent="0.2">
      <c r="B188" s="232" t="s">
        <v>436</v>
      </c>
      <c r="C188" s="246">
        <v>0</v>
      </c>
      <c r="E188" s="246">
        <v>208.55560337725498</v>
      </c>
      <c r="G188" s="246">
        <f t="shared" si="15"/>
        <v>208.55560337725498</v>
      </c>
      <c r="I188" s="246">
        <v>0</v>
      </c>
      <c r="K188" s="250">
        <f t="shared" si="17"/>
        <v>0</v>
      </c>
      <c r="DW188" s="382" t="s">
        <v>801</v>
      </c>
      <c r="DX188" s="382"/>
      <c r="DY188" s="382"/>
      <c r="DZ188" s="382"/>
      <c r="EA188" s="382"/>
      <c r="EB188" s="382"/>
      <c r="EC188" s="382"/>
      <c r="ED188" s="382"/>
      <c r="EE188" s="382"/>
      <c r="EF188" s="382"/>
      <c r="EG188" s="382"/>
      <c r="EH188" s="382"/>
      <c r="EI188" s="382"/>
      <c r="EJ188" s="382"/>
      <c r="EK188" s="382"/>
      <c r="EL188" s="382"/>
      <c r="EM188" s="382"/>
      <c r="EN188" s="382"/>
      <c r="EO188" s="382"/>
      <c r="EP188" s="382"/>
      <c r="EQ188" s="382"/>
      <c r="ER188" s="382"/>
      <c r="ES188" s="382"/>
      <c r="ET188" s="382"/>
      <c r="EU188" s="382"/>
      <c r="EV188" s="382"/>
      <c r="EW188" s="382"/>
      <c r="EX188" s="382"/>
      <c r="EY188" s="382"/>
      <c r="EZ188" s="382"/>
      <c r="FA188" s="382"/>
      <c r="FB188" s="382"/>
      <c r="FC188" s="382"/>
      <c r="FD188" s="382"/>
      <c r="FE188" s="382"/>
      <c r="FF188" s="382"/>
      <c r="FI188" s="252" t="s">
        <v>802</v>
      </c>
    </row>
    <row r="189" spans="2:165" ht="16" customHeight="1" x14ac:dyDescent="0.2">
      <c r="B189" s="232" t="s">
        <v>433</v>
      </c>
      <c r="C189" s="246">
        <v>0</v>
      </c>
      <c r="E189" s="246">
        <v>298.6148747230165</v>
      </c>
      <c r="G189" s="246">
        <f t="shared" si="15"/>
        <v>298.6148747230165</v>
      </c>
      <c r="I189" s="246">
        <v>0</v>
      </c>
      <c r="K189" s="250">
        <f t="shared" si="17"/>
        <v>0</v>
      </c>
      <c r="DW189" s="383" t="s">
        <v>803</v>
      </c>
      <c r="DX189" s="383"/>
      <c r="DY189" s="383"/>
      <c r="DZ189" s="383"/>
      <c r="EA189" s="383"/>
      <c r="EB189" s="383"/>
      <c r="EC189" s="383"/>
      <c r="ED189" s="383"/>
      <c r="EE189" s="383"/>
      <c r="EF189" s="383"/>
      <c r="EG189" s="383"/>
      <c r="EH189" s="383"/>
      <c r="EI189" s="383"/>
      <c r="EJ189" s="383"/>
      <c r="EK189" s="383"/>
      <c r="EL189" s="383"/>
      <c r="EM189" s="383"/>
      <c r="EN189" s="383"/>
      <c r="EO189" s="383"/>
      <c r="EP189" s="383"/>
      <c r="EQ189" s="383"/>
      <c r="ER189" s="383"/>
      <c r="ES189" s="383"/>
      <c r="ET189" s="383"/>
      <c r="EU189" s="383"/>
      <c r="EV189" s="383"/>
      <c r="EW189" s="383"/>
      <c r="EX189" s="383"/>
      <c r="EY189" s="383"/>
      <c r="EZ189" s="383"/>
      <c r="FA189" s="383"/>
      <c r="FB189" s="383"/>
      <c r="FC189" s="383"/>
      <c r="FD189" s="383"/>
      <c r="FE189" s="383"/>
      <c r="FF189" s="383"/>
      <c r="FI189" s="307" t="s">
        <v>800</v>
      </c>
    </row>
    <row r="190" spans="2:165" ht="16" x14ac:dyDescent="0.2">
      <c r="B190" s="232" t="s">
        <v>439</v>
      </c>
      <c r="C190" s="246">
        <v>0</v>
      </c>
      <c r="E190" s="246">
        <v>1000.0000000000001</v>
      </c>
      <c r="G190" s="246">
        <f t="shared" si="15"/>
        <v>1000.0000000000001</v>
      </c>
      <c r="I190" s="246">
        <v>0</v>
      </c>
      <c r="K190" s="250">
        <f t="shared" si="17"/>
        <v>0</v>
      </c>
    </row>
    <row r="191" spans="2:165" x14ac:dyDescent="0.2">
      <c r="B191" s="233" t="s">
        <v>438</v>
      </c>
      <c r="C191" s="246">
        <v>0</v>
      </c>
      <c r="E191" s="246">
        <v>11.767466001905108</v>
      </c>
      <c r="G191" s="246">
        <f t="shared" si="15"/>
        <v>0</v>
      </c>
      <c r="I191" s="246">
        <v>11.767466001905108</v>
      </c>
      <c r="K191" s="250">
        <f t="shared" si="17"/>
        <v>0</v>
      </c>
    </row>
    <row r="192" spans="2:165" x14ac:dyDescent="0.2">
      <c r="B192" s="233" t="s">
        <v>424</v>
      </c>
      <c r="C192" s="246">
        <v>0</v>
      </c>
      <c r="E192" s="246">
        <v>208.55560337725498</v>
      </c>
      <c r="G192" s="246">
        <f t="shared" si="15"/>
        <v>208.55560337725498</v>
      </c>
      <c r="I192" s="246">
        <v>0</v>
      </c>
      <c r="K192" s="250">
        <f t="shared" si="17"/>
        <v>0</v>
      </c>
      <c r="N192" s="52"/>
      <c r="P192" s="52"/>
      <c r="Q192" s="52"/>
      <c r="R192" s="52"/>
    </row>
    <row r="193" spans="2:19" x14ac:dyDescent="0.2">
      <c r="B193" s="233" t="s">
        <v>456</v>
      </c>
      <c r="C193" s="246">
        <v>0</v>
      </c>
      <c r="E193" s="246">
        <v>298.6148747230165</v>
      </c>
      <c r="G193" s="246">
        <f t="shared" si="15"/>
        <v>298.6148747230165</v>
      </c>
      <c r="I193" s="246">
        <v>0</v>
      </c>
      <c r="K193" s="250">
        <f t="shared" si="17"/>
        <v>0</v>
      </c>
      <c r="N193" s="52"/>
      <c r="P193" s="52"/>
      <c r="Q193" s="52"/>
      <c r="R193" s="52"/>
    </row>
    <row r="194" spans="2:19" x14ac:dyDescent="0.2">
      <c r="B194" s="233" t="s">
        <v>425</v>
      </c>
      <c r="C194" s="246">
        <v>0</v>
      </c>
      <c r="E194" s="246">
        <v>111.00813284002646</v>
      </c>
      <c r="G194" s="246">
        <f t="shared" si="15"/>
        <v>111.00813284002646</v>
      </c>
      <c r="I194" s="246">
        <v>0</v>
      </c>
      <c r="K194" s="250">
        <f t="shared" si="17"/>
        <v>0</v>
      </c>
      <c r="N194" s="52"/>
      <c r="P194" s="52"/>
      <c r="Q194" s="52"/>
      <c r="R194" s="52"/>
    </row>
    <row r="195" spans="2:19" x14ac:dyDescent="0.2">
      <c r="B195" s="233" t="s">
        <v>427</v>
      </c>
      <c r="C195" s="246">
        <v>0</v>
      </c>
      <c r="E195" s="246">
        <v>4.9847525450981189</v>
      </c>
      <c r="G195" s="246">
        <f t="shared" si="15"/>
        <v>0</v>
      </c>
      <c r="I195" s="246">
        <v>4.9847525450981189</v>
      </c>
      <c r="K195" s="250">
        <f t="shared" si="17"/>
        <v>0</v>
      </c>
      <c r="N195" s="52"/>
      <c r="P195" s="52"/>
      <c r="Q195" s="52"/>
      <c r="R195" s="52"/>
    </row>
    <row r="196" spans="2:19" x14ac:dyDescent="0.2">
      <c r="B196" s="233" t="s">
        <v>426</v>
      </c>
      <c r="C196" s="246">
        <v>0</v>
      </c>
      <c r="E196" s="246">
        <v>774.43493010294708</v>
      </c>
      <c r="G196" s="246">
        <f t="shared" si="15"/>
        <v>0</v>
      </c>
      <c r="I196" s="246">
        <v>774.43493010294708</v>
      </c>
      <c r="K196" s="250">
        <f t="shared" si="17"/>
        <v>0</v>
      </c>
      <c r="N196" s="52"/>
      <c r="P196" s="52"/>
      <c r="Q196" s="52"/>
      <c r="R196" s="52"/>
    </row>
    <row r="197" spans="2:19" ht="16" customHeight="1" x14ac:dyDescent="0.2">
      <c r="B197" s="233" t="s">
        <v>484</v>
      </c>
      <c r="C197" s="246">
        <v>0</v>
      </c>
      <c r="E197" s="246">
        <v>203.27980063725872</v>
      </c>
      <c r="G197" s="246">
        <f t="shared" si="15"/>
        <v>203.27980063725872</v>
      </c>
      <c r="I197" s="246">
        <v>0</v>
      </c>
      <c r="K197" s="250">
        <f t="shared" si="17"/>
        <v>0</v>
      </c>
    </row>
    <row r="198" spans="2:19" ht="16" customHeight="1" x14ac:dyDescent="0.2">
      <c r="B198" s="247" t="s">
        <v>422</v>
      </c>
      <c r="C198" s="246">
        <v>0</v>
      </c>
      <c r="E198" s="246">
        <v>46.0998047134687</v>
      </c>
      <c r="G198" s="246">
        <f t="shared" si="15"/>
        <v>46.0998047134687</v>
      </c>
      <c r="I198" s="246">
        <v>0</v>
      </c>
      <c r="K198" s="250">
        <f t="shared" si="17"/>
        <v>0</v>
      </c>
    </row>
    <row r="199" spans="2:19" ht="16" x14ac:dyDescent="0.2">
      <c r="B199" s="247" t="s">
        <v>552</v>
      </c>
      <c r="C199" s="246">
        <v>0</v>
      </c>
      <c r="E199" s="246">
        <v>23.982067525572877</v>
      </c>
      <c r="G199" s="246">
        <f t="shared" si="15"/>
        <v>0</v>
      </c>
      <c r="I199" s="246">
        <v>23.982067525572877</v>
      </c>
      <c r="K199" s="250">
        <f t="shared" si="17"/>
        <v>0</v>
      </c>
    </row>
    <row r="200" spans="2:19" x14ac:dyDescent="0.2">
      <c r="B200" s="233" t="s">
        <v>421</v>
      </c>
      <c r="C200" s="246">
        <v>0</v>
      </c>
      <c r="E200" s="246">
        <v>25.253201846716312</v>
      </c>
      <c r="G200" s="246">
        <f t="shared" si="15"/>
        <v>0</v>
      </c>
      <c r="I200" s="246">
        <v>25.253201846716312</v>
      </c>
      <c r="K200" s="250">
        <f t="shared" si="17"/>
        <v>0</v>
      </c>
      <c r="L200" s="52"/>
    </row>
    <row r="201" spans="2:19" x14ac:dyDescent="0.2">
      <c r="B201" s="134" t="s">
        <v>423</v>
      </c>
      <c r="C201" s="246">
        <v>0</v>
      </c>
      <c r="E201" s="246">
        <v>3698.8733194995434</v>
      </c>
      <c r="G201" s="246">
        <f t="shared" si="15"/>
        <v>0</v>
      </c>
      <c r="I201" s="246">
        <v>3698.8733194995434</v>
      </c>
      <c r="K201" s="250">
        <f t="shared" si="17"/>
        <v>0</v>
      </c>
    </row>
    <row r="202" spans="2:19" x14ac:dyDescent="0.2">
      <c r="B202" s="233" t="s">
        <v>515</v>
      </c>
      <c r="C202" s="246">
        <v>0</v>
      </c>
      <c r="E202" s="246">
        <v>46.099804713468714</v>
      </c>
      <c r="G202" s="246">
        <f t="shared" si="15"/>
        <v>46.099804713468714</v>
      </c>
      <c r="I202" s="246">
        <v>0</v>
      </c>
      <c r="K202" s="250">
        <f t="shared" si="17"/>
        <v>0</v>
      </c>
    </row>
    <row r="203" spans="2:19" x14ac:dyDescent="0.2">
      <c r="B203" s="233" t="s">
        <v>517</v>
      </c>
      <c r="C203" s="246">
        <v>0</v>
      </c>
      <c r="E203" s="246">
        <v>46.099804713468714</v>
      </c>
      <c r="G203" s="246">
        <f t="shared" si="15"/>
        <v>32.269863299428096</v>
      </c>
      <c r="I203" s="246">
        <v>13.829941414040613</v>
      </c>
      <c r="K203" s="250">
        <f t="shared" si="17"/>
        <v>0</v>
      </c>
    </row>
    <row r="204" spans="2:19" x14ac:dyDescent="0.2">
      <c r="B204" s="233" t="s">
        <v>445</v>
      </c>
      <c r="C204" s="246">
        <v>0</v>
      </c>
      <c r="E204" s="246">
        <v>1314.2879334772852</v>
      </c>
      <c r="G204" s="246">
        <f t="shared" si="15"/>
        <v>1314.2879334772852</v>
      </c>
      <c r="I204" s="246">
        <v>0</v>
      </c>
      <c r="K204" s="250">
        <f t="shared" si="17"/>
        <v>0</v>
      </c>
      <c r="P204" s="241"/>
      <c r="Q204" s="241"/>
      <c r="R204" s="241"/>
      <c r="S204" s="241"/>
    </row>
    <row r="205" spans="2:19" x14ac:dyDescent="0.2">
      <c r="B205" s="233" t="s">
        <v>446</v>
      </c>
      <c r="C205" s="246">
        <v>0</v>
      </c>
      <c r="E205" s="246">
        <v>616.23583583508366</v>
      </c>
      <c r="G205" s="246">
        <f t="shared" si="15"/>
        <v>0</v>
      </c>
      <c r="I205" s="246">
        <v>616.23583583508366</v>
      </c>
      <c r="K205" s="250">
        <f t="shared" si="17"/>
        <v>0</v>
      </c>
    </row>
    <row r="206" spans="2:19" x14ac:dyDescent="0.2">
      <c r="B206" s="233" t="s">
        <v>447</v>
      </c>
      <c r="C206" s="246">
        <v>0</v>
      </c>
      <c r="E206" s="246">
        <v>3402.2651449800928</v>
      </c>
      <c r="G206" s="246">
        <f t="shared" si="15"/>
        <v>0</v>
      </c>
      <c r="I206" s="246">
        <v>3402.2651449800928</v>
      </c>
      <c r="K206" s="250">
        <f t="shared" si="17"/>
        <v>0</v>
      </c>
    </row>
    <row r="207" spans="2:19" ht="17" customHeight="1" x14ac:dyDescent="0.2">
      <c r="B207" s="233" t="s">
        <v>457</v>
      </c>
      <c r="C207" s="246">
        <v>0</v>
      </c>
      <c r="E207" s="246">
        <v>229.94813284002646</v>
      </c>
      <c r="G207" s="246">
        <f t="shared" si="15"/>
        <v>0</v>
      </c>
      <c r="I207" s="246">
        <v>229.94813284002646</v>
      </c>
      <c r="K207" s="250">
        <f t="shared" si="17"/>
        <v>0</v>
      </c>
    </row>
    <row r="208" spans="2:19" ht="17" x14ac:dyDescent="0.2">
      <c r="B208" s="233"/>
      <c r="C208" s="14" t="s">
        <v>370</v>
      </c>
      <c r="E208" s="14" t="s">
        <v>372</v>
      </c>
      <c r="G208" s="52" t="s">
        <v>369</v>
      </c>
      <c r="I208" s="52" t="s">
        <v>38</v>
      </c>
      <c r="K208" s="52">
        <f>SUM(K172:K207)</f>
        <v>0</v>
      </c>
    </row>
    <row r="209" spans="2:15" x14ac:dyDescent="0.2">
      <c r="B209" s="233"/>
      <c r="G209" s="52"/>
      <c r="I209" s="52"/>
    </row>
    <row r="210" spans="2:15" x14ac:dyDescent="0.2">
      <c r="B210" s="233"/>
    </row>
    <row r="211" spans="2:15" x14ac:dyDescent="0.2">
      <c r="C211" s="380" t="s">
        <v>375</v>
      </c>
      <c r="D211" s="380"/>
      <c r="E211" s="380"/>
      <c r="F211" s="380"/>
      <c r="G211" s="380"/>
      <c r="L211" s="241"/>
      <c r="M211" s="241"/>
    </row>
    <row r="214" spans="2:15" x14ac:dyDescent="0.2">
      <c r="B214" s="134" t="s">
        <v>325</v>
      </c>
      <c r="C214" s="246">
        <f t="array" ref="C214:C228">TRANSPOSE((AS121:BG121))</f>
        <v>1043.9873925509492</v>
      </c>
      <c r="E214" s="246">
        <f t="shared" ref="E214:E228" si="18">AN125</f>
        <v>1043.9873925509492</v>
      </c>
      <c r="G214" s="250">
        <f>C214-E214</f>
        <v>0</v>
      </c>
    </row>
    <row r="215" spans="2:15" x14ac:dyDescent="0.2">
      <c r="B215" s="134" t="s">
        <v>326</v>
      </c>
      <c r="C215" s="246">
        <v>208.65218594918355</v>
      </c>
      <c r="E215" s="246">
        <f t="shared" si="18"/>
        <v>208.65218594918355</v>
      </c>
      <c r="G215" s="250">
        <f t="shared" ref="G215:G228" si="19">C215-E215</f>
        <v>0</v>
      </c>
      <c r="N215" s="241"/>
      <c r="O215" s="241"/>
    </row>
    <row r="216" spans="2:15" x14ac:dyDescent="0.2">
      <c r="B216" s="134" t="s">
        <v>327</v>
      </c>
      <c r="C216" s="246">
        <v>306.591996148688</v>
      </c>
      <c r="E216" s="246">
        <f t="shared" si="18"/>
        <v>306.591996148688</v>
      </c>
      <c r="G216" s="250">
        <f t="shared" si="19"/>
        <v>0</v>
      </c>
    </row>
    <row r="217" spans="2:15" x14ac:dyDescent="0.2">
      <c r="B217" s="134" t="s">
        <v>455</v>
      </c>
      <c r="C217" s="246">
        <v>1011.7674660019052</v>
      </c>
      <c r="D217" s="14"/>
      <c r="E217" s="246">
        <f t="shared" si="18"/>
        <v>1011.7674660019052</v>
      </c>
      <c r="F217" s="14"/>
      <c r="G217" s="250">
        <f t="shared" si="19"/>
        <v>0</v>
      </c>
    </row>
    <row r="218" spans="2:15" x14ac:dyDescent="0.2">
      <c r="B218" s="134" t="s">
        <v>435</v>
      </c>
      <c r="C218" s="246">
        <v>208.55560337725498</v>
      </c>
      <c r="E218" s="246">
        <f t="shared" si="18"/>
        <v>208.55560337725498</v>
      </c>
      <c r="G218" s="250">
        <f t="shared" si="19"/>
        <v>0</v>
      </c>
      <c r="H218" s="241"/>
      <c r="I218" s="241"/>
      <c r="J218" s="241"/>
      <c r="K218" s="241"/>
    </row>
    <row r="219" spans="2:15" x14ac:dyDescent="0.2">
      <c r="B219" s="134" t="s">
        <v>434</v>
      </c>
      <c r="C219" s="246">
        <v>298.6148747230165</v>
      </c>
      <c r="E219" s="246">
        <f t="shared" si="18"/>
        <v>298.6148747230165</v>
      </c>
      <c r="G219" s="250">
        <f t="shared" si="19"/>
        <v>0</v>
      </c>
    </row>
    <row r="220" spans="2:15" x14ac:dyDescent="0.2">
      <c r="B220" s="134" t="s">
        <v>351</v>
      </c>
      <c r="C220" s="246">
        <v>1011.7674660019052</v>
      </c>
      <c r="E220" s="246">
        <f t="shared" si="18"/>
        <v>1011.7674660019052</v>
      </c>
      <c r="G220" s="250">
        <f t="shared" si="19"/>
        <v>0</v>
      </c>
    </row>
    <row r="221" spans="2:15" x14ac:dyDescent="0.2">
      <c r="B221" s="134" t="s">
        <v>348</v>
      </c>
      <c r="C221" s="246">
        <v>208.55560337725498</v>
      </c>
      <c r="D221" s="52" t="s">
        <v>378</v>
      </c>
      <c r="E221" s="246">
        <f t="shared" si="18"/>
        <v>208.55560337725498</v>
      </c>
      <c r="F221" s="52" t="s">
        <v>374</v>
      </c>
      <c r="G221" s="250">
        <f t="shared" si="19"/>
        <v>0</v>
      </c>
    </row>
    <row r="222" spans="2:15" x14ac:dyDescent="0.2">
      <c r="B222" s="134" t="s">
        <v>362</v>
      </c>
      <c r="C222" s="246">
        <v>298.6148747230165</v>
      </c>
      <c r="E222" s="246">
        <f t="shared" si="18"/>
        <v>298.6148747230165</v>
      </c>
      <c r="G222" s="250">
        <f t="shared" si="19"/>
        <v>0</v>
      </c>
    </row>
    <row r="223" spans="2:15" x14ac:dyDescent="0.2">
      <c r="B223" s="134" t="s">
        <v>349</v>
      </c>
      <c r="C223" s="246">
        <v>890.42781548807159</v>
      </c>
      <c r="E223" s="246">
        <f t="shared" si="18"/>
        <v>890.4278154880717</v>
      </c>
      <c r="G223" s="250">
        <f t="shared" si="19"/>
        <v>0</v>
      </c>
    </row>
    <row r="224" spans="2:15" x14ac:dyDescent="0.2">
      <c r="B224" s="134" t="s">
        <v>344</v>
      </c>
      <c r="C224" s="246">
        <v>3997.4881942225597</v>
      </c>
      <c r="E224" s="246">
        <f t="shared" si="18"/>
        <v>3997.4881942225602</v>
      </c>
      <c r="G224" s="250">
        <f t="shared" si="19"/>
        <v>0</v>
      </c>
    </row>
    <row r="225" spans="2:11" x14ac:dyDescent="0.2">
      <c r="B225" s="134" t="s">
        <v>514</v>
      </c>
      <c r="C225" s="246">
        <v>46.0998047134687</v>
      </c>
      <c r="E225" s="246">
        <f t="shared" si="18"/>
        <v>46.099804713468714</v>
      </c>
      <c r="G225" s="250">
        <f t="shared" si="19"/>
        <v>0</v>
      </c>
    </row>
    <row r="226" spans="2:11" x14ac:dyDescent="0.2">
      <c r="B226" s="134" t="s">
        <v>516</v>
      </c>
      <c r="C226" s="246">
        <v>46.099804713468714</v>
      </c>
      <c r="E226" s="246">
        <f t="shared" si="18"/>
        <v>46.099804713468714</v>
      </c>
      <c r="G226" s="250">
        <f t="shared" si="19"/>
        <v>0</v>
      </c>
    </row>
    <row r="227" spans="2:11" x14ac:dyDescent="0.2">
      <c r="B227" s="134" t="s">
        <v>76</v>
      </c>
      <c r="C227" s="246">
        <v>1314.2879334772852</v>
      </c>
      <c r="E227" s="246">
        <f t="shared" si="18"/>
        <v>1314.2879334772852</v>
      </c>
      <c r="G227" s="250">
        <f t="shared" si="19"/>
        <v>0</v>
      </c>
    </row>
    <row r="228" spans="2:11" x14ac:dyDescent="0.2">
      <c r="B228" s="134" t="s">
        <v>337</v>
      </c>
      <c r="C228" s="246">
        <v>4248.4491136552024</v>
      </c>
      <c r="D228" s="52"/>
      <c r="E228" s="246">
        <f t="shared" si="18"/>
        <v>4248.4491136552024</v>
      </c>
      <c r="G228" s="250">
        <f t="shared" si="19"/>
        <v>0</v>
      </c>
    </row>
    <row r="229" spans="2:11" x14ac:dyDescent="0.2">
      <c r="B229" s="233"/>
      <c r="C229" s="52" t="s">
        <v>368</v>
      </c>
      <c r="D229" s="52"/>
      <c r="E229" s="52" t="s">
        <v>365</v>
      </c>
      <c r="F229" s="52"/>
      <c r="G229" s="52">
        <v>0</v>
      </c>
    </row>
    <row r="230" spans="2:11" x14ac:dyDescent="0.2">
      <c r="B230" s="233"/>
    </row>
    <row r="231" spans="2:11" x14ac:dyDescent="0.2">
      <c r="B231" s="233"/>
    </row>
    <row r="236" spans="2:11" x14ac:dyDescent="0.2">
      <c r="H236" s="52"/>
      <c r="I236" s="52"/>
      <c r="J236" s="52"/>
      <c r="K236" s="52"/>
    </row>
  </sheetData>
  <mergeCells count="31">
    <mergeCell ref="AS122:BG122"/>
    <mergeCell ref="C211:G211"/>
    <mergeCell ref="A1:BZ1"/>
    <mergeCell ref="CF99:DO99"/>
    <mergeCell ref="CF100:DO100"/>
    <mergeCell ref="CE1:DR1"/>
    <mergeCell ref="C123:D123"/>
    <mergeCell ref="C140:AL140"/>
    <mergeCell ref="C142:AL142"/>
    <mergeCell ref="C163:AL163"/>
    <mergeCell ref="C165:AL165"/>
    <mergeCell ref="C169:K169"/>
    <mergeCell ref="AS39:BG39"/>
    <mergeCell ref="BM39:BZ39"/>
    <mergeCell ref="AS79:BG79"/>
    <mergeCell ref="AS120:BG120"/>
    <mergeCell ref="BM120:BN120"/>
    <mergeCell ref="DW163:FF163"/>
    <mergeCell ref="DW165:FF165"/>
    <mergeCell ref="DW188:FF188"/>
    <mergeCell ref="DW189:FF189"/>
    <mergeCell ref="DU1:GL1"/>
    <mergeCell ref="FA40:FO40"/>
    <mergeCell ref="FU40:GH40"/>
    <mergeCell ref="FA80:FO80"/>
    <mergeCell ref="FM120:GA120"/>
    <mergeCell ref="GG121:GH121"/>
    <mergeCell ref="FM122:GA122"/>
    <mergeCell ref="DW123:DX123"/>
    <mergeCell ref="DW140:FF140"/>
    <mergeCell ref="DW142:FF142"/>
  </mergeCells>
  <pageMargins left="0.7" right="0.7" top="0.75" bottom="0.75" header="0.3" footer="0.3"/>
  <pageSetup paperSize="9" orientation="portrait" horizontalDpi="300" verticalDpi="300"/>
  <ignoredErrors>
    <ignoredError sqref="DP84" evalError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abSelected="1" topLeftCell="AO72" zoomScale="113" workbookViewId="0">
      <selection activeCell="AQ110" sqref="AQ110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80" t="s">
        <v>470</v>
      </c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K38" s="233"/>
      <c r="BL38" s="380" t="s">
        <v>471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80" t="s">
        <v>472</v>
      </c>
      <c r="AS78" s="380"/>
      <c r="AT78" s="380"/>
      <c r="AU78" s="380"/>
      <c r="AV78" s="380"/>
      <c r="AW78" s="380"/>
      <c r="AX78" s="380"/>
      <c r="AY78" s="380"/>
      <c r="AZ78" s="380"/>
      <c r="BA78" s="380"/>
      <c r="BB78" s="380"/>
      <c r="BC78" s="380"/>
      <c r="BD78" s="380"/>
      <c r="BE78" s="380"/>
      <c r="BF78" s="380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800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80" t="s">
        <v>328</v>
      </c>
      <c r="AS119" s="380"/>
      <c r="AT119" s="380"/>
      <c r="AU119" s="380"/>
      <c r="AV119" s="380"/>
      <c r="AW119" s="380"/>
      <c r="AX119" s="380"/>
      <c r="AY119" s="380"/>
      <c r="AZ119" s="380"/>
      <c r="BA119" s="380"/>
      <c r="BB119" s="380"/>
      <c r="BC119" s="380"/>
      <c r="BD119" s="380"/>
      <c r="BE119" s="380"/>
      <c r="BF119" s="380"/>
      <c r="BG119" s="52" t="s">
        <v>369</v>
      </c>
      <c r="BL119" s="380" t="s">
        <v>330</v>
      </c>
      <c r="BM119" s="380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80" t="s">
        <v>368</v>
      </c>
      <c r="AS121" s="380"/>
      <c r="AT121" s="380"/>
      <c r="AU121" s="380"/>
      <c r="AV121" s="380"/>
      <c r="AW121" s="380"/>
      <c r="AX121" s="380"/>
      <c r="AY121" s="380"/>
      <c r="AZ121" s="380"/>
      <c r="BA121" s="380"/>
      <c r="BB121" s="380"/>
      <c r="BC121" s="380"/>
      <c r="BD121" s="380"/>
      <c r="BE121" s="380"/>
      <c r="BF121" s="380"/>
      <c r="BG121" s="52"/>
      <c r="BL121" s="52"/>
      <c r="BM121" s="52"/>
      <c r="BN121" s="52"/>
    </row>
    <row r="122" spans="2:66" ht="13" customHeight="1" x14ac:dyDescent="0.2">
      <c r="C122" s="381"/>
      <c r="D122" s="38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80" t="s">
        <v>329</v>
      </c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  <c r="U139" s="380"/>
      <c r="V139" s="380"/>
      <c r="W139" s="380"/>
      <c r="X139" s="380"/>
      <c r="Y139" s="380"/>
      <c r="Z139" s="380"/>
      <c r="AA139" s="380"/>
      <c r="AB139" s="380"/>
      <c r="AC139" s="380"/>
      <c r="AD139" s="380"/>
      <c r="AE139" s="380"/>
      <c r="AF139" s="380"/>
      <c r="AG139" s="380"/>
      <c r="AH139" s="380"/>
      <c r="AI139" s="380"/>
      <c r="AJ139" s="380"/>
      <c r="AK139" s="380"/>
      <c r="AL139" s="380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80" t="s">
        <v>366</v>
      </c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  <c r="U141" s="380"/>
      <c r="V141" s="380"/>
      <c r="W141" s="380"/>
      <c r="X141" s="380"/>
      <c r="Y141" s="380"/>
      <c r="Z141" s="380"/>
      <c r="AA141" s="380"/>
      <c r="AB141" s="380"/>
      <c r="AC141" s="380"/>
      <c r="AD141" s="380"/>
      <c r="AE141" s="380"/>
      <c r="AF141" s="380"/>
      <c r="AG141" s="380"/>
      <c r="AH141" s="380"/>
      <c r="AI141" s="380"/>
      <c r="AJ141" s="380"/>
      <c r="AK141" s="380"/>
      <c r="AL141" s="380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80" t="s">
        <v>56</v>
      </c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  <c r="U162" s="380"/>
      <c r="V162" s="380"/>
      <c r="W162" s="380"/>
      <c r="X162" s="380"/>
      <c r="Y162" s="380"/>
      <c r="Z162" s="380"/>
      <c r="AA162" s="380"/>
      <c r="AB162" s="380"/>
      <c r="AC162" s="380"/>
      <c r="AD162" s="380"/>
      <c r="AE162" s="380"/>
      <c r="AF162" s="380"/>
      <c r="AG162" s="380"/>
      <c r="AH162" s="380"/>
      <c r="AI162" s="380"/>
      <c r="AJ162" s="380"/>
      <c r="AK162" s="380"/>
      <c r="AL162" s="380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80" t="s">
        <v>367</v>
      </c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  <c r="U164" s="380"/>
      <c r="V164" s="380"/>
      <c r="W164" s="380"/>
      <c r="X164" s="380"/>
      <c r="Y164" s="380"/>
      <c r="Z164" s="380"/>
      <c r="AA164" s="380"/>
      <c r="AB164" s="380"/>
      <c r="AC164" s="380"/>
      <c r="AD164" s="380"/>
      <c r="AE164" s="380"/>
      <c r="AF164" s="380"/>
      <c r="AG164" s="380"/>
      <c r="AH164" s="380"/>
      <c r="AI164" s="380"/>
      <c r="AJ164" s="380"/>
      <c r="AK164" s="380"/>
      <c r="AL164" s="380"/>
      <c r="AM164" s="52"/>
      <c r="AN164" s="52"/>
    </row>
    <row r="168" spans="2:40" x14ac:dyDescent="0.2">
      <c r="C168" s="380" t="s">
        <v>364</v>
      </c>
      <c r="D168" s="380"/>
      <c r="E168" s="380"/>
      <c r="F168" s="380"/>
      <c r="G168" s="380"/>
      <c r="H168" s="380"/>
      <c r="I168" s="380"/>
      <c r="J168" s="380"/>
      <c r="K168" s="38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80" t="s">
        <v>375</v>
      </c>
      <c r="D210" s="380"/>
      <c r="E210" s="380"/>
      <c r="F210" s="380"/>
      <c r="G210" s="380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65" zoomScale="42" workbookViewId="0">
      <selection activeCell="BM82" sqref="BM82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80" t="s">
        <v>470</v>
      </c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K38" s="233"/>
      <c r="BL38" s="380" t="s">
        <v>471</v>
      </c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80" t="s">
        <v>472</v>
      </c>
      <c r="AS78" s="380"/>
      <c r="AT78" s="380"/>
      <c r="AU78" s="380"/>
      <c r="AV78" s="380"/>
      <c r="AW78" s="380"/>
      <c r="AX78" s="380"/>
      <c r="AY78" s="380"/>
      <c r="AZ78" s="380"/>
      <c r="BA78" s="380"/>
      <c r="BB78" s="380"/>
      <c r="BC78" s="380"/>
      <c r="BD78" s="380"/>
      <c r="BE78" s="380"/>
      <c r="BF78" s="380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800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Ore_to_PI!BA52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80" t="s">
        <v>328</v>
      </c>
      <c r="AS119" s="380"/>
      <c r="AT119" s="380"/>
      <c r="AU119" s="380"/>
      <c r="AV119" s="380"/>
      <c r="AW119" s="380"/>
      <c r="AX119" s="380"/>
      <c r="AY119" s="380"/>
      <c r="AZ119" s="380"/>
      <c r="BA119" s="380"/>
      <c r="BB119" s="380"/>
      <c r="BC119" s="380"/>
      <c r="BD119" s="380"/>
      <c r="BE119" s="380"/>
      <c r="BF119" s="380"/>
      <c r="BG119" s="52" t="s">
        <v>369</v>
      </c>
      <c r="BL119" s="380" t="s">
        <v>330</v>
      </c>
      <c r="BM119" s="380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81"/>
      <c r="D121" s="38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80" t="s">
        <v>368</v>
      </c>
      <c r="AS121" s="380"/>
      <c r="AT121" s="380"/>
      <c r="AU121" s="380"/>
      <c r="AV121" s="380"/>
      <c r="AW121" s="380"/>
      <c r="AX121" s="380"/>
      <c r="AY121" s="380"/>
      <c r="AZ121" s="380"/>
      <c r="BA121" s="380"/>
      <c r="BB121" s="380"/>
      <c r="BC121" s="380"/>
      <c r="BD121" s="380"/>
      <c r="BE121" s="380"/>
      <c r="BF121" s="380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Ore_to_PI!AH52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80" t="s">
        <v>329</v>
      </c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  <c r="U138" s="380"/>
      <c r="V138" s="380"/>
      <c r="W138" s="380"/>
      <c r="X138" s="380"/>
      <c r="Y138" s="380"/>
      <c r="Z138" s="380"/>
      <c r="AA138" s="380"/>
      <c r="AB138" s="380"/>
      <c r="AC138" s="380"/>
      <c r="AD138" s="380"/>
      <c r="AE138" s="380"/>
      <c r="AF138" s="380"/>
      <c r="AG138" s="380"/>
      <c r="AH138" s="380"/>
      <c r="AI138" s="380"/>
      <c r="AJ138" s="380"/>
      <c r="AK138" s="380"/>
      <c r="AL138" s="380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80" t="s">
        <v>366</v>
      </c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  <c r="U140" s="380"/>
      <c r="V140" s="380"/>
      <c r="W140" s="380"/>
      <c r="X140" s="380"/>
      <c r="Y140" s="380"/>
      <c r="Z140" s="380"/>
      <c r="AA140" s="380"/>
      <c r="AB140" s="380"/>
      <c r="AC140" s="380"/>
      <c r="AD140" s="380"/>
      <c r="AE140" s="380"/>
      <c r="AF140" s="380"/>
      <c r="AG140" s="380"/>
      <c r="AH140" s="380"/>
      <c r="AI140" s="380"/>
      <c r="AJ140" s="380"/>
      <c r="AK140" s="380"/>
      <c r="AL140" s="380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80" t="s">
        <v>56</v>
      </c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  <c r="U161" s="380"/>
      <c r="V161" s="380"/>
      <c r="W161" s="380"/>
      <c r="X161" s="380"/>
      <c r="Y161" s="380"/>
      <c r="Z161" s="380"/>
      <c r="AA161" s="380"/>
      <c r="AB161" s="380"/>
      <c r="AC161" s="380"/>
      <c r="AD161" s="380"/>
      <c r="AE161" s="380"/>
      <c r="AF161" s="380"/>
      <c r="AG161" s="380"/>
      <c r="AH161" s="380"/>
      <c r="AI161" s="380"/>
      <c r="AJ161" s="380"/>
      <c r="AK161" s="380"/>
      <c r="AL161" s="380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80" t="s">
        <v>367</v>
      </c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  <c r="U163" s="380"/>
      <c r="V163" s="380"/>
      <c r="W163" s="380"/>
      <c r="X163" s="380"/>
      <c r="Y163" s="380"/>
      <c r="Z163" s="380"/>
      <c r="AA163" s="380"/>
      <c r="AB163" s="380"/>
      <c r="AC163" s="380"/>
      <c r="AD163" s="380"/>
      <c r="AE163" s="380"/>
      <c r="AF163" s="380"/>
      <c r="AG163" s="380"/>
      <c r="AH163" s="380"/>
      <c r="AI163" s="380"/>
      <c r="AJ163" s="380"/>
      <c r="AK163" s="380"/>
      <c r="AL163" s="380"/>
      <c r="AM163" s="52"/>
      <c r="AN163" s="52"/>
    </row>
    <row r="167" spans="2:40" x14ac:dyDescent="0.2">
      <c r="C167" s="380" t="s">
        <v>512</v>
      </c>
      <c r="D167" s="380"/>
      <c r="E167" s="380"/>
      <c r="F167" s="380"/>
      <c r="G167" s="380"/>
      <c r="H167" s="380"/>
      <c r="I167" s="380"/>
      <c r="J167" s="380"/>
      <c r="K167" s="38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4" zoomScale="25" workbookViewId="0">
      <selection activeCell="BO17" sqref="BO17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  <c r="BN17" s="234" t="s">
        <v>331</v>
      </c>
      <c r="BO17" s="234" t="s">
        <v>800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Ore_to_PI!AY52</f>
        <v>0.13269354065302774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0.13269354065302774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f>Ore_to_PI!CN243</f>
        <v>3.063549266582438E-3</v>
      </c>
      <c r="BF44" s="254"/>
      <c r="BG44" s="254"/>
      <c r="BH44" s="255"/>
      <c r="BI44" s="253">
        <f t="shared" si="0"/>
        <v>3.063549266582438E-3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86"/>
      <c r="G54" s="38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80" t="s">
        <v>328</v>
      </c>
      <c r="AU54" s="340"/>
      <c r="AV54" s="340"/>
      <c r="AW54" s="340"/>
      <c r="AX54" s="340"/>
      <c r="AY54" s="340"/>
      <c r="AZ54" s="340"/>
      <c r="BA54" s="340"/>
      <c r="BB54" s="340"/>
      <c r="BC54" s="340"/>
      <c r="BD54" s="340"/>
      <c r="BE54" s="340"/>
      <c r="BF54" s="340"/>
      <c r="BG54" s="340"/>
      <c r="BH54" s="340"/>
      <c r="BI54" s="52" t="s">
        <v>369</v>
      </c>
      <c r="BJ54" s="14"/>
      <c r="BK54" s="14"/>
      <c r="BL54" s="14"/>
      <c r="BM54" s="252"/>
      <c r="BN54" s="382" t="s">
        <v>330</v>
      </c>
      <c r="BO54" s="382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0.13269354065302774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3.063549266582438E-3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Ore_to_PI!AF52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82" t="s">
        <v>329</v>
      </c>
      <c r="G72" s="382"/>
      <c r="H72" s="382"/>
      <c r="I72" s="382"/>
      <c r="J72" s="382"/>
      <c r="K72" s="382"/>
      <c r="L72" s="382"/>
      <c r="M72" s="382"/>
      <c r="N72" s="382"/>
      <c r="O72" s="382"/>
      <c r="P72" s="382"/>
      <c r="Q72" s="382"/>
      <c r="R72" s="382"/>
      <c r="S72" s="382"/>
      <c r="T72" s="382"/>
      <c r="U72" s="382"/>
      <c r="V72" s="382"/>
      <c r="W72" s="382"/>
      <c r="X72" s="382"/>
      <c r="Y72" s="382"/>
      <c r="Z72" s="382"/>
      <c r="AA72" s="382"/>
      <c r="AB72" s="382"/>
      <c r="AC72" s="382"/>
      <c r="AD72" s="382"/>
      <c r="AE72" s="382"/>
      <c r="AF72" s="382"/>
      <c r="AG72" s="382"/>
      <c r="AH72" s="382"/>
      <c r="AI72" s="382"/>
      <c r="AJ72" s="382"/>
      <c r="AK72" s="382"/>
      <c r="AL72" s="382"/>
      <c r="AM72" s="382"/>
      <c r="AN72" s="382"/>
      <c r="AO72" s="38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82" t="s">
        <v>366</v>
      </c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Z74" s="382"/>
      <c r="AA74" s="382"/>
      <c r="AB74" s="382"/>
      <c r="AC74" s="382"/>
      <c r="AD74" s="382"/>
      <c r="AE74" s="382"/>
      <c r="AF74" s="382"/>
      <c r="AG74" s="382"/>
      <c r="AH74" s="382"/>
      <c r="AI74" s="382"/>
      <c r="AJ74" s="382"/>
      <c r="AK74" s="382"/>
      <c r="AL74" s="382"/>
      <c r="AM74" s="382"/>
      <c r="AN74" s="382"/>
      <c r="AO74" s="38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82" t="s">
        <v>56</v>
      </c>
      <c r="G93" s="382"/>
      <c r="H93" s="382"/>
      <c r="I93" s="382"/>
      <c r="J93" s="382"/>
      <c r="K93" s="382"/>
      <c r="L93" s="382"/>
      <c r="M93" s="382"/>
      <c r="N93" s="382"/>
      <c r="O93" s="382"/>
      <c r="P93" s="382"/>
      <c r="Q93" s="382"/>
      <c r="R93" s="382"/>
      <c r="S93" s="382"/>
      <c r="T93" s="382"/>
      <c r="U93" s="382"/>
      <c r="V93" s="382"/>
      <c r="W93" s="382"/>
      <c r="X93" s="382"/>
      <c r="Y93" s="382"/>
      <c r="Z93" s="382"/>
      <c r="AA93" s="382"/>
      <c r="AB93" s="382"/>
      <c r="AC93" s="382"/>
      <c r="AD93" s="382"/>
      <c r="AE93" s="382"/>
      <c r="AF93" s="382"/>
      <c r="AG93" s="382"/>
      <c r="AH93" s="382"/>
      <c r="AI93" s="382"/>
      <c r="AJ93" s="382"/>
      <c r="AK93" s="382"/>
      <c r="AL93" s="382"/>
      <c r="AM93" s="382"/>
      <c r="AN93" s="382"/>
      <c r="AO93" s="38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80" t="s">
        <v>367</v>
      </c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  <c r="U95" s="380"/>
      <c r="V95" s="380"/>
      <c r="W95" s="380"/>
      <c r="X95" s="380"/>
      <c r="Y95" s="380"/>
      <c r="Z95" s="380"/>
      <c r="AA95" s="380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0.13269354065302774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3.063549266582438E-3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84"/>
  <sheetViews>
    <sheetView topLeftCell="A17" zoomScale="61" workbookViewId="0">
      <selection activeCell="O59" sqref="O59"/>
    </sheetView>
  </sheetViews>
  <sheetFormatPr baseColWidth="10" defaultColWidth="11.5" defaultRowHeight="15" x14ac:dyDescent="0.2"/>
  <cols>
    <col min="14" max="14" width="12.6640625" customWidth="1"/>
  </cols>
  <sheetData>
    <row r="17" spans="5:70" ht="112" customHeight="1" x14ac:dyDescent="0.2">
      <c r="AU17" s="234" t="s">
        <v>325</v>
      </c>
      <c r="AV17" s="234" t="s">
        <v>326</v>
      </c>
      <c r="AW17" s="234" t="s">
        <v>327</v>
      </c>
      <c r="AX17" s="234" t="s">
        <v>455</v>
      </c>
      <c r="AY17" s="234" t="s">
        <v>435</v>
      </c>
      <c r="AZ17" s="234" t="s">
        <v>434</v>
      </c>
      <c r="BA17" s="234" t="s">
        <v>351</v>
      </c>
      <c r="BB17" s="234" t="s">
        <v>348</v>
      </c>
      <c r="BC17" s="234" t="s">
        <v>362</v>
      </c>
      <c r="BD17" s="234" t="s">
        <v>349</v>
      </c>
      <c r="BE17" s="234" t="s">
        <v>344</v>
      </c>
      <c r="BF17" s="234" t="s">
        <v>514</v>
      </c>
      <c r="BG17" s="234" t="s">
        <v>516</v>
      </c>
      <c r="BH17" s="234" t="s">
        <v>76</v>
      </c>
      <c r="BI17" s="234" t="s">
        <v>337</v>
      </c>
      <c r="BO17" s="234" t="s">
        <v>331</v>
      </c>
      <c r="BP17" s="234" t="s">
        <v>800</v>
      </c>
      <c r="BQ17" s="234" t="s">
        <v>748</v>
      </c>
    </row>
    <row r="18" spans="5:70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4"/>
      <c r="AT18" s="134" t="s">
        <v>333</v>
      </c>
      <c r="AU18" s="254">
        <f>MCC_M_RUVY_matrices_mat_level!AR83*MCC_h_RUVY_matrices_mat_level!AR83 /MCC_MW_RUVY_matrices_mat_level!AT18</f>
        <v>-6518321.9740549196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3">
        <f>SUM(AU18:BI18)</f>
        <v>-6518321.9740549196</v>
      </c>
      <c r="BK18" s="14"/>
      <c r="BL18" s="14"/>
      <c r="BM18" s="134"/>
      <c r="BN18" s="134" t="s">
        <v>333</v>
      </c>
      <c r="BO18" s="256">
        <v>0</v>
      </c>
      <c r="BP18" s="256">
        <v>0</v>
      </c>
      <c r="BQ18" s="256"/>
      <c r="BR18" s="253">
        <f>SUM(BO18:BQ18)</f>
        <v>0</v>
      </c>
    </row>
    <row r="19" spans="5:70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4"/>
      <c r="AT19" s="134" t="s">
        <v>335</v>
      </c>
      <c r="AU19" s="254">
        <v>0</v>
      </c>
      <c r="AV19" s="254">
        <f>MCC_M_RUVY_matrices_mat_level!AS84*MCC_h_RUVY_matrices_mat_level!AS84 /MCC_MW_RUVY_matrices_mat_level!AU19</f>
        <v>-2526033.0144413249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3">
        <f t="shared" ref="BJ19:BJ54" si="0">SUM(AU19:BI19)</f>
        <v>-2526033.0144413249</v>
      </c>
      <c r="BK19" s="14"/>
      <c r="BL19" s="14"/>
      <c r="BM19" s="134"/>
      <c r="BN19" s="134" t="s">
        <v>335</v>
      </c>
      <c r="BO19" s="256">
        <v>0</v>
      </c>
      <c r="BP19" s="256">
        <v>0</v>
      </c>
      <c r="BQ19" s="256"/>
      <c r="BR19" s="253">
        <f t="shared" ref="BR19:BR54" si="1">SUM(BO19:BQ19)</f>
        <v>0</v>
      </c>
    </row>
    <row r="20" spans="5:70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4"/>
      <c r="AT20" s="134" t="s">
        <v>336</v>
      </c>
      <c r="AU20" s="254">
        <v>0</v>
      </c>
      <c r="AV20" s="254">
        <v>0</v>
      </c>
      <c r="AW20" s="254">
        <f>MCC_M_RUVY_matrices_mat_level!AT85*MCC_h_RUVY_matrices_mat_level!AT85 /MCC_MW_RUVY_matrices_mat_level!AV20</f>
        <v>9977311.3783394694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3">
        <f t="shared" si="0"/>
        <v>9977311.3783394694</v>
      </c>
      <c r="BK20" s="14"/>
      <c r="BL20" s="14"/>
      <c r="BM20" s="134"/>
      <c r="BN20" s="134" t="s">
        <v>336</v>
      </c>
      <c r="BO20" s="256">
        <v>0</v>
      </c>
      <c r="BP20" s="256">
        <v>0</v>
      </c>
      <c r="BQ20" s="256"/>
      <c r="BR20" s="253">
        <f t="shared" si="1"/>
        <v>0</v>
      </c>
    </row>
    <row r="21" spans="5:70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4"/>
      <c r="AT21" s="134" t="s">
        <v>355</v>
      </c>
      <c r="AU21" s="254">
        <f>MCC_M_RUVY_matrices_mat_level!AR86*MCC_h_RUVY_matrices_mat_level!AR86 /MCC_MW_RUVY_matrices_mat_level!AT21</f>
        <v>0</v>
      </c>
      <c r="AV21" s="254">
        <f>MCC_M_RUVY_matrices_mat_level!AS86*MCC_h_RUVY_matrices_mat_level!AS86 /MCC_MW_RUVY_matrices_mat_level!AU21</f>
        <v>0</v>
      </c>
      <c r="AW21" s="254">
        <f>MCC_M_RUVY_matrices_mat_level!AT86*MCC_h_RUVY_matrices_mat_level!AT86 /MCC_MW_RUVY_matrices_mat_level!AV21</f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f>MCC_M_RUVY_matrices_mat_level!BA86*MCC_h_RUVY_matrices_mat_level!BA86 /MCC_MW_RUVY_matrices_mat_level!BC21</f>
        <v>0</v>
      </c>
      <c r="BE21" s="254">
        <f>MCC_M_RUVY_matrices_mat_level!BB86*MCC_h_RUVY_matrices_mat_level!BB86 /MCC_MW_RUVY_matrices_mat_level!BD21</f>
        <v>0</v>
      </c>
      <c r="BF21" s="254">
        <v>0</v>
      </c>
      <c r="BG21" s="254">
        <v>0</v>
      </c>
      <c r="BH21" s="254">
        <v>0</v>
      </c>
      <c r="BI21" s="254">
        <f>MCC_M_RUVY_matrices_mat_level!BF86*MCC_h_RUVY_matrices_mat_level!BF86 /MCC_MW_RUVY_matrices_mat_level!BH21</f>
        <v>0</v>
      </c>
      <c r="BJ21" s="253">
        <f t="shared" si="0"/>
        <v>0</v>
      </c>
      <c r="BK21" s="14"/>
      <c r="BL21" s="14"/>
      <c r="BM21" s="134"/>
      <c r="BN21" s="134" t="s">
        <v>355</v>
      </c>
      <c r="BO21" s="256">
        <v>0</v>
      </c>
      <c r="BP21" s="256">
        <v>0</v>
      </c>
      <c r="BQ21" s="256"/>
      <c r="BR21" s="253">
        <f t="shared" si="1"/>
        <v>0</v>
      </c>
    </row>
    <row r="22" spans="5:70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4"/>
      <c r="AT22" s="134" t="s">
        <v>377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f>MCC_M_RUVY_matrices_mat_level!BA87*MCC_h_RUVY_matrices_mat_level!BA87 /MCC_MW_RUVY_matrices_mat_level!BC22</f>
        <v>-174982.33358796954</v>
      </c>
      <c r="BE22" s="254">
        <f>MCC_M_RUVY_matrices_mat_level!BB87*MCC_h_RUVY_matrices_mat_level!BB87 /MCC_MW_RUVY_matrices_mat_level!BD22</f>
        <v>-949206.42548067577</v>
      </c>
      <c r="BF22" s="254">
        <v>0</v>
      </c>
      <c r="BG22" s="254">
        <v>0</v>
      </c>
      <c r="BH22" s="254">
        <v>0</v>
      </c>
      <c r="BI22" s="254">
        <f>MCC_M_RUVY_matrices_mat_level!BF87*MCC_h_RUVY_matrices_mat_level!BF87 /MCC_MW_RUVY_matrices_mat_level!BH22</f>
        <v>-208916.35016621815</v>
      </c>
      <c r="BJ22" s="253">
        <f t="shared" si="0"/>
        <v>-1333105.1092348634</v>
      </c>
      <c r="BK22" s="14"/>
      <c r="BL22" s="14"/>
      <c r="BM22" s="134"/>
      <c r="BN22" s="134" t="s">
        <v>377</v>
      </c>
      <c r="BO22" s="256">
        <v>0</v>
      </c>
      <c r="BP22" s="256">
        <v>0</v>
      </c>
      <c r="BQ22" s="256"/>
      <c r="BR22" s="253">
        <f t="shared" si="1"/>
        <v>0</v>
      </c>
    </row>
    <row r="23" spans="5:70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4"/>
      <c r="AT23" s="134" t="s">
        <v>466</v>
      </c>
      <c r="AU23" s="254">
        <f>MCC_M_RUVY_matrices_mat_level!AR88*MCC_h_RUVY_matrices_mat_level!AR88 /MCC_MW_RUVY_matrices_mat_level!AT23</f>
        <v>88160.656904773379</v>
      </c>
      <c r="AV23" s="254">
        <f>MCC_M_RUVY_matrices_mat_level!AS88*MCC_h_RUVY_matrices_mat_level!AS88 /MCC_MW_RUVY_matrices_mat_level!AU23</f>
        <v>241.59146310558404</v>
      </c>
      <c r="AW23" s="254">
        <f>MCC_M_RUVY_matrices_mat_level!AT88*MCC_h_RUVY_matrices_mat_level!AT88 /MCC_MW_RUVY_matrices_mat_level!AV23</f>
        <v>21827.121921766418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3">
        <f t="shared" si="0"/>
        <v>110229.37028964538</v>
      </c>
      <c r="BK23" s="14"/>
      <c r="BL23" s="14"/>
      <c r="BM23" s="134"/>
      <c r="BN23" s="134" t="s">
        <v>466</v>
      </c>
      <c r="BO23" s="256">
        <v>0</v>
      </c>
      <c r="BP23" s="256">
        <v>0</v>
      </c>
      <c r="BQ23" s="256"/>
      <c r="BR23" s="253">
        <f t="shared" si="1"/>
        <v>0</v>
      </c>
    </row>
    <row r="24" spans="5:70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4"/>
      <c r="AT24" s="134" t="s">
        <v>467</v>
      </c>
      <c r="AU24" s="254">
        <v>0</v>
      </c>
      <c r="AV24" s="254">
        <f>MCC_M_RUVY_matrices_mat_level!AS89*MCC_h_RUVY_matrices_mat_level!AS89 /MCC_MW_RUVY_matrices_mat_level!AU24</f>
        <v>-1.1322425723331082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3">
        <f t="shared" si="0"/>
        <v>-1.1322425723331082</v>
      </c>
      <c r="BK24" s="14"/>
      <c r="BL24" s="14"/>
      <c r="BM24" s="134"/>
      <c r="BN24" s="134" t="s">
        <v>467</v>
      </c>
      <c r="BO24" s="256">
        <v>0</v>
      </c>
      <c r="BP24" s="256">
        <v>0</v>
      </c>
      <c r="BQ24" s="256"/>
      <c r="BR24" s="253">
        <f t="shared" si="1"/>
        <v>0</v>
      </c>
    </row>
    <row r="25" spans="5:70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4"/>
      <c r="AT25" s="134" t="s">
        <v>411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f>MCC_M_RUVY_matrices_mat_level!BF90*MCC_h_RUVY_matrices_mat_level!BF90 /MCC_MW_RUVY_matrices_mat_level!BH25</f>
        <v>194131.36779323625</v>
      </c>
      <c r="BJ25" s="253">
        <f t="shared" si="0"/>
        <v>194131.36779323625</v>
      </c>
      <c r="BK25" s="14"/>
      <c r="BL25" s="14"/>
      <c r="BM25" s="134"/>
      <c r="BN25" s="134" t="s">
        <v>411</v>
      </c>
      <c r="BO25" s="256">
        <v>0</v>
      </c>
      <c r="BP25" s="256">
        <v>0</v>
      </c>
      <c r="BQ25" s="256"/>
      <c r="BR25" s="253">
        <f t="shared" si="1"/>
        <v>0</v>
      </c>
    </row>
    <row r="26" spans="5:70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4"/>
      <c r="AT26" s="134" t="s">
        <v>459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3">
        <f t="shared" si="0"/>
        <v>0</v>
      </c>
      <c r="BK26" s="14"/>
      <c r="BL26" s="14"/>
      <c r="BM26" s="134"/>
      <c r="BN26" s="134" t="s">
        <v>459</v>
      </c>
      <c r="BO26" s="256">
        <v>0</v>
      </c>
      <c r="BP26" s="256">
        <v>0</v>
      </c>
      <c r="BQ26" s="256"/>
      <c r="BR26" s="253">
        <f t="shared" si="1"/>
        <v>0</v>
      </c>
    </row>
    <row r="27" spans="5:70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14"/>
      <c r="AT27" s="232" t="s">
        <v>442</v>
      </c>
      <c r="AU27" s="254">
        <v>0</v>
      </c>
      <c r="AV27" s="254">
        <v>0</v>
      </c>
      <c r="AW27" s="254">
        <v>0</v>
      </c>
      <c r="AX27" s="254">
        <f>(MCC_M_RUVY_matrices_mat_level!AU92*MCC_h_RUVY_matrices_mat_level!AU92)/MCC_MW_RUVY_matrices_mat_level!AW27</f>
        <v>-6518321.9740549196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3">
        <f t="shared" si="0"/>
        <v>-6518321.9740549196</v>
      </c>
      <c r="BK27" s="14"/>
      <c r="BL27" s="14"/>
      <c r="BM27" s="232"/>
      <c r="BN27" s="134" t="s">
        <v>442</v>
      </c>
      <c r="BO27" s="256">
        <v>0</v>
      </c>
      <c r="BP27" s="256">
        <v>0</v>
      </c>
      <c r="BQ27" s="256"/>
      <c r="BR27" s="253">
        <f t="shared" si="1"/>
        <v>0</v>
      </c>
    </row>
    <row r="28" spans="5:70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4"/>
      <c r="AT28" s="134" t="s">
        <v>409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3">
        <f t="shared" si="0"/>
        <v>0</v>
      </c>
      <c r="BK28" s="14"/>
      <c r="BL28" s="14"/>
      <c r="BM28" s="134"/>
      <c r="BN28" s="134" t="s">
        <v>409</v>
      </c>
      <c r="BO28" s="256">
        <v>0</v>
      </c>
      <c r="BP28" s="256">
        <f>MCC_M_RUVY_matrices_mat_level!BM93*MCC_h_RUVY_matrices_mat_level!BM93 / MCC_MW_RUVY_matrices_mat_level!BO28</f>
        <v>-92800.199170167136</v>
      </c>
      <c r="BQ28" s="256"/>
      <c r="BR28" s="253">
        <f t="shared" si="1"/>
        <v>-92800.199170167136</v>
      </c>
    </row>
    <row r="29" spans="5:70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14"/>
      <c r="AT29" s="232" t="s">
        <v>412</v>
      </c>
      <c r="AU29" s="254">
        <v>0</v>
      </c>
      <c r="AV29" s="254">
        <v>0</v>
      </c>
      <c r="AW29" s="254">
        <v>0</v>
      </c>
      <c r="AX29" s="254">
        <v>0</v>
      </c>
      <c r="AY29" s="254">
        <f>MCC_M_RUVY_matrices_mat_level!AV94*MCC_h_RUVY_matrices_mat_level!AV94 /MCC_MW_RUVY_matrices_mat_level!AX29</f>
        <v>-2526033.0144413249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3">
        <f t="shared" si="0"/>
        <v>-2526033.0144413249</v>
      </c>
      <c r="BK29" s="14"/>
      <c r="BL29" s="14"/>
      <c r="BM29" s="232"/>
      <c r="BN29" s="134" t="s">
        <v>412</v>
      </c>
      <c r="BO29" s="256">
        <v>0</v>
      </c>
      <c r="BP29" s="256">
        <v>0</v>
      </c>
      <c r="BQ29" s="256"/>
      <c r="BR29" s="253">
        <f t="shared" si="1"/>
        <v>0</v>
      </c>
    </row>
    <row r="30" spans="5:70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4"/>
      <c r="AT30" s="134" t="s">
        <v>437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3">
        <f t="shared" si="0"/>
        <v>0</v>
      </c>
      <c r="BK30" s="14"/>
      <c r="BL30" s="14"/>
      <c r="BM30" s="134"/>
      <c r="BN30" s="134" t="s">
        <v>437</v>
      </c>
      <c r="BO30" s="256">
        <v>0</v>
      </c>
      <c r="BP30" s="256">
        <f>MCC_M_RUVY_matrices_mat_level!BM95*MCC_h_RUVY_matrices_mat_level!BM95 / MCC_MW_RUVY_matrices_mat_level!BO30</f>
        <v>-278.40895638262924</v>
      </c>
      <c r="BQ30" s="256"/>
      <c r="BR30" s="253">
        <f t="shared" si="1"/>
        <v>-278.40895638262924</v>
      </c>
    </row>
    <row r="31" spans="5:70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14"/>
      <c r="AT31" s="233" t="s">
        <v>430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f>MCC_M_RUVY_matrices_mat_level!AW96*MCC_h_RUVY_matrices_mat_level!AW96 /MCC_MW_RUVY_matrices_mat_level!AY31</f>
        <v>9977311.3783394694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3">
        <f t="shared" si="0"/>
        <v>9977311.3783394694</v>
      </c>
      <c r="BK31" s="14"/>
      <c r="BL31" s="14"/>
      <c r="BM31" s="233"/>
      <c r="BN31" s="134" t="s">
        <v>430</v>
      </c>
      <c r="BO31" s="256">
        <v>0</v>
      </c>
      <c r="BP31" s="256">
        <v>0</v>
      </c>
      <c r="BQ31" s="256"/>
      <c r="BR31" s="253">
        <f t="shared" si="1"/>
        <v>0</v>
      </c>
    </row>
    <row r="32" spans="5:70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4"/>
      <c r="AT32" s="134" t="s">
        <v>416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3">
        <f t="shared" si="0"/>
        <v>0</v>
      </c>
      <c r="BK32" s="14"/>
      <c r="BL32" s="14"/>
      <c r="BM32" s="134"/>
      <c r="BN32" s="134" t="s">
        <v>416</v>
      </c>
      <c r="BO32" s="256">
        <v>0</v>
      </c>
      <c r="BP32" s="256">
        <f>MCC_M_RUVY_matrices_mat_level!BM97*MCC_h_RUVY_matrices_mat_level!BM97 / MCC_MW_RUVY_matrices_mat_level!BO32</f>
        <v>-22975.795924925475</v>
      </c>
      <c r="BQ32" s="256"/>
      <c r="BR32" s="253">
        <f t="shared" si="1"/>
        <v>-22975.795924925475</v>
      </c>
    </row>
    <row r="33" spans="5:70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14"/>
      <c r="AT33" s="232" t="s">
        <v>441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f>(MCC_M_RUVY_matrices_mat_level!AX98*MCC_h_RUVY_matrices_mat_level!AX98)/MCC_MW_RUVY_matrices_mat_level!AZ33</f>
        <v>-6518321.9740549196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3">
        <f t="shared" si="0"/>
        <v>-6518321.9740549196</v>
      </c>
      <c r="BK33" s="14"/>
      <c r="BL33" s="14"/>
      <c r="BM33" s="232"/>
      <c r="BN33" s="134" t="s">
        <v>441</v>
      </c>
      <c r="BO33" s="256">
        <v>0</v>
      </c>
      <c r="BP33" s="256">
        <v>0</v>
      </c>
      <c r="BQ33" s="256"/>
      <c r="BR33" s="253">
        <f t="shared" si="1"/>
        <v>0</v>
      </c>
    </row>
    <row r="34" spans="5:70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14"/>
      <c r="AT34" s="232" t="s">
        <v>436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f>MCC_M_RUVY_matrices_mat_level!AY99*MCC_h_RUVY_matrices_mat_level!AY99 /MCC_MW_RUVY_matrices_mat_level!BA34</f>
        <v>-2526033.0144413249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3">
        <f t="shared" si="0"/>
        <v>-2526033.0144413249</v>
      </c>
      <c r="BK34" s="14"/>
      <c r="BL34" s="14"/>
      <c r="BM34" s="232"/>
      <c r="BN34" s="134" t="s">
        <v>436</v>
      </c>
      <c r="BO34" s="256">
        <v>0</v>
      </c>
      <c r="BP34" s="256">
        <v>0</v>
      </c>
      <c r="BQ34" s="256"/>
      <c r="BR34" s="253">
        <f t="shared" si="1"/>
        <v>0</v>
      </c>
    </row>
    <row r="35" spans="5:70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14"/>
      <c r="AT35" s="232" t="s">
        <v>433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f>MCC_M_RUVY_matrices_mat_level!AZ100*MCC_h_RUVY_matrices_mat_level!AZ100 /MCC_MW_RUVY_matrices_mat_level!BB35</f>
        <v>9977311.3783394694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3">
        <f t="shared" si="0"/>
        <v>9977311.3783394694</v>
      </c>
      <c r="BK35" s="14"/>
      <c r="BL35" s="14"/>
      <c r="BM35" s="232"/>
      <c r="BN35" s="134" t="s">
        <v>433</v>
      </c>
      <c r="BO35" s="256">
        <v>0</v>
      </c>
      <c r="BP35" s="256">
        <v>0</v>
      </c>
      <c r="BQ35" s="256"/>
      <c r="BR35" s="253">
        <f t="shared" si="1"/>
        <v>0</v>
      </c>
    </row>
    <row r="36" spans="5:70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14"/>
      <c r="AT36" s="232" t="s">
        <v>439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f>MCC_M_RUVY_matrices_mat_level!BE101*MCC_h_RUVY_matrices_mat_level!BE101 /MCC_MW_RUVY_matrices_mat_level!BG36</f>
        <v>-6350200.1773318211</v>
      </c>
      <c r="BI36" s="254">
        <v>0</v>
      </c>
      <c r="BJ36" s="253">
        <f t="shared" si="0"/>
        <v>-6350200.1773318211</v>
      </c>
      <c r="BK36" s="14"/>
      <c r="BL36" s="14"/>
      <c r="BM36" s="232"/>
      <c r="BN36" s="134" t="s">
        <v>439</v>
      </c>
      <c r="BO36" s="256">
        <v>0</v>
      </c>
      <c r="BP36" s="256">
        <v>0</v>
      </c>
      <c r="BQ36" s="256"/>
      <c r="BR36" s="253">
        <f t="shared" si="1"/>
        <v>0</v>
      </c>
    </row>
    <row r="37" spans="5:70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14"/>
      <c r="AT37" s="233" t="s">
        <v>438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3">
        <f t="shared" si="0"/>
        <v>0</v>
      </c>
      <c r="BK37" s="252"/>
      <c r="BL37" s="14"/>
      <c r="BM37" s="233"/>
      <c r="BN37" s="134" t="s">
        <v>438</v>
      </c>
      <c r="BO37" s="256">
        <v>0</v>
      </c>
      <c r="BP37" s="256">
        <f>MCC_M_RUVY_matrices_mat_level!BM102*MCC_h_RUVY_matrices_mat_level!BM102 / MCC_MW_RUVY_matrices_mat_level!BO37</f>
        <v>-168121.79672309788</v>
      </c>
      <c r="BQ37" s="256"/>
      <c r="BR37" s="253">
        <f t="shared" si="1"/>
        <v>-168121.79672309788</v>
      </c>
    </row>
    <row r="38" spans="5:70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14"/>
      <c r="AT38" s="233" t="s">
        <v>424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f>MCC_M_RUVY_matrices_mat_level!BA103*MCC_h_RUVY_matrices_mat_level!BA103 /MCC_MW_RUVY_matrices_mat_level!BC38</f>
        <v>-2526033.0144413249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3">
        <f t="shared" si="0"/>
        <v>-2526033.0144413249</v>
      </c>
      <c r="BK38" s="14"/>
      <c r="BL38" s="14"/>
      <c r="BM38" s="233"/>
      <c r="BN38" s="134" t="s">
        <v>424</v>
      </c>
      <c r="BO38" s="256">
        <v>0</v>
      </c>
      <c r="BP38" s="256">
        <v>0</v>
      </c>
      <c r="BQ38" s="256"/>
      <c r="BR38" s="253">
        <f t="shared" si="1"/>
        <v>0</v>
      </c>
    </row>
    <row r="39" spans="5:70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4"/>
      <c r="AT39" s="233" t="s">
        <v>456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f>MCC_M_RUVY_matrices_mat_level!BB104*MCC_h_RUVY_matrices_mat_level!BB104 /MCC_MW_RUVY_matrices_mat_level!BD39</f>
        <v>9977311.3783394694</v>
      </c>
      <c r="BF39" s="254">
        <v>0</v>
      </c>
      <c r="BG39" s="254">
        <v>0</v>
      </c>
      <c r="BH39" s="254">
        <v>0</v>
      </c>
      <c r="BI39" s="254">
        <v>0</v>
      </c>
      <c r="BJ39" s="253">
        <f t="shared" si="0"/>
        <v>9977311.3783394694</v>
      </c>
      <c r="BK39" s="14"/>
      <c r="BL39" s="14"/>
      <c r="BM39" s="233"/>
      <c r="BN39" s="134" t="s">
        <v>456</v>
      </c>
      <c r="BO39" s="256">
        <v>0</v>
      </c>
      <c r="BP39" s="256">
        <v>0</v>
      </c>
      <c r="BQ39" s="256"/>
      <c r="BR39" s="253">
        <f t="shared" si="1"/>
        <v>0</v>
      </c>
    </row>
    <row r="40" spans="5:70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14"/>
      <c r="AT40" s="233" t="s">
        <v>425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f>MCC_M_RUVY_matrices_mat_level!BE105*MCC_h_RUVY_matrices_mat_level!BE105 /MCC_MW_RUVY_matrices_mat_level!BG40</f>
        <v>-1256817.6045988721</v>
      </c>
      <c r="BI40" s="254">
        <v>0</v>
      </c>
      <c r="BJ40" s="253">
        <f t="shared" si="0"/>
        <v>-1256817.6045988721</v>
      </c>
      <c r="BK40" s="14"/>
      <c r="BL40" s="14"/>
      <c r="BM40" s="233"/>
      <c r="BN40" s="134" t="s">
        <v>425</v>
      </c>
      <c r="BO40" s="256">
        <v>0</v>
      </c>
      <c r="BP40" s="256">
        <v>0</v>
      </c>
      <c r="BQ40" s="256"/>
      <c r="BR40" s="253">
        <f t="shared" si="1"/>
        <v>0</v>
      </c>
    </row>
    <row r="41" spans="5:70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4"/>
      <c r="AT41" s="233" t="s">
        <v>427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3">
        <f t="shared" si="0"/>
        <v>0</v>
      </c>
      <c r="BK41" s="14"/>
      <c r="BL41" s="14"/>
      <c r="BM41" s="233"/>
      <c r="BN41" s="134" t="s">
        <v>427</v>
      </c>
      <c r="BO41" s="256">
        <v>0</v>
      </c>
      <c r="BP41" s="256">
        <f>MCC_M_RUVY_matrices_mat_level!BM106*MCC_h_RUVY_matrices_mat_level!BM106 / MCC_MW_RUVY_matrices_mat_level!BO41</f>
        <v>-74404.460335125405</v>
      </c>
      <c r="BQ41" s="256"/>
      <c r="BR41" s="253">
        <f t="shared" si="1"/>
        <v>-74404.460335125405</v>
      </c>
    </row>
    <row r="42" spans="5:70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14"/>
      <c r="AT42" s="233" t="s">
        <v>426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3">
        <f t="shared" si="0"/>
        <v>0</v>
      </c>
      <c r="BK42" s="14"/>
      <c r="BL42" s="14"/>
      <c r="BM42" s="233"/>
      <c r="BN42" s="134" t="s">
        <v>426</v>
      </c>
      <c r="BO42" s="256">
        <v>0</v>
      </c>
      <c r="BP42" s="256">
        <f>MCC_M_RUVY_matrices_mat_level!BM107*MCC_h_RUVY_matrices_mat_level!BM107 / MCC_MW_RUVY_matrices_mat_level!BO42</f>
        <v>-2884953.3867341313</v>
      </c>
      <c r="BQ42" s="256"/>
      <c r="BR42" s="253">
        <f t="shared" si="1"/>
        <v>-2884953.3867341313</v>
      </c>
    </row>
    <row r="43" spans="5:70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14"/>
      <c r="AT43" s="233" t="s">
        <v>484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f>MCC_M_RUVY_matrices_mat_level!BE108*MCC_h_RUVY_matrices_mat_level!BE108 /MCC_MW_RUVY_matrices_mat_level!BG43</f>
        <v>6114656.4031687425</v>
      </c>
      <c r="BI43" s="254">
        <v>0</v>
      </c>
      <c r="BJ43" s="253">
        <f t="shared" si="0"/>
        <v>6114656.4031687425</v>
      </c>
      <c r="BK43" s="14"/>
      <c r="BL43" s="14"/>
      <c r="BM43" s="233"/>
      <c r="BN43" s="134" t="s">
        <v>484</v>
      </c>
      <c r="BO43" s="256">
        <v>0</v>
      </c>
      <c r="BP43" s="256">
        <v>0</v>
      </c>
      <c r="BQ43" s="256"/>
      <c r="BR43" s="253">
        <f t="shared" si="1"/>
        <v>0</v>
      </c>
    </row>
    <row r="44" spans="5:70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14"/>
      <c r="AT44" s="247" t="s">
        <v>422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f>MCC_M_RUVY_matrices_mat_level!BC109*MCC_h_RUVY_matrices_mat_level!BC109 /MCC_MW_RUVY_matrices_mat_level!BE44</f>
        <v>-79567.804564237085</v>
      </c>
      <c r="BG44" s="254">
        <v>0</v>
      </c>
      <c r="BH44" s="254">
        <v>0</v>
      </c>
      <c r="BI44" s="254">
        <v>0</v>
      </c>
      <c r="BJ44" s="253">
        <f t="shared" si="0"/>
        <v>-79567.804564237085</v>
      </c>
      <c r="BK44" s="14"/>
      <c r="BL44" s="14"/>
      <c r="BM44" s="247"/>
      <c r="BN44" s="134" t="s">
        <v>422</v>
      </c>
      <c r="BO44" s="256">
        <v>0</v>
      </c>
      <c r="BP44" s="256">
        <v>0</v>
      </c>
      <c r="BQ44" s="256"/>
      <c r="BR44" s="253">
        <f t="shared" si="1"/>
        <v>0</v>
      </c>
    </row>
    <row r="45" spans="5:70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14"/>
      <c r="AT45" s="233" t="s">
        <v>552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3">
        <f t="shared" si="0"/>
        <v>0</v>
      </c>
      <c r="BK45" s="14"/>
      <c r="BL45" s="14"/>
      <c r="BM45" s="233"/>
      <c r="BN45" s="134" t="s">
        <v>552</v>
      </c>
      <c r="BO45" s="256">
        <v>0</v>
      </c>
      <c r="BP45" s="256">
        <f>MCC_M_RUVY_matrices_mat_level!BM110*MCC_h_RUVY_matrices_mat_level!BM110 / MCC_MW_RUVY_matrices_mat_level!BO45</f>
        <v>-25124.733904286619</v>
      </c>
      <c r="BQ45" s="256"/>
      <c r="BR45" s="253">
        <f t="shared" si="1"/>
        <v>-25124.733904286619</v>
      </c>
    </row>
    <row r="46" spans="5:70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4"/>
      <c r="AT46" s="134" t="s">
        <v>421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3">
        <f t="shared" si="0"/>
        <v>0</v>
      </c>
      <c r="BK46" s="14"/>
      <c r="BL46" s="14"/>
      <c r="BM46" s="134"/>
      <c r="BN46" s="134" t="s">
        <v>421</v>
      </c>
      <c r="BO46" s="256">
        <v>0</v>
      </c>
      <c r="BP46" s="256">
        <f>MCC_M_RUVY_matrices_mat_level!BM111*MCC_h_RUVY_matrices_mat_level!BM111 / MCC_MW_RUVY_matrices_mat_level!BO46</f>
        <v>-341352.70961097698</v>
      </c>
      <c r="BQ46" s="256"/>
      <c r="BR46" s="253">
        <f t="shared" si="1"/>
        <v>-341352.70961097698</v>
      </c>
    </row>
    <row r="47" spans="5:70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14"/>
      <c r="AT47" s="233" t="s">
        <v>423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3">
        <f t="shared" si="0"/>
        <v>0</v>
      </c>
      <c r="BK47" s="14"/>
      <c r="BL47" s="14"/>
      <c r="BM47" s="233"/>
      <c r="BN47" s="134" t="s">
        <v>423</v>
      </c>
      <c r="BO47" s="256">
        <v>0</v>
      </c>
      <c r="BP47" s="256">
        <f>MCC_M_RUVY_matrices_mat_level!BM112*MCC_h_RUVY_matrices_mat_level!BM112 / MCC_MW_RUVY_matrices_mat_level!BO47</f>
        <v>-11160173.670095185</v>
      </c>
      <c r="BQ47" s="256"/>
      <c r="BR47" s="253">
        <f t="shared" si="1"/>
        <v>-11160173.670095185</v>
      </c>
    </row>
    <row r="48" spans="5:70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14"/>
      <c r="AT48" s="233" t="s">
        <v>515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f>MCC_M_RUVY_matrices_mat_level!BD113*MCC_h_RUVY_matrices_mat_level!BD113 /MCC_MW_RUVY_matrices_mat_level!BF48</f>
        <v>-67789.788088811649</v>
      </c>
      <c r="BH48" s="254">
        <v>0</v>
      </c>
      <c r="BI48" s="254">
        <v>0</v>
      </c>
      <c r="BJ48" s="253">
        <f t="shared" si="0"/>
        <v>-67789.788088811649</v>
      </c>
      <c r="BK48" s="14"/>
      <c r="BL48" s="14"/>
      <c r="BM48" s="233"/>
      <c r="BN48" s="134" t="s">
        <v>515</v>
      </c>
      <c r="BO48" s="256">
        <v>0</v>
      </c>
      <c r="BP48" s="256">
        <v>0</v>
      </c>
      <c r="BQ48" s="256"/>
      <c r="BR48" s="253">
        <f t="shared" si="1"/>
        <v>0</v>
      </c>
    </row>
    <row r="49" spans="5:70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14"/>
      <c r="AT49" s="233" t="s">
        <v>517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f>MCC_M_RUVY_matrices_mat_level!BF114*MCC_h_RUVY_matrices_mat_level!BF114 /MCC_MW_RUVY_matrices_mat_level!BH49</f>
        <v>-47452.851662168148</v>
      </c>
      <c r="BJ49" s="253">
        <f t="shared" si="0"/>
        <v>-47452.851662168148</v>
      </c>
      <c r="BK49" s="14"/>
      <c r="BL49" s="14"/>
      <c r="BM49" s="233"/>
      <c r="BN49" s="134" t="s">
        <v>517</v>
      </c>
      <c r="BO49" s="256">
        <f>MCC_M_RUVY_matrices_mat_level!BL114*MCC_h_RUVY_matrices_mat_level!BL114 / MCC_MW_RUVY_matrices_mat_level!BN49</f>
        <v>-20336.93642664349</v>
      </c>
      <c r="BP49" s="256">
        <v>0</v>
      </c>
      <c r="BQ49" s="256"/>
      <c r="BR49" s="253">
        <f t="shared" si="1"/>
        <v>-20336.93642664349</v>
      </c>
    </row>
    <row r="50" spans="5:70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14"/>
      <c r="AT50" s="233" t="s">
        <v>445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f>MCC_M_RUVY_matrices_mat_level!BF115*MCC_h_RUVY_matrices_mat_level!BF115 /MCC_MW_RUVY_matrices_mat_level!BH50</f>
        <v>-1492361.3787619506</v>
      </c>
      <c r="BJ50" s="253">
        <f t="shared" si="0"/>
        <v>-1492361.3787619506</v>
      </c>
      <c r="BK50" s="14"/>
      <c r="BL50" s="14"/>
      <c r="BM50" s="233"/>
      <c r="BN50" s="134" t="s">
        <v>445</v>
      </c>
      <c r="BO50" s="256">
        <v>0</v>
      </c>
      <c r="BP50" s="256">
        <v>0</v>
      </c>
      <c r="BQ50" s="256"/>
      <c r="BR50" s="253">
        <f t="shared" si="1"/>
        <v>0</v>
      </c>
    </row>
    <row r="51" spans="5:70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14"/>
      <c r="AT51" s="233" t="s">
        <v>446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3">
        <f t="shared" si="0"/>
        <v>0</v>
      </c>
      <c r="BK51" s="14"/>
      <c r="BL51" s="14"/>
      <c r="BM51" s="233"/>
      <c r="BN51" s="134" t="s">
        <v>446</v>
      </c>
      <c r="BO51" s="256">
        <f>MCC_M_RUVY_matrices_mat_level!BL116*MCC_h_RUVY_matrices_mat_level!BL116 / MCC_MW_RUVY_matrices_mat_level!BN51</f>
        <v>0</v>
      </c>
      <c r="BP51" s="256">
        <v>0</v>
      </c>
      <c r="BQ51" s="256"/>
      <c r="BR51" s="253">
        <f t="shared" si="1"/>
        <v>0</v>
      </c>
    </row>
    <row r="52" spans="5:70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14"/>
      <c r="AT52" s="233" t="s">
        <v>447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3">
        <f t="shared" si="0"/>
        <v>0</v>
      </c>
      <c r="BK52" s="14"/>
      <c r="BL52" s="14"/>
      <c r="BM52" s="14"/>
      <c r="BN52" s="262" t="s">
        <v>447</v>
      </c>
      <c r="BO52" s="256">
        <v>0</v>
      </c>
      <c r="BP52" s="256">
        <f>MCC_M_RUVY_matrices_mat_level!BM117*MCC_h_RUVY_matrices_mat_level!BM117 / MCC_MW_RUVY_matrices_mat_level!BO52</f>
        <v>-12244393.644879689</v>
      </c>
      <c r="BQ52" s="256"/>
      <c r="BR52" s="253">
        <f t="shared" si="1"/>
        <v>-12244393.644879689</v>
      </c>
    </row>
    <row r="53" spans="5:70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14"/>
      <c r="AT53" s="233" t="s">
        <v>457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3">
        <f t="shared" si="0"/>
        <v>0</v>
      </c>
      <c r="BK53" s="14"/>
      <c r="BL53" s="14"/>
      <c r="BM53" s="14"/>
      <c r="BN53" s="262" t="s">
        <v>457</v>
      </c>
      <c r="BO53" s="256">
        <v>0</v>
      </c>
      <c r="BP53" s="256">
        <f>MCC_M_RUVY_matrices_mat_level!BM118*MCC_h_RUVY_matrices_mat_level!BM118 / MCC_MW_RUVY_matrices_mat_level!BO53</f>
        <v>-177387.6603372262</v>
      </c>
      <c r="BQ53" s="256"/>
      <c r="BR53" s="253">
        <f t="shared" si="1"/>
        <v>-177387.6603372262</v>
      </c>
    </row>
    <row r="54" spans="5:70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14"/>
      <c r="AT54" s="233" t="s">
        <v>747</v>
      </c>
      <c r="AU54" s="254">
        <v>0</v>
      </c>
      <c r="AV54" s="254">
        <v>0</v>
      </c>
      <c r="AW54" s="254">
        <v>0</v>
      </c>
      <c r="AX54" s="254">
        <v>0</v>
      </c>
      <c r="AY54" s="254">
        <v>0</v>
      </c>
      <c r="AZ54" s="254">
        <v>0</v>
      </c>
      <c r="BA54" s="254">
        <v>0</v>
      </c>
      <c r="BB54" s="254">
        <v>0</v>
      </c>
      <c r="BC54" s="254">
        <v>0</v>
      </c>
      <c r="BD54" s="254">
        <v>0</v>
      </c>
      <c r="BE54" s="254">
        <v>0</v>
      </c>
      <c r="BF54" s="254">
        <v>0</v>
      </c>
      <c r="BG54" s="254">
        <v>0</v>
      </c>
      <c r="BH54" s="254">
        <v>0</v>
      </c>
      <c r="BI54" s="254">
        <v>0</v>
      </c>
      <c r="BJ54" s="253">
        <f t="shared" si="0"/>
        <v>0</v>
      </c>
      <c r="BK54" s="14"/>
      <c r="BL54" s="14"/>
      <c r="BM54" s="14"/>
      <c r="BN54" s="233" t="s">
        <v>747</v>
      </c>
      <c r="BO54" s="256"/>
      <c r="BP54" s="256"/>
      <c r="BQ54" s="256">
        <f>AP75</f>
        <v>28174863.024595626</v>
      </c>
      <c r="BR54" s="253">
        <f t="shared" si="1"/>
        <v>28174863.024595626</v>
      </c>
    </row>
    <row r="55" spans="5:70" x14ac:dyDescent="0.2">
      <c r="E55" s="14"/>
      <c r="F55" s="386"/>
      <c r="G55" s="386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33"/>
      <c r="AK55" s="265"/>
      <c r="AL55" s="265"/>
      <c r="AM55" s="265"/>
      <c r="AN55" s="265"/>
      <c r="AO55" s="265"/>
      <c r="AP55" s="265"/>
      <c r="AQ55" s="265"/>
      <c r="AR55" s="265"/>
      <c r="AS55" s="14"/>
      <c r="AT55" s="14"/>
      <c r="AU55" s="380" t="s">
        <v>328</v>
      </c>
      <c r="AV55" s="340"/>
      <c r="AW55" s="340"/>
      <c r="AX55" s="340"/>
      <c r="AY55" s="340"/>
      <c r="AZ55" s="340"/>
      <c r="BA55" s="340"/>
      <c r="BB55" s="340"/>
      <c r="BC55" s="340"/>
      <c r="BD55" s="340"/>
      <c r="BE55" s="340"/>
      <c r="BF55" s="340"/>
      <c r="BG55" s="340"/>
      <c r="BH55" s="340"/>
      <c r="BI55" s="340"/>
      <c r="BJ55" s="52" t="s">
        <v>369</v>
      </c>
      <c r="BK55" s="14"/>
      <c r="BL55" s="14"/>
      <c r="BM55" s="14"/>
      <c r="BN55" s="14"/>
      <c r="BO55" s="382" t="s">
        <v>330</v>
      </c>
      <c r="BP55" s="382">
        <v>-89.61</v>
      </c>
      <c r="BQ55" s="252"/>
      <c r="BR55" s="322" t="s">
        <v>749</v>
      </c>
    </row>
    <row r="56" spans="5:70" x14ac:dyDescent="0.2">
      <c r="AR56" s="14"/>
      <c r="AS56" s="14"/>
      <c r="AT56" s="14"/>
      <c r="AU56" s="266">
        <f t="shared" ref="AU56:BI56" si="2">SUM(AU18:AU54)</f>
        <v>-6430161.3171501458</v>
      </c>
      <c r="AV56" s="266">
        <f t="shared" si="2"/>
        <v>-2525792.5552207916</v>
      </c>
      <c r="AW56" s="266">
        <f t="shared" si="2"/>
        <v>9999138.500261236</v>
      </c>
      <c r="AX56" s="266">
        <f t="shared" si="2"/>
        <v>-6518321.9740549196</v>
      </c>
      <c r="AY56" s="266">
        <f t="shared" si="2"/>
        <v>-2526033.0144413249</v>
      </c>
      <c r="AZ56" s="266">
        <f t="shared" si="2"/>
        <v>9977311.3783394694</v>
      </c>
      <c r="BA56" s="266">
        <f t="shared" si="2"/>
        <v>-6518321.9740549196</v>
      </c>
      <c r="BB56" s="266">
        <f t="shared" si="2"/>
        <v>-2526033.0144413249</v>
      </c>
      <c r="BC56" s="266">
        <f t="shared" si="2"/>
        <v>9977311.3783394694</v>
      </c>
      <c r="BD56" s="266">
        <f t="shared" si="2"/>
        <v>-2701015.3480292945</v>
      </c>
      <c r="BE56" s="266">
        <f t="shared" si="2"/>
        <v>9028104.9528587945</v>
      </c>
      <c r="BF56" s="266">
        <f t="shared" si="2"/>
        <v>-79567.804564237085</v>
      </c>
      <c r="BG56" s="266">
        <f t="shared" si="2"/>
        <v>-67789.788088811649</v>
      </c>
      <c r="BH56" s="266">
        <f t="shared" si="2"/>
        <v>-1492361.3787619509</v>
      </c>
      <c r="BI56" s="266">
        <f t="shared" si="2"/>
        <v>-1554599.2127971007</v>
      </c>
      <c r="BK56" s="14"/>
      <c r="BL56" s="14"/>
      <c r="BM56" s="14"/>
      <c r="BN56" s="14"/>
      <c r="BO56" s="252"/>
      <c r="BP56" s="14"/>
      <c r="BQ56" s="14"/>
    </row>
    <row r="57" spans="5:70" x14ac:dyDescent="0.2">
      <c r="AR57" s="14"/>
      <c r="AS57" s="14"/>
      <c r="AT57" s="14"/>
      <c r="AU57" s="380" t="s">
        <v>368</v>
      </c>
      <c r="AV57" s="380"/>
      <c r="AW57" s="380"/>
      <c r="AX57" s="380"/>
      <c r="AY57" s="380"/>
      <c r="AZ57" s="380"/>
      <c r="BA57" s="380"/>
      <c r="BB57" s="380"/>
      <c r="BC57" s="380"/>
      <c r="BD57" s="380"/>
      <c r="BE57" s="380"/>
      <c r="BF57" s="380"/>
      <c r="BG57" s="380"/>
      <c r="BH57" s="380"/>
      <c r="BI57" s="380"/>
      <c r="BK57" s="14"/>
      <c r="BL57" s="14"/>
      <c r="BM57" s="14"/>
      <c r="BN57" s="14"/>
      <c r="BO57" s="252"/>
      <c r="BP57" s="14"/>
      <c r="BQ57" s="14"/>
    </row>
    <row r="58" spans="5:70" ht="236" customHeight="1" x14ac:dyDescent="0.2">
      <c r="E58" s="60"/>
      <c r="F58" s="234" t="s">
        <v>333</v>
      </c>
      <c r="G58" s="234" t="s">
        <v>335</v>
      </c>
      <c r="H58" s="234" t="s">
        <v>336</v>
      </c>
      <c r="I58" s="234" t="s">
        <v>355</v>
      </c>
      <c r="J58" s="234" t="s">
        <v>377</v>
      </c>
      <c r="K58" s="234" t="s">
        <v>466</v>
      </c>
      <c r="L58" s="234" t="s">
        <v>467</v>
      </c>
      <c r="M58" s="234" t="s">
        <v>411</v>
      </c>
      <c r="N58" s="234" t="s">
        <v>459</v>
      </c>
      <c r="O58" s="235" t="s">
        <v>442</v>
      </c>
      <c r="P58" s="234" t="s">
        <v>409</v>
      </c>
      <c r="Q58" s="235" t="s">
        <v>412</v>
      </c>
      <c r="R58" s="234" t="s">
        <v>437</v>
      </c>
      <c r="S58" s="236" t="s">
        <v>430</v>
      </c>
      <c r="T58" s="234" t="s">
        <v>416</v>
      </c>
      <c r="U58" s="235" t="s">
        <v>441</v>
      </c>
      <c r="V58" s="235" t="s">
        <v>436</v>
      </c>
      <c r="W58" s="235" t="s">
        <v>433</v>
      </c>
      <c r="X58" s="235" t="s">
        <v>439</v>
      </c>
      <c r="Y58" s="236" t="s">
        <v>438</v>
      </c>
      <c r="Z58" s="236" t="s">
        <v>424</v>
      </c>
      <c r="AA58" s="236" t="s">
        <v>456</v>
      </c>
      <c r="AB58" s="236" t="s">
        <v>425</v>
      </c>
      <c r="AC58" s="236" t="s">
        <v>427</v>
      </c>
      <c r="AD58" s="236" t="s">
        <v>426</v>
      </c>
      <c r="AE58" s="236" t="s">
        <v>484</v>
      </c>
      <c r="AF58" s="238" t="s">
        <v>422</v>
      </c>
      <c r="AG58" s="238" t="s">
        <v>552</v>
      </c>
      <c r="AH58" s="236" t="s">
        <v>421</v>
      </c>
      <c r="AI58" s="234" t="s">
        <v>423</v>
      </c>
      <c r="AJ58" s="236" t="s">
        <v>515</v>
      </c>
      <c r="AK58" s="236" t="s">
        <v>517</v>
      </c>
      <c r="AL58" s="236" t="s">
        <v>445</v>
      </c>
      <c r="AM58" s="236" t="s">
        <v>446</v>
      </c>
      <c r="AN58" s="236" t="s">
        <v>447</v>
      </c>
      <c r="AO58" s="236" t="s">
        <v>457</v>
      </c>
      <c r="AP58" s="236" t="s">
        <v>813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 x14ac:dyDescent="0.2">
      <c r="E59" s="134" t="s">
        <v>325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f>MCC_M_RUVY_matrices_mat_level!L124*MCC_h_RUVY_matrices_mat_level!L123 /MCC_MW_RUVY_matrices_mat_level!O57</f>
        <v>-6518321.9740549196</v>
      </c>
      <c r="P59" s="237">
        <f>MCC_M_RUVY_matrices_mat_level!M124*MCC_h_RUVY_matrices_mat_level!M123 /MCC_MW_RUVY_matrices_mat_level!P57</f>
        <v>-92800.199170167136</v>
      </c>
      <c r="Q59" s="237">
        <v>0</v>
      </c>
      <c r="R59" s="237">
        <v>0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44">
        <f>L147</f>
        <v>180960.85607494134</v>
      </c>
      <c r="AQ59" s="251">
        <f>SUM(F59:AP59)</f>
        <v>-6430161.3171501458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52"/>
      <c r="BO59" s="14"/>
      <c r="BP59" s="14"/>
      <c r="BQ59" s="14"/>
    </row>
    <row r="60" spans="5:70" x14ac:dyDescent="0.2">
      <c r="E60" s="134" t="s">
        <v>326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f>MCC_M_RUVY_matrices_mat_level!N125*MCC_h_RUVY_matrices_mat_level!N124 /MCC_MW_RUVY_matrices_mat_level!Q58</f>
        <v>-2526033.0144413249</v>
      </c>
      <c r="R60" s="237">
        <f>MCC_M_RUVY_matrices_mat_level!O125*MCC_h_RUVY_matrices_mat_level!O124 /MCC_MW_RUVY_matrices_mat_level!R58</f>
        <v>-278.40895638262924</v>
      </c>
      <c r="S60" s="237">
        <v>0</v>
      </c>
      <c r="T60" s="237">
        <v>0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44">
        <f t="shared" ref="AP60:AP73" si="3">L148</f>
        <v>518.86817691568285</v>
      </c>
      <c r="AQ60" s="251">
        <f t="shared" ref="AQ60:AQ73" si="4">SUM(F60:AP60)</f>
        <v>-2525792.5552207916</v>
      </c>
      <c r="AR60" s="14"/>
      <c r="AS60" s="14"/>
      <c r="AT60" s="14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14"/>
      <c r="BJ60" s="14"/>
      <c r="BK60" s="14"/>
      <c r="BL60" s="14"/>
      <c r="BM60" s="14"/>
      <c r="BN60" s="252"/>
      <c r="BO60" s="252"/>
      <c r="BP60" s="14"/>
      <c r="BQ60" s="14"/>
    </row>
    <row r="61" spans="5:70" x14ac:dyDescent="0.2">
      <c r="E61" s="134" t="s">
        <v>327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f>MCC_M_RUVY_matrices_mat_level!P126*MCC_h_RUVY_matrices_mat_level!P125 /MCC_MW_RUVY_matrices_mat_level!S59</f>
        <v>9977311.3783394694</v>
      </c>
      <c r="T61" s="237">
        <f>MCC_M_RUVY_matrices_mat_level!Q126*MCC_h_RUVY_matrices_mat_level!Q125 /MCC_MW_RUVY_matrices_mat_level!T59</f>
        <v>-22975.795924925475</v>
      </c>
      <c r="U61" s="237">
        <v>0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44">
        <f t="shared" si="3"/>
        <v>125419.28808658384</v>
      </c>
      <c r="AQ61" s="251">
        <f t="shared" si="4"/>
        <v>10079754.870501127</v>
      </c>
      <c r="AR61" s="14"/>
      <c r="AS61" s="14"/>
      <c r="AT61" s="14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14"/>
      <c r="BJ61" s="14"/>
      <c r="BK61" s="14"/>
      <c r="BL61" s="14"/>
      <c r="BM61" s="14"/>
      <c r="BN61" s="252"/>
      <c r="BO61" s="252"/>
      <c r="BP61" s="14"/>
      <c r="BQ61" s="14"/>
    </row>
    <row r="62" spans="5:70" x14ac:dyDescent="0.2">
      <c r="E62" s="134" t="s">
        <v>455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f>MCC_M_RUVY_matrices_mat_level!R127*MCC_h_RUVY_matrices_mat_level!R126 /MCC_MW_RUVY_matrices_mat_level!U60</f>
        <v>-6518321.9740549196</v>
      </c>
      <c r="V62" s="237">
        <v>0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44">
        <f t="shared" si="3"/>
        <v>609792.25175934844</v>
      </c>
      <c r="AQ62" s="251">
        <f t="shared" si="4"/>
        <v>-5908529.7222955711</v>
      </c>
      <c r="AR62" s="14"/>
      <c r="AS62" s="14"/>
      <c r="AT62" s="14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14"/>
      <c r="BJ62" s="14"/>
      <c r="BK62" s="14"/>
      <c r="BL62" s="14"/>
      <c r="BM62" s="14"/>
      <c r="BN62" s="252"/>
      <c r="BO62" s="252"/>
      <c r="BP62" s="14"/>
      <c r="BQ62" s="14"/>
    </row>
    <row r="63" spans="5:70" x14ac:dyDescent="0.2">
      <c r="E63" s="134" t="s">
        <v>435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f>MCC_M_RUVY_matrices_mat_level!S128*MCC_h_RUVY_matrices_mat_level!S127 /MCC_MW_RUVY_matrices_mat_level!V61</f>
        <v>-2526033.0144413249</v>
      </c>
      <c r="W63" s="237">
        <v>0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44">
        <f t="shared" si="3"/>
        <v>2824.8856477448717</v>
      </c>
      <c r="AQ63" s="251">
        <f t="shared" si="4"/>
        <v>-2523208.12879358</v>
      </c>
      <c r="AR63" s="14"/>
      <c r="AS63" s="14"/>
      <c r="AT63" s="14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14"/>
      <c r="BJ63" s="14"/>
      <c r="BK63" s="14"/>
      <c r="BL63" s="14"/>
      <c r="BM63" s="14"/>
      <c r="BN63" s="252"/>
      <c r="BO63" s="252"/>
      <c r="BP63" s="14"/>
      <c r="BQ63" s="14"/>
    </row>
    <row r="64" spans="5:70" x14ac:dyDescent="0.2">
      <c r="E64" s="134" t="s">
        <v>434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f>MCC_M_RUVY_matrices_mat_level!T129*MCC_h_RUVY_matrices_mat_level!T128 /MCC_MW_RUVY_matrices_mat_level!W62</f>
        <v>9977311.3783394694</v>
      </c>
      <c r="X64" s="237">
        <v>0</v>
      </c>
      <c r="Y64" s="237">
        <v>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44">
        <f t="shared" si="3"/>
        <v>282.12877103127539</v>
      </c>
      <c r="AQ64" s="251">
        <f t="shared" si="4"/>
        <v>9977593.5071105007</v>
      </c>
      <c r="AR64" s="14"/>
      <c r="AS64" s="14"/>
      <c r="AT64" s="14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14"/>
      <c r="BJ64" s="14"/>
      <c r="BK64" s="14"/>
      <c r="BL64" s="14"/>
      <c r="BM64" s="14"/>
      <c r="BN64" s="252"/>
      <c r="BO64" s="252"/>
      <c r="BP64" s="14"/>
      <c r="BQ64" s="14"/>
    </row>
    <row r="65" spans="5:69" x14ac:dyDescent="0.2">
      <c r="E65" s="134" t="s">
        <v>351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f>MCC_M_RUVY_matrices_mat_level!U130*MCC_h_RUVY_matrices_mat_level!U129 /MCC_MW_RUVY_matrices_mat_level!X63</f>
        <v>-6350200.1773318211</v>
      </c>
      <c r="Y65" s="237">
        <f>MCC_M_RUVY_matrices_mat_level!V130*MCC_h_RUVY_matrices_mat_level!V129 /MCC_MW_RUVY_matrices_mat_level!Y63</f>
        <v>-168121.79672309788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44">
        <f t="shared" si="3"/>
        <v>12626.098826337606</v>
      </c>
      <c r="AQ65" s="251">
        <f t="shared" si="4"/>
        <v>-6505695.875228581</v>
      </c>
      <c r="AR65" s="14"/>
      <c r="AS65" s="14"/>
      <c r="AT65" s="14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14"/>
      <c r="BJ65" s="14"/>
      <c r="BK65" s="14"/>
      <c r="BL65" s="14"/>
      <c r="BM65" s="14"/>
      <c r="BN65" s="252"/>
      <c r="BO65" s="252"/>
      <c r="BP65" s="14"/>
      <c r="BQ65" s="14"/>
    </row>
    <row r="66" spans="5:69" x14ac:dyDescent="0.2">
      <c r="E66" s="134" t="s">
        <v>348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f>MCC_M_RUVY_matrices_mat_level!W131*MCC_h_RUVY_matrices_mat_level!W130 /MCC_MW_RUVY_matrices_mat_level!Z64</f>
        <v>-2526033.0144413249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44">
        <f t="shared" si="3"/>
        <v>34.678095164243132</v>
      </c>
      <c r="AQ66" s="251">
        <f t="shared" si="4"/>
        <v>-2525998.3363461606</v>
      </c>
      <c r="AR66" s="14"/>
      <c r="AS66" s="14"/>
      <c r="AT66" s="14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14"/>
      <c r="BJ66" s="14"/>
      <c r="BK66" s="14"/>
      <c r="BL66" s="14"/>
      <c r="BM66" s="14"/>
      <c r="BN66" s="252"/>
      <c r="BO66" s="252"/>
      <c r="BP66" s="14"/>
      <c r="BQ66" s="14"/>
    </row>
    <row r="67" spans="5:69" x14ac:dyDescent="0.2">
      <c r="E67" s="134" t="s">
        <v>362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f>MCC_M_RUVY_matrices_mat_level!X132*MCC_h_RUVY_matrices_mat_level!X131 /MCC_MW_RUVY_matrices_mat_level!AA65</f>
        <v>9977311.3783394694</v>
      </c>
      <c r="AB67" s="237">
        <v>0</v>
      </c>
      <c r="AC67" s="237">
        <v>0</v>
      </c>
      <c r="AD67" s="237">
        <v>0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44">
        <f t="shared" si="3"/>
        <v>50.35808415338397</v>
      </c>
      <c r="AQ67" s="251">
        <f t="shared" si="4"/>
        <v>9977361.7364236228</v>
      </c>
      <c r="AR67" s="14"/>
      <c r="AS67" s="14"/>
      <c r="AT67" s="14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14"/>
      <c r="BJ67" s="14"/>
      <c r="BK67" s="14"/>
      <c r="BL67" s="14"/>
      <c r="BM67" s="14"/>
      <c r="BN67" s="252"/>
      <c r="BO67" s="252"/>
      <c r="BP67" s="14"/>
      <c r="BQ67" s="14"/>
    </row>
    <row r="68" spans="5:69" x14ac:dyDescent="0.2">
      <c r="E68" s="134" t="s">
        <v>349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f>MCC_M_RUVY_matrices_mat_level!Y133*MCC_h_RUVY_matrices_mat_level!Y132 /MCC_MW_RUVY_matrices_mat_level!AB66</f>
        <v>-1256817.6045988721</v>
      </c>
      <c r="AC68" s="237">
        <f>MCC_M_RUVY_matrices_mat_level!Z133*MCC_h_RUVY_matrices_mat_level!Z132 /MCC_MW_RUVY_matrices_mat_level!AC66</f>
        <v>-74404.460335125405</v>
      </c>
      <c r="AD68" s="237">
        <f>MCC_M_RUVY_matrices_mat_level!AA133*MCC_h_RUVY_matrices_mat_level!AA132 /MCC_MW_RUVY_matrices_mat_level!AD66</f>
        <v>-2884953.3867341313</v>
      </c>
      <c r="AE68" s="237">
        <v>0</v>
      </c>
      <c r="AF68" s="237">
        <v>0</v>
      </c>
      <c r="AG68" s="237">
        <v>0</v>
      </c>
      <c r="AH68" s="237">
        <v>0</v>
      </c>
      <c r="AI68" s="237">
        <v>0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44">
        <f t="shared" si="3"/>
        <v>1515160.1036388339</v>
      </c>
      <c r="AQ68" s="251">
        <f t="shared" si="4"/>
        <v>-2701015.3480292945</v>
      </c>
      <c r="AR68" s="14"/>
      <c r="AS68" s="14"/>
      <c r="AT68" s="14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14"/>
      <c r="BJ68" s="14"/>
      <c r="BK68" s="14"/>
      <c r="BL68" s="14"/>
      <c r="BM68" s="14"/>
      <c r="BN68" s="14"/>
      <c r="BO68" s="252"/>
      <c r="BP68" s="14"/>
      <c r="BQ68" s="14"/>
    </row>
    <row r="69" spans="5:69" x14ac:dyDescent="0.2">
      <c r="E69" s="134" t="s">
        <v>344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f>(MCC_M_RUVY_matrices_mat_level!AB134*MCC_h_RUVY_matrices_mat_level!AB133) /MCC_MW_RUVY_matrices_mat_level!AE67</f>
        <v>6114656.4031687425</v>
      </c>
      <c r="AF69" s="237">
        <f>(MCC_M_RUVY_matrices_mat_level!AC134*MCC_h_RUVY_matrices_mat_level!AC133)/MCC_MW_RUVY_matrices_mat_level!AF67</f>
        <v>-79567.804564237085</v>
      </c>
      <c r="AG69" s="237">
        <f>(MCC_M_RUVY_matrices_mat_level!AD134*MCC_h_RUVY_matrices_mat_level!AD133) /MCC_MW_RUVY_matrices_mat_level!AG67</f>
        <v>-25124.733904286619</v>
      </c>
      <c r="AH69" s="237">
        <f>(MCC_M_RUVY_matrices_mat_level!AE134*MCC_h_RUVY_matrices_mat_level!AE133) /MCC_MW_RUVY_matrices_mat_level!AH67</f>
        <v>-341352.70961097698</v>
      </c>
      <c r="AI69" s="237">
        <f>(MCC_M_RUVY_matrices_mat_level!AF134*MCC_h_RUVY_matrices_mat_level!AF133) /MCC_MW_RUVY_matrices_mat_level!AI67</f>
        <v>-11160173.670095185</v>
      </c>
      <c r="AJ69" s="237">
        <v>0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44">
        <f t="shared" si="3"/>
        <v>14519667.467864737</v>
      </c>
      <c r="AQ69" s="251">
        <f t="shared" si="4"/>
        <v>9028104.9528587945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 x14ac:dyDescent="0.2">
      <c r="E70" s="134" t="s">
        <v>514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f>MCC_M_RUVY_matrices_mat_level!AG135*MCC_h_RUVY_matrices_mat_level!AG134 /MCC_MW_RUVY_matrices_mat_level!AJ68</f>
        <v>-67789.788088811649</v>
      </c>
      <c r="AK70" s="237">
        <v>0</v>
      </c>
      <c r="AL70" s="237">
        <v>0</v>
      </c>
      <c r="AM70" s="237">
        <v>0</v>
      </c>
      <c r="AN70" s="237">
        <v>0</v>
      </c>
      <c r="AO70" s="237">
        <v>0</v>
      </c>
      <c r="AP70" s="44">
        <f t="shared" si="3"/>
        <v>21413.842918272028</v>
      </c>
      <c r="AQ70" s="251">
        <f t="shared" si="4"/>
        <v>-46375.94517053962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 x14ac:dyDescent="0.2">
      <c r="E71" s="134" t="s">
        <v>516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f>MCC_M_RUVY_matrices_mat_level!AH136*MCC_h_RUVY_matrices_mat_level!AH135 /MCC_MW_RUVY_matrices_mat_level!AK69</f>
        <v>-67789.788088811649</v>
      </c>
      <c r="AL71" s="237">
        <v>0</v>
      </c>
      <c r="AM71" s="237">
        <v>0</v>
      </c>
      <c r="AN71" s="237">
        <v>0</v>
      </c>
      <c r="AO71" s="237">
        <v>0</v>
      </c>
      <c r="AP71" s="44">
        <f t="shared" si="3"/>
        <v>0</v>
      </c>
      <c r="AQ71" s="251">
        <f t="shared" si="4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 x14ac:dyDescent="0.2">
      <c r="E72" s="134" t="s">
        <v>76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f>MCC_M_RUVY_matrices_mat_level!AI137*MCC_h_RUVY_matrices_mat_level!AI136 /MCC_MW_RUVY_matrices_mat_level!AL70</f>
        <v>-1492361.3787619506</v>
      </c>
      <c r="AM72" s="237">
        <v>0</v>
      </c>
      <c r="AN72" s="237">
        <v>0</v>
      </c>
      <c r="AO72" s="237">
        <v>0</v>
      </c>
      <c r="AP72" s="44">
        <f t="shared" si="3"/>
        <v>0</v>
      </c>
      <c r="AQ72" s="251">
        <f t="shared" si="4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 x14ac:dyDescent="0.2">
      <c r="E73" s="134" t="s">
        <v>337</v>
      </c>
      <c r="F73" s="237">
        <v>0</v>
      </c>
      <c r="G73" s="237">
        <v>0</v>
      </c>
      <c r="H73" s="237">
        <v>0</v>
      </c>
      <c r="I73" s="237">
        <v>0</v>
      </c>
      <c r="J73" s="237">
        <v>0</v>
      </c>
      <c r="K73" s="237">
        <v>0</v>
      </c>
      <c r="L73" s="237">
        <v>0</v>
      </c>
      <c r="M73" s="237">
        <v>0</v>
      </c>
      <c r="N73" s="237">
        <v>0</v>
      </c>
      <c r="O73" s="237">
        <v>0</v>
      </c>
      <c r="P73" s="237">
        <v>0</v>
      </c>
      <c r="Q73" s="237">
        <v>0</v>
      </c>
      <c r="R73" s="237">
        <v>0</v>
      </c>
      <c r="S73" s="237">
        <v>0</v>
      </c>
      <c r="T73" s="237">
        <v>0</v>
      </c>
      <c r="U73" s="237">
        <v>0</v>
      </c>
      <c r="V73" s="237">
        <v>0</v>
      </c>
      <c r="W73" s="237">
        <v>0</v>
      </c>
      <c r="X73" s="237">
        <v>0</v>
      </c>
      <c r="Y73" s="237">
        <v>0</v>
      </c>
      <c r="Z73" s="237">
        <v>0</v>
      </c>
      <c r="AA73" s="237">
        <v>0</v>
      </c>
      <c r="AB73" s="237">
        <v>0</v>
      </c>
      <c r="AC73" s="237">
        <v>0</v>
      </c>
      <c r="AD73" s="237">
        <v>0</v>
      </c>
      <c r="AE73" s="237">
        <v>0</v>
      </c>
      <c r="AF73" s="237">
        <v>0</v>
      </c>
      <c r="AG73" s="237">
        <v>0</v>
      </c>
      <c r="AH73" s="237">
        <v>0</v>
      </c>
      <c r="AI73" s="237">
        <v>0</v>
      </c>
      <c r="AJ73" s="237">
        <v>0</v>
      </c>
      <c r="AK73" s="237">
        <v>0</v>
      </c>
      <c r="AL73" s="237">
        <v>0</v>
      </c>
      <c r="AM73" s="237">
        <f>MCC_M_RUVY_matrices_mat_level!AJ138*MCC_h_RUVY_matrices_mat_level!AJ137 /MCC_MW_RUVY_matrices_mat_level!AM71</f>
        <v>0</v>
      </c>
      <c r="AN73" s="237">
        <f>MCC_M_RUVY_matrices_mat_level!AK138*MCC_h_RUVY_matrices_mat_level!AK137 /MCC_MW_RUVY_matrices_mat_level!AN71</f>
        <v>-12244393.644879689</v>
      </c>
      <c r="AO73" s="237">
        <f>MCC_M_RUVY_matrices_mat_level!AL138*MCC_h_RUVY_matrices_mat_level!AL137 /MCC_MW_RUVY_matrices_mat_level!AO71</f>
        <v>-177387.6603372262</v>
      </c>
      <c r="AP73" s="44">
        <f t="shared" si="3"/>
        <v>11186112.196651561</v>
      </c>
      <c r="AQ73" s="251">
        <f t="shared" si="4"/>
        <v>-1235669.1085653547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 x14ac:dyDescent="0.2">
      <c r="E74" s="134"/>
      <c r="F74" s="382" t="s">
        <v>329</v>
      </c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Z74" s="382"/>
      <c r="AA74" s="382"/>
      <c r="AB74" s="382"/>
      <c r="AC74" s="382"/>
      <c r="AD74" s="382"/>
      <c r="AE74" s="382"/>
      <c r="AF74" s="382"/>
      <c r="AG74" s="382"/>
      <c r="AH74" s="382"/>
      <c r="AI74" s="382"/>
      <c r="AJ74" s="382"/>
      <c r="AK74" s="382"/>
      <c r="AL74" s="382"/>
      <c r="AM74" s="382"/>
      <c r="AN74" s="382"/>
      <c r="AO74" s="382"/>
      <c r="AP74" s="252"/>
      <c r="AQ74" s="252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 x14ac:dyDescent="0.2">
      <c r="E75" s="134"/>
      <c r="F75" s="251">
        <f>SUM(F59:F73)</f>
        <v>0</v>
      </c>
      <c r="G75" s="251">
        <f t="shared" ref="G75:AP75" si="5">SUM(G59:G73)</f>
        <v>0</v>
      </c>
      <c r="H75" s="251">
        <f t="shared" si="5"/>
        <v>0</v>
      </c>
      <c r="I75" s="251">
        <f t="shared" si="5"/>
        <v>0</v>
      </c>
      <c r="J75" s="251">
        <f t="shared" si="5"/>
        <v>0</v>
      </c>
      <c r="K75" s="251">
        <f t="shared" si="5"/>
        <v>0</v>
      </c>
      <c r="L75" s="251">
        <f t="shared" si="5"/>
        <v>0</v>
      </c>
      <c r="M75" s="251">
        <f t="shared" si="5"/>
        <v>0</v>
      </c>
      <c r="N75" s="251">
        <f t="shared" si="5"/>
        <v>0</v>
      </c>
      <c r="O75" s="251">
        <f t="shared" si="5"/>
        <v>-6518321.9740549196</v>
      </c>
      <c r="P75" s="251">
        <f t="shared" si="5"/>
        <v>-92800.199170167136</v>
      </c>
      <c r="Q75" s="251">
        <f t="shared" si="5"/>
        <v>-2526033.0144413249</v>
      </c>
      <c r="R75" s="251">
        <f t="shared" si="5"/>
        <v>-278.40895638262924</v>
      </c>
      <c r="S75" s="251">
        <f t="shared" si="5"/>
        <v>9977311.3783394694</v>
      </c>
      <c r="T75" s="251">
        <f t="shared" si="5"/>
        <v>-22975.795924925475</v>
      </c>
      <c r="U75" s="251">
        <f t="shared" si="5"/>
        <v>-6518321.9740549196</v>
      </c>
      <c r="V75" s="251">
        <f t="shared" si="5"/>
        <v>-2526033.0144413249</v>
      </c>
      <c r="W75" s="251">
        <f t="shared" si="5"/>
        <v>9977311.3783394694</v>
      </c>
      <c r="X75" s="251">
        <f t="shared" si="5"/>
        <v>-6350200.1773318211</v>
      </c>
      <c r="Y75" s="251">
        <f t="shared" si="5"/>
        <v>-168121.79672309788</v>
      </c>
      <c r="Z75" s="251">
        <f t="shared" si="5"/>
        <v>-2526033.0144413249</v>
      </c>
      <c r="AA75" s="251">
        <f t="shared" si="5"/>
        <v>9977311.3783394694</v>
      </c>
      <c r="AB75" s="251">
        <f t="shared" si="5"/>
        <v>-1256817.6045988721</v>
      </c>
      <c r="AC75" s="251">
        <f t="shared" si="5"/>
        <v>-74404.460335125405</v>
      </c>
      <c r="AD75" s="251">
        <f t="shared" si="5"/>
        <v>-2884953.3867341313</v>
      </c>
      <c r="AE75" s="251">
        <f t="shared" si="5"/>
        <v>6114656.4031687425</v>
      </c>
      <c r="AF75" s="251">
        <f t="shared" si="5"/>
        <v>-79567.804564237085</v>
      </c>
      <c r="AG75" s="251">
        <f t="shared" si="5"/>
        <v>-25124.733904286619</v>
      </c>
      <c r="AH75" s="251">
        <f t="shared" si="5"/>
        <v>-341352.70961097698</v>
      </c>
      <c r="AI75" s="251">
        <f t="shared" si="5"/>
        <v>-11160173.670095185</v>
      </c>
      <c r="AJ75" s="251">
        <f t="shared" si="5"/>
        <v>-67789.788088811649</v>
      </c>
      <c r="AK75" s="251">
        <f t="shared" si="5"/>
        <v>-67789.788088811649</v>
      </c>
      <c r="AL75" s="251">
        <f t="shared" si="5"/>
        <v>-1492361.3787619506</v>
      </c>
      <c r="AM75" s="251">
        <f t="shared" si="5"/>
        <v>0</v>
      </c>
      <c r="AN75" s="251">
        <f t="shared" si="5"/>
        <v>-12244393.644879689</v>
      </c>
      <c r="AO75" s="251">
        <f t="shared" si="5"/>
        <v>-177387.6603372262</v>
      </c>
      <c r="AP75" s="251">
        <f t="shared" si="5"/>
        <v>28174863.024595626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 x14ac:dyDescent="0.2">
      <c r="E76" s="134"/>
      <c r="F76" s="382" t="s">
        <v>366</v>
      </c>
      <c r="G76" s="382"/>
      <c r="H76" s="382"/>
      <c r="I76" s="382"/>
      <c r="J76" s="382"/>
      <c r="K76" s="382"/>
      <c r="L76" s="382"/>
      <c r="M76" s="382"/>
      <c r="N76" s="382"/>
      <c r="O76" s="382"/>
      <c r="P76" s="382"/>
      <c r="Q76" s="382"/>
      <c r="R76" s="382"/>
      <c r="S76" s="382"/>
      <c r="T76" s="382"/>
      <c r="U76" s="382"/>
      <c r="V76" s="382"/>
      <c r="W76" s="382"/>
      <c r="X76" s="382"/>
      <c r="Y76" s="382"/>
      <c r="Z76" s="382"/>
      <c r="AA76" s="382"/>
      <c r="AB76" s="382"/>
      <c r="AC76" s="382"/>
      <c r="AD76" s="382"/>
      <c r="AE76" s="382"/>
      <c r="AF76" s="382"/>
      <c r="AG76" s="382"/>
      <c r="AH76" s="382"/>
      <c r="AI76" s="382"/>
      <c r="AJ76" s="382"/>
      <c r="AK76" s="382"/>
      <c r="AL76" s="382"/>
      <c r="AM76" s="382"/>
      <c r="AN76" s="382"/>
      <c r="AO76" s="382"/>
      <c r="AP76" s="252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 x14ac:dyDescent="0.2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 x14ac:dyDescent="0.2">
      <c r="E85" s="134"/>
      <c r="F85" s="234" t="s">
        <v>333</v>
      </c>
      <c r="G85" s="234" t="s">
        <v>335</v>
      </c>
      <c r="H85" s="234" t="s">
        <v>336</v>
      </c>
      <c r="I85" s="234" t="s">
        <v>355</v>
      </c>
      <c r="J85" s="234" t="s">
        <v>377</v>
      </c>
      <c r="K85" s="234" t="s">
        <v>466</v>
      </c>
      <c r="L85" s="234" t="s">
        <v>467</v>
      </c>
      <c r="M85" s="234" t="s">
        <v>411</v>
      </c>
      <c r="N85" s="234" t="s">
        <v>459</v>
      </c>
      <c r="O85" s="235" t="s">
        <v>442</v>
      </c>
      <c r="P85" s="234" t="s">
        <v>409</v>
      </c>
      <c r="Q85" s="235" t="s">
        <v>412</v>
      </c>
      <c r="R85" s="234" t="s">
        <v>437</v>
      </c>
      <c r="S85" s="236" t="s">
        <v>430</v>
      </c>
      <c r="T85" s="234" t="s">
        <v>416</v>
      </c>
      <c r="U85" s="235" t="s">
        <v>441</v>
      </c>
      <c r="V85" s="235" t="s">
        <v>436</v>
      </c>
      <c r="W85" s="235" t="s">
        <v>433</v>
      </c>
      <c r="X85" s="235" t="s">
        <v>439</v>
      </c>
      <c r="Y85" s="236" t="s">
        <v>438</v>
      </c>
      <c r="Z85" s="236" t="s">
        <v>424</v>
      </c>
      <c r="AA85" s="236" t="s">
        <v>456</v>
      </c>
      <c r="AB85" s="236" t="s">
        <v>425</v>
      </c>
      <c r="AC85" s="236" t="s">
        <v>427</v>
      </c>
      <c r="AD85" s="236" t="s">
        <v>426</v>
      </c>
      <c r="AE85" s="236" t="s">
        <v>484</v>
      </c>
      <c r="AF85" s="238" t="s">
        <v>422</v>
      </c>
      <c r="AG85" s="238" t="s">
        <v>552</v>
      </c>
      <c r="AH85" s="236" t="s">
        <v>421</v>
      </c>
      <c r="AI85" s="234" t="s">
        <v>423</v>
      </c>
      <c r="AJ85" s="236" t="s">
        <v>515</v>
      </c>
      <c r="AK85" s="236" t="s">
        <v>517</v>
      </c>
      <c r="AL85" s="236" t="s">
        <v>445</v>
      </c>
      <c r="AM85" s="236" t="s">
        <v>446</v>
      </c>
      <c r="AN85" s="236" t="s">
        <v>447</v>
      </c>
      <c r="AO85" s="236" t="s">
        <v>457</v>
      </c>
      <c r="AP85" s="236"/>
      <c r="AQ85" s="236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 x14ac:dyDescent="0.2">
      <c r="E86" s="134" t="s">
        <v>332</v>
      </c>
      <c r="F86" s="268">
        <f>MCC_M_RUVY_matrices_mat_level!C153*MCC_h_RUVY_matrices_mat_level!C152 / MCC_MW_RUVY_matrices_mat_level!F84</f>
        <v>-6518321.9740549196</v>
      </c>
      <c r="G86" s="268">
        <v>0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 x14ac:dyDescent="0.2">
      <c r="E87" s="232" t="s">
        <v>413</v>
      </c>
      <c r="F87" s="268">
        <v>0</v>
      </c>
      <c r="G87" s="268">
        <f>MCC_M_RUVY_matrices_mat_level!D154*MCC_h_RUVY_matrices_mat_level!D153 / MCC_MW_RUVY_matrices_mat_level!G85</f>
        <v>-2526033.0144413249</v>
      </c>
      <c r="H87" s="268">
        <v>0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 x14ac:dyDescent="0.2">
      <c r="E88" s="233" t="s">
        <v>356</v>
      </c>
      <c r="F88" s="268">
        <v>0</v>
      </c>
      <c r="G88" s="268">
        <v>0</v>
      </c>
      <c r="H88" s="268">
        <f>MCC_M_RUVY_matrices_mat_level!E155*MCC_h_RUVY_matrices_mat_level!E154 / MCC_MW_RUVY_matrices_mat_level!H86</f>
        <v>9977311.3783394694</v>
      </c>
      <c r="I88" s="268"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 x14ac:dyDescent="0.2">
      <c r="E89" s="134" t="s">
        <v>380</v>
      </c>
      <c r="F89" s="268">
        <v>0</v>
      </c>
      <c r="G89" s="268">
        <v>0</v>
      </c>
      <c r="H89" s="268">
        <v>0</v>
      </c>
      <c r="I89" s="268">
        <f>MCC_M_RUVY_matrices_mat_level!F156*MCC_h_RUVY_matrices_mat_level!F155 / MCC_MW_RUVY_matrices_mat_level!I87</f>
        <v>0</v>
      </c>
      <c r="J89" s="268">
        <v>0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 x14ac:dyDescent="0.2">
      <c r="E90" s="134" t="s">
        <v>376</v>
      </c>
      <c r="F90" s="268">
        <v>0</v>
      </c>
      <c r="G90" s="268">
        <v>0</v>
      </c>
      <c r="H90" s="268">
        <v>0</v>
      </c>
      <c r="I90" s="268">
        <v>0</v>
      </c>
      <c r="J90" s="268">
        <f>MCC_M_RUVY_matrices_mat_level!G157*MCC_h_RUVY_matrices_mat_level!G156 / MCC_MW_RUVY_matrices_mat_level!J88</f>
        <v>-1333105.1092348634</v>
      </c>
      <c r="K90" s="268">
        <v>0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 x14ac:dyDescent="0.2">
      <c r="E91" s="134" t="s">
        <v>469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f>MCC_M_RUVY_matrices_mat_level!H158*MCC_h_RUVY_matrices_mat_level!H157 / MCC_MW_RUVY_matrices_mat_level!K89</f>
        <v>110229.37028964539</v>
      </c>
      <c r="L91" s="268">
        <v>0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238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 x14ac:dyDescent="0.2">
      <c r="E92" s="134" t="s">
        <v>468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f>MCC_M_RUVY_matrices_mat_level!I159*MCC_h_RUVY_matrices_mat_level!I158 / MCC_MW_RUVY_matrices_mat_level!L90</f>
        <v>-1.1322425723331082</v>
      </c>
      <c r="M92" s="268">
        <v>0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 x14ac:dyDescent="0.2">
      <c r="E93" s="134" t="s">
        <v>410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f>MCC_M_RUVY_matrices_mat_level!J160*MCC_h_RUVY_matrices_mat_level!J159 / MCC_MW_RUVY_matrices_mat_level!M91</f>
        <v>194131.36779323625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 x14ac:dyDescent="0.2">
      <c r="E94" s="134" t="s">
        <v>458</v>
      </c>
      <c r="F94" s="268">
        <v>0</v>
      </c>
      <c r="G94" s="268">
        <v>0</v>
      </c>
      <c r="H94" s="268">
        <v>0</v>
      </c>
      <c r="I94" s="268">
        <v>0</v>
      </c>
      <c r="J94" s="268">
        <v>0</v>
      </c>
      <c r="K94" s="268">
        <v>0</v>
      </c>
      <c r="L94" s="268">
        <v>0</v>
      </c>
      <c r="M94" s="268">
        <v>0</v>
      </c>
      <c r="N94" s="268">
        <v>0</v>
      </c>
      <c r="O94" s="268">
        <v>0</v>
      </c>
      <c r="P94" s="268">
        <v>0</v>
      </c>
      <c r="Q94" s="268">
        <v>0</v>
      </c>
      <c r="R94" s="268">
        <v>0</v>
      </c>
      <c r="S94" s="268">
        <v>0</v>
      </c>
      <c r="T94" s="268">
        <v>0</v>
      </c>
      <c r="U94" s="268">
        <v>0</v>
      </c>
      <c r="V94" s="268">
        <v>0</v>
      </c>
      <c r="W94" s="268">
        <v>0</v>
      </c>
      <c r="X94" s="268">
        <v>0</v>
      </c>
      <c r="Y94" s="268">
        <v>0</v>
      </c>
      <c r="Z94" s="268">
        <v>0</v>
      </c>
      <c r="AA94" s="268">
        <v>0</v>
      </c>
      <c r="AB94" s="268">
        <v>0</v>
      </c>
      <c r="AC94" s="268">
        <v>0</v>
      </c>
      <c r="AD94" s="268">
        <v>0</v>
      </c>
      <c r="AE94" s="268">
        <v>0</v>
      </c>
      <c r="AF94" s="268">
        <v>0</v>
      </c>
      <c r="AG94" s="268">
        <v>0</v>
      </c>
      <c r="AH94" s="268">
        <v>0</v>
      </c>
      <c r="AI94" s="268">
        <v>0</v>
      </c>
      <c r="AJ94" s="268">
        <v>0</v>
      </c>
      <c r="AK94" s="268">
        <v>0</v>
      </c>
      <c r="AL94" s="268">
        <v>0</v>
      </c>
      <c r="AM94" s="268">
        <v>0</v>
      </c>
      <c r="AN94" s="268">
        <v>0</v>
      </c>
      <c r="AO94" s="26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 x14ac:dyDescent="0.2">
      <c r="E95" s="14"/>
      <c r="F95" s="382" t="s">
        <v>56</v>
      </c>
      <c r="G95" s="382"/>
      <c r="H95" s="382"/>
      <c r="I95" s="382"/>
      <c r="J95" s="382"/>
      <c r="K95" s="382"/>
      <c r="L95" s="382"/>
      <c r="M95" s="382"/>
      <c r="N95" s="382"/>
      <c r="O95" s="382"/>
      <c r="P95" s="382"/>
      <c r="Q95" s="382"/>
      <c r="R95" s="382"/>
      <c r="S95" s="382"/>
      <c r="T95" s="382"/>
      <c r="U95" s="382"/>
      <c r="V95" s="382"/>
      <c r="W95" s="382"/>
      <c r="X95" s="382"/>
      <c r="Y95" s="382"/>
      <c r="Z95" s="382"/>
      <c r="AA95" s="382"/>
      <c r="AB95" s="382"/>
      <c r="AC95" s="382"/>
      <c r="AD95" s="382"/>
      <c r="AE95" s="382"/>
      <c r="AF95" s="382"/>
      <c r="AG95" s="382"/>
      <c r="AH95" s="382"/>
      <c r="AI95" s="382"/>
      <c r="AJ95" s="382"/>
      <c r="AK95" s="382"/>
      <c r="AL95" s="382"/>
      <c r="AM95" s="382"/>
      <c r="AN95" s="382"/>
      <c r="AO95" s="382"/>
      <c r="AP95" s="252"/>
      <c r="AQ95" s="25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 x14ac:dyDescent="0.2">
      <c r="E96" s="14"/>
      <c r="F96" s="251">
        <f>SUM(F86:F94)</f>
        <v>-6518321.9740549196</v>
      </c>
      <c r="G96" s="251">
        <f t="shared" ref="G96:N96" si="6">SUM(G86:G94)</f>
        <v>-2526033.0144413249</v>
      </c>
      <c r="H96" s="251">
        <f t="shared" si="6"/>
        <v>9977311.3783394694</v>
      </c>
      <c r="I96" s="251">
        <f t="shared" si="6"/>
        <v>0</v>
      </c>
      <c r="J96" s="251">
        <f t="shared" si="6"/>
        <v>-1333105.1092348634</v>
      </c>
      <c r="K96" s="251">
        <f t="shared" si="6"/>
        <v>110229.37028964539</v>
      </c>
      <c r="L96" s="251">
        <f t="shared" si="6"/>
        <v>-1.1322425723331082</v>
      </c>
      <c r="M96" s="251">
        <f t="shared" si="6"/>
        <v>194131.36779323625</v>
      </c>
      <c r="N96" s="251">
        <f t="shared" si="6"/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O96" s="14"/>
      <c r="BP96" s="14"/>
      <c r="BQ96" s="14"/>
    </row>
    <row r="97" spans="5:42" x14ac:dyDescent="0.2">
      <c r="F97" s="380" t="s">
        <v>367</v>
      </c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  <c r="U97" s="380"/>
      <c r="V97" s="380"/>
      <c r="W97" s="380"/>
      <c r="X97" s="380"/>
      <c r="Y97" s="380"/>
      <c r="Z97" s="380"/>
      <c r="AA97" s="380"/>
      <c r="AB97" s="380"/>
      <c r="AC97" s="380"/>
      <c r="AD97" s="380"/>
      <c r="AE97" s="380"/>
      <c r="AF97" s="380"/>
      <c r="AG97" s="380"/>
      <c r="AH97" s="380"/>
      <c r="AI97" s="380"/>
      <c r="AJ97" s="380"/>
      <c r="AK97" s="380"/>
      <c r="AL97" s="380"/>
      <c r="AM97" s="380"/>
      <c r="AN97" s="380"/>
      <c r="AO97" s="380"/>
      <c r="AP97" s="52"/>
    </row>
    <row r="100" spans="5:42" x14ac:dyDescent="0.2">
      <c r="E100" s="14"/>
      <c r="F100" s="380" t="s">
        <v>746</v>
      </c>
      <c r="G100" s="380"/>
      <c r="H100" s="380"/>
      <c r="I100" s="380"/>
      <c r="J100" s="380"/>
      <c r="K100" s="380"/>
      <c r="L100" s="380"/>
      <c r="M100" s="380"/>
      <c r="N100" s="380"/>
    </row>
    <row r="101" spans="5:42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 x14ac:dyDescent="0.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 x14ac:dyDescent="0.2">
      <c r="E103" s="134" t="s">
        <v>333</v>
      </c>
      <c r="F103" s="246">
        <f t="array" ref="F103:F138">TRANSPOSE(F96:AO96)</f>
        <v>-6518321.9740549196</v>
      </c>
      <c r="G103" s="14"/>
      <c r="H103" s="246">
        <f t="array" ref="H103:H138">TRANSPOSE(F75:AO75)</f>
        <v>0</v>
      </c>
      <c r="I103" s="14"/>
      <c r="J103" s="246">
        <f>BJ18</f>
        <v>-6518321.9740549196</v>
      </c>
      <c r="K103" s="14"/>
      <c r="L103" s="246">
        <f t="array" ref="L103:L138">BR18:BR53</f>
        <v>0</v>
      </c>
      <c r="M103" s="14"/>
      <c r="N103" s="250">
        <f>F103+H103-J103-L103</f>
        <v>0</v>
      </c>
    </row>
    <row r="104" spans="5:42" x14ac:dyDescent="0.2">
      <c r="E104" s="134" t="s">
        <v>335</v>
      </c>
      <c r="F104" s="246">
        <v>-2526033.0144413249</v>
      </c>
      <c r="G104" s="14"/>
      <c r="H104" s="246">
        <v>0</v>
      </c>
      <c r="I104" s="14"/>
      <c r="J104" s="246">
        <f t="shared" ref="J104:J139" si="7">BJ19</f>
        <v>-2526033.0144413249</v>
      </c>
      <c r="K104" s="14"/>
      <c r="L104" s="246">
        <v>0</v>
      </c>
      <c r="M104" s="14"/>
      <c r="N104" s="250">
        <f t="shared" ref="N104:N139" si="8">F104+H104-J104-L104</f>
        <v>0</v>
      </c>
    </row>
    <row r="105" spans="5:42" x14ac:dyDescent="0.2">
      <c r="E105" s="134" t="s">
        <v>336</v>
      </c>
      <c r="F105" s="246">
        <v>9977311.3783394694</v>
      </c>
      <c r="G105" s="14"/>
      <c r="H105" s="246">
        <v>0</v>
      </c>
      <c r="I105" s="14"/>
      <c r="J105" s="246">
        <f t="shared" si="7"/>
        <v>9977311.3783394694</v>
      </c>
      <c r="K105" s="14"/>
      <c r="L105" s="246">
        <v>0</v>
      </c>
      <c r="M105" s="14"/>
      <c r="N105" s="250">
        <f>F105+H105-J105-L105</f>
        <v>0</v>
      </c>
    </row>
    <row r="106" spans="5:42" x14ac:dyDescent="0.2">
      <c r="E106" s="134" t="s">
        <v>355</v>
      </c>
      <c r="F106" s="246">
        <v>0</v>
      </c>
      <c r="G106" s="14"/>
      <c r="H106" s="246">
        <v>0</v>
      </c>
      <c r="I106" s="14"/>
      <c r="J106" s="246">
        <f t="shared" si="7"/>
        <v>0</v>
      </c>
      <c r="K106" s="14"/>
      <c r="L106" s="246">
        <v>0</v>
      </c>
      <c r="M106" s="14"/>
      <c r="N106" s="250">
        <f t="shared" si="8"/>
        <v>0</v>
      </c>
    </row>
    <row r="107" spans="5:42" x14ac:dyDescent="0.2">
      <c r="E107" s="134" t="s">
        <v>377</v>
      </c>
      <c r="F107" s="246">
        <v>-1333105.1092348634</v>
      </c>
      <c r="G107" s="14"/>
      <c r="H107" s="246">
        <v>0</v>
      </c>
      <c r="I107" s="14"/>
      <c r="J107" s="246">
        <f t="shared" si="7"/>
        <v>-1333105.1092348634</v>
      </c>
      <c r="K107" s="14"/>
      <c r="L107" s="246">
        <v>0</v>
      </c>
      <c r="M107" s="14"/>
      <c r="N107" s="250">
        <f t="shared" si="8"/>
        <v>0</v>
      </c>
    </row>
    <row r="108" spans="5:42" x14ac:dyDescent="0.2">
      <c r="E108" s="134" t="s">
        <v>466</v>
      </c>
      <c r="F108" s="246">
        <v>110229.37028964539</v>
      </c>
      <c r="G108" s="14"/>
      <c r="H108" s="246">
        <v>0</v>
      </c>
      <c r="I108" s="14"/>
      <c r="J108" s="246">
        <f t="shared" si="7"/>
        <v>110229.37028964538</v>
      </c>
      <c r="K108" s="14"/>
      <c r="L108" s="246">
        <v>0</v>
      </c>
      <c r="M108" s="14"/>
      <c r="N108" s="250">
        <f>ROUND(F108+H108-J108-L108, 10)</f>
        <v>0</v>
      </c>
    </row>
    <row r="109" spans="5:42" x14ac:dyDescent="0.2">
      <c r="E109" s="134" t="s">
        <v>467</v>
      </c>
      <c r="F109" s="246">
        <v>-1.1322425723331082</v>
      </c>
      <c r="G109" s="14"/>
      <c r="H109" s="246">
        <v>0</v>
      </c>
      <c r="I109" s="14"/>
      <c r="J109" s="246">
        <f t="shared" si="7"/>
        <v>-1.1322425723331082</v>
      </c>
      <c r="K109" s="14"/>
      <c r="L109" s="246">
        <v>0</v>
      </c>
      <c r="M109" s="14"/>
      <c r="N109" s="250">
        <f t="shared" si="8"/>
        <v>0</v>
      </c>
    </row>
    <row r="110" spans="5:42" x14ac:dyDescent="0.2">
      <c r="E110" s="134" t="s">
        <v>411</v>
      </c>
      <c r="F110" s="246">
        <v>194131.36779323625</v>
      </c>
      <c r="G110" s="14"/>
      <c r="H110" s="246">
        <v>0</v>
      </c>
      <c r="I110" s="14"/>
      <c r="J110" s="246">
        <f t="shared" si="7"/>
        <v>194131.36779323625</v>
      </c>
      <c r="K110" s="14"/>
      <c r="L110" s="246">
        <v>0</v>
      </c>
      <c r="M110" s="14"/>
      <c r="N110" s="250">
        <f t="shared" si="8"/>
        <v>0</v>
      </c>
    </row>
    <row r="111" spans="5:42" x14ac:dyDescent="0.2">
      <c r="E111" s="134" t="s">
        <v>459</v>
      </c>
      <c r="F111" s="246">
        <v>0</v>
      </c>
      <c r="G111" s="14"/>
      <c r="H111" s="246">
        <v>0</v>
      </c>
      <c r="I111" s="14"/>
      <c r="J111" s="246">
        <f t="shared" si="7"/>
        <v>0</v>
      </c>
      <c r="K111" s="14"/>
      <c r="L111" s="246">
        <v>0</v>
      </c>
      <c r="M111" s="14"/>
      <c r="N111" s="250">
        <f t="shared" si="8"/>
        <v>0</v>
      </c>
    </row>
    <row r="112" spans="5:42" ht="16" customHeight="1" x14ac:dyDescent="0.2">
      <c r="E112" s="232" t="s">
        <v>442</v>
      </c>
      <c r="F112" s="246">
        <v>0</v>
      </c>
      <c r="G112" s="14"/>
      <c r="H112" s="246">
        <v>-6518321.9740549196</v>
      </c>
      <c r="I112" s="14"/>
      <c r="J112" s="246">
        <f t="shared" si="7"/>
        <v>-6518321.9740549196</v>
      </c>
      <c r="K112" s="14"/>
      <c r="L112" s="246">
        <v>0</v>
      </c>
      <c r="M112" s="14"/>
      <c r="N112" s="250">
        <f t="shared" si="8"/>
        <v>0</v>
      </c>
    </row>
    <row r="113" spans="5:14" x14ac:dyDescent="0.2">
      <c r="E113" s="134" t="s">
        <v>409</v>
      </c>
      <c r="F113" s="246">
        <v>0</v>
      </c>
      <c r="G113" s="14"/>
      <c r="H113" s="246">
        <v>-92800.199170167136</v>
      </c>
      <c r="I113" s="14"/>
      <c r="J113" s="246">
        <f t="shared" si="7"/>
        <v>0</v>
      </c>
      <c r="K113" s="14"/>
      <c r="L113" s="246">
        <v>-92800.199170167136</v>
      </c>
      <c r="M113" s="14"/>
      <c r="N113" s="250">
        <f t="shared" si="8"/>
        <v>0</v>
      </c>
    </row>
    <row r="114" spans="5:14" ht="16" customHeight="1" x14ac:dyDescent="0.2">
      <c r="E114" s="232" t="s">
        <v>412</v>
      </c>
      <c r="F114" s="246">
        <v>0</v>
      </c>
      <c r="G114" s="14"/>
      <c r="H114" s="246">
        <v>-2526033.0144413249</v>
      </c>
      <c r="I114" s="14"/>
      <c r="J114" s="246">
        <f t="shared" si="7"/>
        <v>-2526033.0144413249</v>
      </c>
      <c r="K114" s="14"/>
      <c r="L114" s="246">
        <v>0</v>
      </c>
      <c r="M114" s="14"/>
      <c r="N114" s="250">
        <f t="shared" si="8"/>
        <v>0</v>
      </c>
    </row>
    <row r="115" spans="5:14" x14ac:dyDescent="0.2">
      <c r="E115" s="134" t="s">
        <v>437</v>
      </c>
      <c r="F115" s="246">
        <v>0</v>
      </c>
      <c r="G115" s="14"/>
      <c r="H115" s="246">
        <v>-278.40895638262924</v>
      </c>
      <c r="I115" s="14"/>
      <c r="J115" s="246">
        <f t="shared" si="7"/>
        <v>0</v>
      </c>
      <c r="K115" s="14"/>
      <c r="L115" s="246">
        <v>-278.40895638262924</v>
      </c>
      <c r="M115" s="14"/>
      <c r="N115" s="250">
        <f t="shared" si="8"/>
        <v>0</v>
      </c>
    </row>
    <row r="116" spans="5:14" x14ac:dyDescent="0.2">
      <c r="E116" s="233" t="s">
        <v>430</v>
      </c>
      <c r="F116" s="246">
        <v>0</v>
      </c>
      <c r="G116" s="52" t="s">
        <v>371</v>
      </c>
      <c r="H116" s="246">
        <v>9977311.3783394694</v>
      </c>
      <c r="I116" s="52" t="s">
        <v>373</v>
      </c>
      <c r="J116" s="246">
        <f t="shared" si="7"/>
        <v>9977311.3783394694</v>
      </c>
      <c r="K116" s="52" t="s">
        <v>373</v>
      </c>
      <c r="L116" s="246">
        <v>0</v>
      </c>
      <c r="M116" s="52" t="s">
        <v>374</v>
      </c>
      <c r="N116" s="250">
        <f t="shared" si="8"/>
        <v>0</v>
      </c>
    </row>
    <row r="117" spans="5:14" x14ac:dyDescent="0.2">
      <c r="E117" s="134" t="s">
        <v>416</v>
      </c>
      <c r="F117" s="246">
        <v>0</v>
      </c>
      <c r="G117" s="14"/>
      <c r="H117" s="246">
        <v>-22975.795924925475</v>
      </c>
      <c r="I117" s="14"/>
      <c r="J117" s="246">
        <f t="shared" si="7"/>
        <v>0</v>
      </c>
      <c r="K117" s="14"/>
      <c r="L117" s="246">
        <v>-22975.795924925475</v>
      </c>
      <c r="M117" s="14"/>
      <c r="N117" s="250">
        <f t="shared" si="8"/>
        <v>0</v>
      </c>
    </row>
    <row r="118" spans="5:14" ht="16" customHeight="1" x14ac:dyDescent="0.2">
      <c r="E118" s="232" t="s">
        <v>441</v>
      </c>
      <c r="F118" s="246">
        <v>0</v>
      </c>
      <c r="G118" s="14"/>
      <c r="H118" s="246">
        <v>-6518321.9740549196</v>
      </c>
      <c r="I118" s="14"/>
      <c r="J118" s="246">
        <f t="shared" si="7"/>
        <v>-6518321.9740549196</v>
      </c>
      <c r="K118" s="14"/>
      <c r="L118" s="246">
        <v>0</v>
      </c>
      <c r="M118" s="14"/>
      <c r="N118" s="250">
        <f>F118+H118-J118-L118</f>
        <v>0</v>
      </c>
    </row>
    <row r="119" spans="5:14" ht="16" customHeight="1" x14ac:dyDescent="0.2">
      <c r="E119" s="232" t="s">
        <v>436</v>
      </c>
      <c r="F119" s="246">
        <v>0</v>
      </c>
      <c r="G119" s="14"/>
      <c r="H119" s="246">
        <v>-2526033.0144413249</v>
      </c>
      <c r="I119" s="14"/>
      <c r="J119" s="246">
        <f t="shared" si="7"/>
        <v>-2526033.0144413249</v>
      </c>
      <c r="K119" s="14"/>
      <c r="L119" s="246">
        <v>0</v>
      </c>
      <c r="M119" s="14"/>
      <c r="N119" s="250">
        <f t="shared" si="8"/>
        <v>0</v>
      </c>
    </row>
    <row r="120" spans="5:14" ht="16" customHeight="1" x14ac:dyDescent="0.2">
      <c r="E120" s="232" t="s">
        <v>433</v>
      </c>
      <c r="F120" s="246">
        <v>0</v>
      </c>
      <c r="G120" s="14"/>
      <c r="H120" s="246">
        <v>9977311.3783394694</v>
      </c>
      <c r="I120" s="14"/>
      <c r="J120" s="246">
        <f t="shared" si="7"/>
        <v>9977311.3783394694</v>
      </c>
      <c r="K120" s="14"/>
      <c r="L120" s="246">
        <v>0</v>
      </c>
      <c r="M120" s="14"/>
      <c r="N120" s="250">
        <f t="shared" si="8"/>
        <v>0</v>
      </c>
    </row>
    <row r="121" spans="5:14" ht="16" customHeight="1" x14ac:dyDescent="0.2">
      <c r="E121" s="232" t="s">
        <v>439</v>
      </c>
      <c r="F121" s="246">
        <v>0</v>
      </c>
      <c r="G121" s="14"/>
      <c r="H121" s="246">
        <v>-6350200.1773318211</v>
      </c>
      <c r="I121" s="14"/>
      <c r="J121" s="246">
        <f t="shared" si="7"/>
        <v>-6350200.1773318211</v>
      </c>
      <c r="K121" s="14"/>
      <c r="L121" s="246">
        <v>0</v>
      </c>
      <c r="M121" s="14"/>
      <c r="N121" s="250">
        <f t="shared" si="8"/>
        <v>0</v>
      </c>
    </row>
    <row r="122" spans="5:14" x14ac:dyDescent="0.2">
      <c r="E122" s="233" t="s">
        <v>438</v>
      </c>
      <c r="F122" s="246">
        <v>0</v>
      </c>
      <c r="G122" s="14"/>
      <c r="H122" s="246">
        <v>-168121.79672309788</v>
      </c>
      <c r="I122" s="14"/>
      <c r="J122" s="246">
        <f t="shared" si="7"/>
        <v>0</v>
      </c>
      <c r="K122" s="14"/>
      <c r="L122" s="246">
        <v>-168121.79672309788</v>
      </c>
      <c r="M122" s="14"/>
      <c r="N122" s="250">
        <f t="shared" si="8"/>
        <v>0</v>
      </c>
    </row>
    <row r="123" spans="5:14" x14ac:dyDescent="0.2">
      <c r="E123" s="233" t="s">
        <v>424</v>
      </c>
      <c r="F123" s="246">
        <v>0</v>
      </c>
      <c r="G123" s="14"/>
      <c r="H123" s="246">
        <v>-2526033.0144413249</v>
      </c>
      <c r="I123" s="14"/>
      <c r="J123" s="246">
        <f t="shared" si="7"/>
        <v>-2526033.0144413249</v>
      </c>
      <c r="K123" s="14"/>
      <c r="L123" s="246">
        <v>0</v>
      </c>
      <c r="M123" s="14"/>
      <c r="N123" s="250">
        <f t="shared" si="8"/>
        <v>0</v>
      </c>
    </row>
    <row r="124" spans="5:14" x14ac:dyDescent="0.2">
      <c r="E124" s="233" t="s">
        <v>456</v>
      </c>
      <c r="F124" s="246">
        <v>0</v>
      </c>
      <c r="G124" s="14"/>
      <c r="H124" s="246">
        <v>9977311.3783394694</v>
      </c>
      <c r="I124" s="14"/>
      <c r="J124" s="246">
        <f t="shared" si="7"/>
        <v>9977311.3783394694</v>
      </c>
      <c r="K124" s="14"/>
      <c r="L124" s="246">
        <v>0</v>
      </c>
      <c r="M124" s="14"/>
      <c r="N124" s="250">
        <f t="shared" si="8"/>
        <v>0</v>
      </c>
    </row>
    <row r="125" spans="5:14" x14ac:dyDescent="0.2">
      <c r="E125" s="233" t="s">
        <v>425</v>
      </c>
      <c r="F125" s="246">
        <v>0</v>
      </c>
      <c r="G125" s="14"/>
      <c r="H125" s="246">
        <v>-1256817.6045988721</v>
      </c>
      <c r="I125" s="14"/>
      <c r="J125" s="246">
        <f t="shared" si="7"/>
        <v>-1256817.6045988721</v>
      </c>
      <c r="K125" s="14"/>
      <c r="L125" s="246">
        <v>0</v>
      </c>
      <c r="M125" s="14"/>
      <c r="N125" s="250">
        <f t="shared" si="8"/>
        <v>0</v>
      </c>
    </row>
    <row r="126" spans="5:14" x14ac:dyDescent="0.2">
      <c r="E126" s="233" t="s">
        <v>427</v>
      </c>
      <c r="F126" s="246">
        <v>0</v>
      </c>
      <c r="G126" s="14"/>
      <c r="H126" s="246">
        <v>-74404.460335125405</v>
      </c>
      <c r="I126" s="14"/>
      <c r="J126" s="246">
        <f t="shared" si="7"/>
        <v>0</v>
      </c>
      <c r="K126" s="14"/>
      <c r="L126" s="246">
        <v>-74404.460335125405</v>
      </c>
      <c r="M126" s="14"/>
      <c r="N126" s="250">
        <f t="shared" si="8"/>
        <v>0</v>
      </c>
    </row>
    <row r="127" spans="5:14" x14ac:dyDescent="0.2">
      <c r="E127" s="233" t="s">
        <v>426</v>
      </c>
      <c r="F127" s="246">
        <v>0</v>
      </c>
      <c r="G127" s="14"/>
      <c r="H127" s="246">
        <v>-2884953.3867341313</v>
      </c>
      <c r="I127" s="14"/>
      <c r="J127" s="246">
        <f t="shared" si="7"/>
        <v>0</v>
      </c>
      <c r="K127" s="14"/>
      <c r="L127" s="246">
        <v>-2884953.3867341313</v>
      </c>
      <c r="M127" s="14"/>
      <c r="N127" s="250">
        <f t="shared" si="8"/>
        <v>0</v>
      </c>
    </row>
    <row r="128" spans="5:14" x14ac:dyDescent="0.2">
      <c r="E128" s="233" t="s">
        <v>484</v>
      </c>
      <c r="F128" s="246">
        <v>0</v>
      </c>
      <c r="G128" s="14"/>
      <c r="H128" s="246">
        <v>6114656.4031687425</v>
      </c>
      <c r="I128" s="14"/>
      <c r="J128" s="246">
        <f t="shared" si="7"/>
        <v>6114656.4031687425</v>
      </c>
      <c r="K128" s="14"/>
      <c r="L128" s="246">
        <v>0</v>
      </c>
      <c r="M128" s="14"/>
      <c r="N128" s="250">
        <f t="shared" si="8"/>
        <v>0</v>
      </c>
    </row>
    <row r="129" spans="5:14" ht="16" customHeight="1" x14ac:dyDescent="0.2">
      <c r="E129" s="247" t="s">
        <v>422</v>
      </c>
      <c r="F129" s="246">
        <v>0</v>
      </c>
      <c r="G129" s="14"/>
      <c r="H129" s="246">
        <v>-79567.804564237085</v>
      </c>
      <c r="I129" s="14"/>
      <c r="J129" s="246">
        <f t="shared" si="7"/>
        <v>-79567.804564237085</v>
      </c>
      <c r="K129" s="14"/>
      <c r="L129" s="246">
        <v>0</v>
      </c>
      <c r="M129" s="14"/>
      <c r="N129" s="250">
        <f t="shared" si="8"/>
        <v>0</v>
      </c>
    </row>
    <row r="130" spans="5:14" ht="16" customHeight="1" x14ac:dyDescent="0.2">
      <c r="E130" s="233" t="s">
        <v>552</v>
      </c>
      <c r="F130" s="246">
        <v>0</v>
      </c>
      <c r="G130" s="14"/>
      <c r="H130" s="246">
        <v>-25124.733904286619</v>
      </c>
      <c r="I130" s="14"/>
      <c r="J130" s="246">
        <f t="shared" si="7"/>
        <v>0</v>
      </c>
      <c r="K130" s="14"/>
      <c r="L130" s="246">
        <v>-25124.733904286619</v>
      </c>
      <c r="M130" s="14"/>
      <c r="N130" s="250">
        <f t="shared" si="8"/>
        <v>0</v>
      </c>
    </row>
    <row r="131" spans="5:14" x14ac:dyDescent="0.2">
      <c r="E131" s="134" t="s">
        <v>421</v>
      </c>
      <c r="F131" s="246">
        <v>0</v>
      </c>
      <c r="G131" s="14"/>
      <c r="H131" s="246">
        <v>-341352.70961097698</v>
      </c>
      <c r="I131" s="14"/>
      <c r="J131" s="246">
        <f t="shared" si="7"/>
        <v>0</v>
      </c>
      <c r="K131" s="14"/>
      <c r="L131" s="246">
        <v>-341352.70961097698</v>
      </c>
      <c r="M131" s="14"/>
      <c r="N131" s="250">
        <f t="shared" si="8"/>
        <v>0</v>
      </c>
    </row>
    <row r="132" spans="5:14" x14ac:dyDescent="0.2">
      <c r="E132" s="233" t="s">
        <v>423</v>
      </c>
      <c r="F132" s="246">
        <v>0</v>
      </c>
      <c r="G132" s="14"/>
      <c r="H132" s="246">
        <v>-11160173.670095185</v>
      </c>
      <c r="I132" s="14"/>
      <c r="J132" s="246">
        <f t="shared" si="7"/>
        <v>0</v>
      </c>
      <c r="K132" s="14"/>
      <c r="L132" s="246">
        <v>-11160173.670095185</v>
      </c>
      <c r="M132" s="14"/>
      <c r="N132" s="250">
        <f t="shared" si="8"/>
        <v>0</v>
      </c>
    </row>
    <row r="133" spans="5:14" x14ac:dyDescent="0.2">
      <c r="E133" s="233" t="s">
        <v>515</v>
      </c>
      <c r="F133" s="246">
        <v>0</v>
      </c>
      <c r="G133" s="14"/>
      <c r="H133" s="246">
        <v>-67789.788088811649</v>
      </c>
      <c r="I133" s="14"/>
      <c r="J133" s="246">
        <f t="shared" si="7"/>
        <v>-67789.788088811649</v>
      </c>
      <c r="K133" s="14"/>
      <c r="L133" s="246">
        <v>0</v>
      </c>
      <c r="M133" s="14"/>
      <c r="N133" s="250">
        <f t="shared" si="8"/>
        <v>0</v>
      </c>
    </row>
    <row r="134" spans="5:14" x14ac:dyDescent="0.2">
      <c r="E134" s="233" t="s">
        <v>517</v>
      </c>
      <c r="F134" s="246">
        <v>0</v>
      </c>
      <c r="G134" s="14"/>
      <c r="H134" s="246">
        <v>-67789.788088811649</v>
      </c>
      <c r="I134" s="14"/>
      <c r="J134" s="246">
        <f t="shared" si="7"/>
        <v>-47452.851662168148</v>
      </c>
      <c r="K134" s="14"/>
      <c r="L134" s="246">
        <v>-20336.93642664349</v>
      </c>
      <c r="M134" s="14"/>
      <c r="N134" s="250">
        <f t="shared" si="8"/>
        <v>0</v>
      </c>
    </row>
    <row r="135" spans="5:14" x14ac:dyDescent="0.2">
      <c r="E135" s="233" t="s">
        <v>445</v>
      </c>
      <c r="F135" s="246">
        <v>0</v>
      </c>
      <c r="G135" s="14"/>
      <c r="H135" s="246">
        <v>-1492361.3787619506</v>
      </c>
      <c r="I135" s="14"/>
      <c r="J135" s="246">
        <f t="shared" si="7"/>
        <v>-1492361.3787619506</v>
      </c>
      <c r="K135" s="14"/>
      <c r="L135" s="246">
        <v>0</v>
      </c>
      <c r="M135" s="14"/>
      <c r="N135" s="250">
        <f t="shared" si="8"/>
        <v>0</v>
      </c>
    </row>
    <row r="136" spans="5:14" x14ac:dyDescent="0.2">
      <c r="E136" s="233" t="s">
        <v>446</v>
      </c>
      <c r="F136" s="246">
        <v>0</v>
      </c>
      <c r="G136" s="14"/>
      <c r="H136" s="246">
        <v>0</v>
      </c>
      <c r="I136" s="14"/>
      <c r="J136" s="246">
        <f t="shared" si="7"/>
        <v>0</v>
      </c>
      <c r="K136" s="14"/>
      <c r="L136" s="246">
        <v>0</v>
      </c>
      <c r="M136" s="14"/>
      <c r="N136" s="250">
        <f t="shared" si="8"/>
        <v>0</v>
      </c>
    </row>
    <row r="137" spans="5:14" x14ac:dyDescent="0.2">
      <c r="E137" s="233" t="s">
        <v>447</v>
      </c>
      <c r="F137" s="246">
        <v>0</v>
      </c>
      <c r="G137" s="14"/>
      <c r="H137" s="246">
        <v>-12244393.644879689</v>
      </c>
      <c r="I137" s="14"/>
      <c r="J137" s="246">
        <f t="shared" si="7"/>
        <v>0</v>
      </c>
      <c r="K137" s="14"/>
      <c r="L137" s="246">
        <v>-12244393.644879689</v>
      </c>
      <c r="M137" s="14"/>
      <c r="N137" s="250">
        <f t="shared" si="8"/>
        <v>0</v>
      </c>
    </row>
    <row r="138" spans="5:14" x14ac:dyDescent="0.2">
      <c r="E138" s="233" t="s">
        <v>457</v>
      </c>
      <c r="F138" s="246">
        <v>0</v>
      </c>
      <c r="G138" s="14"/>
      <c r="H138" s="246">
        <v>-177387.6603372262</v>
      </c>
      <c r="I138" s="14"/>
      <c r="J138" s="246">
        <f t="shared" si="7"/>
        <v>0</v>
      </c>
      <c r="K138" s="14"/>
      <c r="L138" s="246">
        <v>-177387.6603372262</v>
      </c>
      <c r="M138" s="14"/>
      <c r="N138" s="250">
        <f t="shared" si="8"/>
        <v>0</v>
      </c>
    </row>
    <row r="139" spans="5:14" ht="17" customHeight="1" x14ac:dyDescent="0.2">
      <c r="E139" s="233" t="s">
        <v>747</v>
      </c>
      <c r="F139" s="246">
        <f t="array" ref="F139">TRANSPOSE(F132:AO132)</f>
        <v>0</v>
      </c>
      <c r="G139" s="14"/>
      <c r="H139" s="246">
        <f t="array" ref="H139">TRANSPOSE(F111:AO111)</f>
        <v>0</v>
      </c>
      <c r="I139" s="14"/>
      <c r="J139" s="246">
        <f t="shared" si="7"/>
        <v>0</v>
      </c>
      <c r="K139" s="14"/>
      <c r="L139" s="246">
        <f t="array" ref="L139">BR54:BR89</f>
        <v>28174863.024595626</v>
      </c>
      <c r="M139" s="14"/>
      <c r="N139" s="250">
        <f t="shared" si="8"/>
        <v>-28174863.024595626</v>
      </c>
    </row>
    <row r="140" spans="5:14" ht="17" x14ac:dyDescent="0.2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 x14ac:dyDescent="0.2">
      <c r="E143" s="14"/>
    </row>
    <row r="144" spans="5:14" x14ac:dyDescent="0.2">
      <c r="E144" s="14"/>
      <c r="F144" s="382" t="s">
        <v>750</v>
      </c>
      <c r="G144" s="382"/>
      <c r="H144" s="382"/>
      <c r="I144" s="382"/>
      <c r="J144" s="382"/>
      <c r="K144" s="382"/>
      <c r="L144" s="382"/>
    </row>
    <row r="145" spans="5:12" x14ac:dyDescent="0.2">
      <c r="E145" s="14"/>
      <c r="F145" s="14"/>
      <c r="G145" s="14"/>
      <c r="H145" s="14"/>
      <c r="I145" s="14"/>
      <c r="J145" s="14"/>
      <c r="K145" s="14"/>
      <c r="L145" s="14"/>
    </row>
    <row r="146" spans="5:12" x14ac:dyDescent="0.2">
      <c r="E146" s="14"/>
      <c r="F146" s="14"/>
      <c r="G146" s="14"/>
      <c r="H146" s="14"/>
      <c r="I146" s="14"/>
      <c r="J146" s="14"/>
      <c r="K146" s="14"/>
      <c r="L146" s="14"/>
    </row>
    <row r="147" spans="5:12" x14ac:dyDescent="0.2">
      <c r="E147" s="134" t="s">
        <v>325</v>
      </c>
      <c r="F147" s="251">
        <f>SUM(AU18:AU53)</f>
        <v>-6430161.3171501458</v>
      </c>
      <c r="G147" s="14"/>
      <c r="H147" s="251">
        <v>0</v>
      </c>
      <c r="I147" s="14"/>
      <c r="J147" s="323">
        <f>SUM(F59:AO59)</f>
        <v>-6611122.1732250871</v>
      </c>
      <c r="K147" s="14"/>
      <c r="L147" s="271">
        <f>F147+H147-J147</f>
        <v>180960.85607494134</v>
      </c>
    </row>
    <row r="148" spans="5:12" x14ac:dyDescent="0.2">
      <c r="E148" s="134" t="s">
        <v>326</v>
      </c>
      <c r="F148" s="251">
        <f>SUM(AV18:AV53)</f>
        <v>-2525792.5552207916</v>
      </c>
      <c r="G148" s="14"/>
      <c r="H148" s="251">
        <v>0</v>
      </c>
      <c r="I148" s="14"/>
      <c r="J148" s="323">
        <f t="shared" ref="J148:J161" si="9">SUM(F60:AO60)</f>
        <v>-2526311.4233977073</v>
      </c>
      <c r="K148" s="14"/>
      <c r="L148" s="271">
        <f t="shared" ref="L148:L161" si="10">F148+H148-J148</f>
        <v>518.86817691568285</v>
      </c>
    </row>
    <row r="149" spans="5:12" x14ac:dyDescent="0.2">
      <c r="E149" s="134" t="s">
        <v>327</v>
      </c>
      <c r="F149" s="251">
        <f>SUM(AW18:AW53)</f>
        <v>9999138.500261236</v>
      </c>
      <c r="G149" s="14"/>
      <c r="H149" s="251">
        <f>Ore_to_PI!AC195</f>
        <v>80616.370239891301</v>
      </c>
      <c r="I149" s="14"/>
      <c r="J149" s="323">
        <f t="shared" si="9"/>
        <v>9954335.5824145433</v>
      </c>
      <c r="K149" s="14"/>
      <c r="L149" s="271">
        <f t="shared" si="10"/>
        <v>125419.28808658384</v>
      </c>
    </row>
    <row r="150" spans="5:12" x14ac:dyDescent="0.2">
      <c r="E150" s="134" t="s">
        <v>455</v>
      </c>
      <c r="F150" s="251">
        <f>SUM(AX18:AX53)</f>
        <v>-6518321.9740549196</v>
      </c>
      <c r="G150" s="14"/>
      <c r="H150" s="251">
        <f>Ore_to_PI!AU28</f>
        <v>609792.2517593482</v>
      </c>
      <c r="I150" s="14"/>
      <c r="J150" s="323">
        <f t="shared" si="9"/>
        <v>-6518321.9740549196</v>
      </c>
      <c r="K150" s="14"/>
      <c r="L150" s="271">
        <f t="shared" si="10"/>
        <v>609792.25175934844</v>
      </c>
    </row>
    <row r="151" spans="5:12" x14ac:dyDescent="0.2">
      <c r="E151" s="134" t="s">
        <v>435</v>
      </c>
      <c r="F151" s="251">
        <f>SUM(AY18:AY53)</f>
        <v>-2526033.0144413249</v>
      </c>
      <c r="G151" s="14"/>
      <c r="H151" s="251">
        <f>Ore_to_PI!AU113</f>
        <v>2824.8856477449194</v>
      </c>
      <c r="I151" s="14"/>
      <c r="J151" s="323">
        <f t="shared" si="9"/>
        <v>-2526033.0144413249</v>
      </c>
      <c r="K151" s="14"/>
      <c r="L151" s="271">
        <f t="shared" si="10"/>
        <v>2824.8856477448717</v>
      </c>
    </row>
    <row r="152" spans="5:12" x14ac:dyDescent="0.2">
      <c r="E152" s="134" t="s">
        <v>434</v>
      </c>
      <c r="F152" s="251">
        <f>SUM(AZ18:AZ53)</f>
        <v>9977311.3783394694</v>
      </c>
      <c r="G152" s="14"/>
      <c r="H152" s="251">
        <f>Ore_to_PI!AU190</f>
        <v>282.1287710315147</v>
      </c>
      <c r="I152" s="14"/>
      <c r="J152" s="323">
        <f t="shared" si="9"/>
        <v>9977311.3783394694</v>
      </c>
      <c r="K152" s="14"/>
      <c r="L152" s="271">
        <f t="shared" si="10"/>
        <v>282.12877103127539</v>
      </c>
    </row>
    <row r="153" spans="5:12" x14ac:dyDescent="0.2">
      <c r="E153" s="134" t="s">
        <v>351</v>
      </c>
      <c r="F153" s="251">
        <f>SUM(BA18:BA53)</f>
        <v>-6518321.9740549196</v>
      </c>
      <c r="G153" s="14"/>
      <c r="H153" s="251">
        <f>Ore_to_PI!BN35</f>
        <v>12626.098826338684</v>
      </c>
      <c r="I153" s="14"/>
      <c r="J153" s="323">
        <f t="shared" si="9"/>
        <v>-6518321.9740549186</v>
      </c>
      <c r="K153" s="14"/>
      <c r="L153" s="271">
        <f t="shared" si="10"/>
        <v>12626.098826337606</v>
      </c>
    </row>
    <row r="154" spans="5:12" x14ac:dyDescent="0.2">
      <c r="E154" s="134" t="s">
        <v>348</v>
      </c>
      <c r="F154" s="251">
        <f>SUM(BB18:BB53)</f>
        <v>-2526033.0144413249</v>
      </c>
      <c r="G154" s="14" t="s">
        <v>371</v>
      </c>
      <c r="H154" s="251">
        <f>Ore_to_PI!BM116</f>
        <v>34.678095164114971</v>
      </c>
      <c r="I154" s="252" t="s">
        <v>378</v>
      </c>
      <c r="J154" s="323">
        <f t="shared" si="9"/>
        <v>-2526033.0144413249</v>
      </c>
      <c r="K154" s="252" t="s">
        <v>374</v>
      </c>
      <c r="L154" s="271">
        <f t="shared" si="10"/>
        <v>34.678095164243132</v>
      </c>
    </row>
    <row r="155" spans="5:12" x14ac:dyDescent="0.2">
      <c r="E155" s="134" t="s">
        <v>362</v>
      </c>
      <c r="F155" s="251">
        <f>SUM(BC18:BC53)</f>
        <v>9977311.3783394694</v>
      </c>
      <c r="G155" s="14"/>
      <c r="H155" s="251">
        <f>Ore_to_PI!BM195</f>
        <v>50.358084153937838</v>
      </c>
      <c r="I155" s="14"/>
      <c r="J155" s="323">
        <f t="shared" si="9"/>
        <v>9977311.3783394694</v>
      </c>
      <c r="K155" s="14"/>
      <c r="L155" s="271">
        <f t="shared" si="10"/>
        <v>50.35808415338397</v>
      </c>
    </row>
    <row r="156" spans="5:12" x14ac:dyDescent="0.2">
      <c r="E156" s="134" t="s">
        <v>349</v>
      </c>
      <c r="F156" s="251">
        <f>SUM(BD18:BD53)</f>
        <v>-2701015.3480292945</v>
      </c>
      <c r="G156" s="14"/>
      <c r="H156" s="251">
        <v>0</v>
      </c>
      <c r="I156" s="14"/>
      <c r="J156" s="323">
        <f t="shared" si="9"/>
        <v>-4216175.4516681284</v>
      </c>
      <c r="K156" s="14"/>
      <c r="L156" s="271">
        <f t="shared" si="10"/>
        <v>1515160.1036388339</v>
      </c>
    </row>
    <row r="157" spans="5:12" x14ac:dyDescent="0.2">
      <c r="E157" s="134" t="s">
        <v>344</v>
      </c>
      <c r="F157" s="251">
        <f>SUM(BE18:BE53)</f>
        <v>9028104.9528587945</v>
      </c>
      <c r="G157" s="14"/>
      <c r="H157" s="251">
        <v>0</v>
      </c>
      <c r="I157" s="14"/>
      <c r="J157" s="323">
        <f t="shared" si="9"/>
        <v>-5491562.5150059424</v>
      </c>
      <c r="K157" s="14"/>
      <c r="L157" s="271">
        <f t="shared" si="10"/>
        <v>14519667.467864737</v>
      </c>
    </row>
    <row r="158" spans="5:12" x14ac:dyDescent="0.2">
      <c r="E158" s="134" t="s">
        <v>514</v>
      </c>
      <c r="F158" s="251">
        <f>SUM(BF18:BF53)</f>
        <v>-79567.804564237085</v>
      </c>
      <c r="G158" s="14"/>
      <c r="H158" s="251">
        <f>Ore_to_PI!DD229</f>
        <v>33191.859393697465</v>
      </c>
      <c r="I158" s="14"/>
      <c r="J158" s="323">
        <f t="shared" si="9"/>
        <v>-67789.788088811649</v>
      </c>
      <c r="K158" s="14"/>
      <c r="L158" s="271">
        <f t="shared" si="10"/>
        <v>21413.842918272028</v>
      </c>
    </row>
    <row r="159" spans="5:12" x14ac:dyDescent="0.2">
      <c r="E159" s="134" t="s">
        <v>516</v>
      </c>
      <c r="F159" s="251">
        <f>SUM(BG18:BG53)</f>
        <v>-67789.788088811649</v>
      </c>
      <c r="G159" s="14"/>
      <c r="H159" s="251">
        <v>0</v>
      </c>
      <c r="I159" s="14"/>
      <c r="J159" s="323">
        <f t="shared" si="9"/>
        <v>-67789.788088811649</v>
      </c>
      <c r="K159" s="14"/>
      <c r="L159" s="271">
        <f t="shared" si="10"/>
        <v>0</v>
      </c>
    </row>
    <row r="160" spans="5:12" x14ac:dyDescent="0.2">
      <c r="E160" s="134" t="s">
        <v>76</v>
      </c>
      <c r="F160" s="251">
        <f>SUM(BH18:BH53)</f>
        <v>-1492361.3787619509</v>
      </c>
      <c r="G160" s="14"/>
      <c r="H160" s="251">
        <v>0</v>
      </c>
      <c r="I160" s="14"/>
      <c r="J160" s="323">
        <f t="shared" si="9"/>
        <v>-1492361.3787619506</v>
      </c>
      <c r="K160" s="14"/>
      <c r="L160" s="271">
        <f t="shared" si="10"/>
        <v>0</v>
      </c>
    </row>
    <row r="161" spans="5:12" ht="17" customHeight="1" x14ac:dyDescent="0.2">
      <c r="E161" s="134" t="s">
        <v>337</v>
      </c>
      <c r="F161" s="251">
        <f>SUM(BI18:BI53)</f>
        <v>-1554599.2127971007</v>
      </c>
      <c r="G161" s="14"/>
      <c r="H161" s="253">
        <f>Ore_to_PI!EU117</f>
        <v>318930.1042317453</v>
      </c>
      <c r="I161" s="252"/>
      <c r="J161" s="323">
        <f t="shared" si="9"/>
        <v>-12421781.305216916</v>
      </c>
      <c r="K161" s="14"/>
      <c r="L161" s="271">
        <f t="shared" si="10"/>
        <v>11186112.196651561</v>
      </c>
    </row>
    <row r="162" spans="5:12" ht="17" x14ac:dyDescent="0.2">
      <c r="F162" s="14" t="s">
        <v>577</v>
      </c>
      <c r="G162" s="252"/>
      <c r="H162" s="252" t="s">
        <v>196</v>
      </c>
      <c r="I162" s="252"/>
      <c r="J162" s="52" t="s">
        <v>365</v>
      </c>
      <c r="K162" s="14"/>
      <c r="L162" s="252" t="s">
        <v>578</v>
      </c>
    </row>
    <row r="167" spans="5:12" x14ac:dyDescent="0.2">
      <c r="F167" s="382" t="s">
        <v>751</v>
      </c>
      <c r="G167" s="382"/>
      <c r="H167" s="382"/>
      <c r="I167" s="382"/>
      <c r="J167" s="382"/>
      <c r="K167" s="382"/>
      <c r="L167" s="382"/>
    </row>
    <row r="169" spans="5:12" x14ac:dyDescent="0.2">
      <c r="E169" s="134" t="s">
        <v>325</v>
      </c>
      <c r="F169" s="324" cm="1">
        <f t="array" ref="F169:F183">TRANSPOSE(AU56:BI56)</f>
        <v>-6430161.3171501458</v>
      </c>
      <c r="H169" s="325" cm="1">
        <f t="array" ref="H169:H183">H147:H161</f>
        <v>0</v>
      </c>
      <c r="J169" s="324" cm="1">
        <f t="array" ref="J169:J183">AQ59:AQ73</f>
        <v>-6430161.3171501458</v>
      </c>
      <c r="L169" s="317">
        <f>F169+H169-J169</f>
        <v>0</v>
      </c>
    </row>
    <row r="170" spans="5:12" x14ac:dyDescent="0.2">
      <c r="E170" s="134" t="s">
        <v>326</v>
      </c>
      <c r="F170" s="324">
        <v>-2525792.5552207916</v>
      </c>
      <c r="H170" s="325">
        <v>0</v>
      </c>
      <c r="J170" s="324">
        <v>-2525792.5552207916</v>
      </c>
      <c r="L170" s="317">
        <f t="shared" ref="L170:L183" si="11">F170+H170-J170</f>
        <v>0</v>
      </c>
    </row>
    <row r="171" spans="5:12" x14ac:dyDescent="0.2">
      <c r="E171" s="134" t="s">
        <v>327</v>
      </c>
      <c r="F171" s="324">
        <v>9999138.500261236</v>
      </c>
      <c r="H171" s="325">
        <v>80616.370239891301</v>
      </c>
      <c r="J171" s="324">
        <v>10079754.870501127</v>
      </c>
      <c r="L171" s="317">
        <f t="shared" si="11"/>
        <v>0</v>
      </c>
    </row>
    <row r="172" spans="5:12" x14ac:dyDescent="0.2">
      <c r="E172" s="134" t="s">
        <v>455</v>
      </c>
      <c r="F172" s="324">
        <v>-6518321.9740549196</v>
      </c>
      <c r="H172" s="325">
        <v>609792.2517593482</v>
      </c>
      <c r="J172" s="324">
        <v>-5908529.7222955711</v>
      </c>
      <c r="L172" s="317">
        <f t="shared" si="11"/>
        <v>0</v>
      </c>
    </row>
    <row r="173" spans="5:12" x14ac:dyDescent="0.2">
      <c r="E173" s="134" t="s">
        <v>435</v>
      </c>
      <c r="F173" s="324">
        <v>-2526033.0144413249</v>
      </c>
      <c r="H173" s="325">
        <v>2824.8856477449194</v>
      </c>
      <c r="J173" s="324">
        <v>-2523208.12879358</v>
      </c>
      <c r="L173" s="317">
        <f t="shared" si="11"/>
        <v>0</v>
      </c>
    </row>
    <row r="174" spans="5:12" x14ac:dyDescent="0.2">
      <c r="E174" s="134" t="s">
        <v>434</v>
      </c>
      <c r="F174" s="324">
        <v>9977311.3783394694</v>
      </c>
      <c r="H174" s="325">
        <v>282.1287710315147</v>
      </c>
      <c r="J174" s="324">
        <v>9977593.5071105007</v>
      </c>
      <c r="L174" s="317">
        <f t="shared" si="11"/>
        <v>0</v>
      </c>
    </row>
    <row r="175" spans="5:12" x14ac:dyDescent="0.2">
      <c r="E175" s="134" t="s">
        <v>351</v>
      </c>
      <c r="F175" s="324">
        <v>-6518321.9740549196</v>
      </c>
      <c r="G175" s="307" t="s">
        <v>371</v>
      </c>
      <c r="H175" s="325">
        <v>12626.098826338684</v>
      </c>
      <c r="I175" s="307" t="s">
        <v>378</v>
      </c>
      <c r="J175" s="324">
        <v>-6505695.875228581</v>
      </c>
      <c r="K175" s="307" t="s">
        <v>374</v>
      </c>
      <c r="L175" s="317">
        <f t="shared" si="11"/>
        <v>0</v>
      </c>
    </row>
    <row r="176" spans="5:12" x14ac:dyDescent="0.2">
      <c r="E176" s="134" t="s">
        <v>348</v>
      </c>
      <c r="F176" s="324">
        <v>-2526033.0144413249</v>
      </c>
      <c r="H176" s="325">
        <v>34.678095164114971</v>
      </c>
      <c r="J176" s="324">
        <v>-2525998.3363461606</v>
      </c>
      <c r="L176" s="317">
        <f t="shared" si="11"/>
        <v>0</v>
      </c>
    </row>
    <row r="177" spans="5:12" x14ac:dyDescent="0.2">
      <c r="E177" s="134" t="s">
        <v>362</v>
      </c>
      <c r="F177" s="324">
        <v>9977311.3783394694</v>
      </c>
      <c r="H177" s="325">
        <v>50.358084153937838</v>
      </c>
      <c r="J177" s="324">
        <v>9977361.7364236228</v>
      </c>
      <c r="L177" s="317">
        <f t="shared" si="11"/>
        <v>0</v>
      </c>
    </row>
    <row r="178" spans="5:12" x14ac:dyDescent="0.2">
      <c r="E178" s="134" t="s">
        <v>349</v>
      </c>
      <c r="F178" s="324">
        <v>-2701015.3480292945</v>
      </c>
      <c r="H178" s="325">
        <v>0</v>
      </c>
      <c r="J178" s="324">
        <v>-2701015.3480292945</v>
      </c>
      <c r="L178" s="317">
        <f t="shared" si="11"/>
        <v>0</v>
      </c>
    </row>
    <row r="179" spans="5:12" x14ac:dyDescent="0.2">
      <c r="E179" s="134" t="s">
        <v>344</v>
      </c>
      <c r="F179" s="324">
        <v>9028104.9528587945</v>
      </c>
      <c r="H179" s="325">
        <v>0</v>
      </c>
      <c r="J179" s="324">
        <v>9028104.9528587945</v>
      </c>
      <c r="L179" s="317">
        <f t="shared" si="11"/>
        <v>0</v>
      </c>
    </row>
    <row r="180" spans="5:12" x14ac:dyDescent="0.2">
      <c r="E180" s="134" t="s">
        <v>514</v>
      </c>
      <c r="F180" s="324">
        <v>-79567.804564237085</v>
      </c>
      <c r="H180" s="325">
        <v>33191.859393697465</v>
      </c>
      <c r="J180" s="324">
        <v>-46375.94517053962</v>
      </c>
      <c r="L180" s="317">
        <f t="shared" si="11"/>
        <v>0</v>
      </c>
    </row>
    <row r="181" spans="5:12" x14ac:dyDescent="0.2">
      <c r="E181" s="134" t="s">
        <v>516</v>
      </c>
      <c r="F181" s="324">
        <v>-67789.788088811649</v>
      </c>
      <c r="H181" s="325">
        <v>0</v>
      </c>
      <c r="J181" s="324">
        <v>-67789.788088811649</v>
      </c>
      <c r="L181" s="317">
        <f t="shared" si="11"/>
        <v>0</v>
      </c>
    </row>
    <row r="182" spans="5:12" x14ac:dyDescent="0.2">
      <c r="E182" s="134" t="s">
        <v>76</v>
      </c>
      <c r="F182" s="324">
        <v>-1492361.3787619509</v>
      </c>
      <c r="H182" s="325">
        <v>0</v>
      </c>
      <c r="J182" s="324">
        <v>-1492361.3787619506</v>
      </c>
      <c r="L182" s="317">
        <f t="shared" si="11"/>
        <v>0</v>
      </c>
    </row>
    <row r="183" spans="5:12" x14ac:dyDescent="0.2">
      <c r="E183" s="134" t="s">
        <v>337</v>
      </c>
      <c r="F183" s="324">
        <v>-1554599.2127971007</v>
      </c>
      <c r="H183" s="325">
        <v>318930.1042317453</v>
      </c>
      <c r="J183" s="324">
        <v>-1235669.1085653547</v>
      </c>
      <c r="L183" s="317">
        <f t="shared" si="11"/>
        <v>0</v>
      </c>
    </row>
    <row r="184" spans="5:12" ht="17" x14ac:dyDescent="0.2">
      <c r="F184" s="14" t="s">
        <v>577</v>
      </c>
      <c r="G184" s="252"/>
      <c r="H184" s="252" t="s">
        <v>196</v>
      </c>
      <c r="I184" s="252"/>
      <c r="J184" s="52" t="s">
        <v>365</v>
      </c>
      <c r="L184" s="322">
        <v>0</v>
      </c>
    </row>
  </sheetData>
  <mergeCells count="11">
    <mergeCell ref="F167:L167"/>
    <mergeCell ref="AU57:BI57"/>
    <mergeCell ref="F55:G55"/>
    <mergeCell ref="AU55:BI55"/>
    <mergeCell ref="BO55:BP55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7F7BA-C923-0E4B-9C95-99FC4077528D}">
  <sheetPr>
    <tabColor rgb="FFFFFF00"/>
  </sheetPr>
  <dimension ref="E2:BP104"/>
  <sheetViews>
    <sheetView topLeftCell="C1" zoomScale="75" workbookViewId="0">
      <selection activeCell="F3" sqref="F3"/>
    </sheetView>
  </sheetViews>
  <sheetFormatPr baseColWidth="10" defaultRowHeight="15" x14ac:dyDescent="0.2"/>
  <sheetData>
    <row r="2" spans="6:6" x14ac:dyDescent="0.2">
      <c r="F2" t="s">
        <v>810</v>
      </c>
    </row>
    <row r="26" spans="5:68" ht="114" x14ac:dyDescent="0.2">
      <c r="AT26" s="234" t="s">
        <v>325</v>
      </c>
      <c r="AU26" s="234" t="s">
        <v>326</v>
      </c>
      <c r="AV26" s="234" t="s">
        <v>327</v>
      </c>
      <c r="AW26" s="234" t="s">
        <v>455</v>
      </c>
      <c r="AX26" s="234" t="s">
        <v>435</v>
      </c>
      <c r="AY26" s="234" t="s">
        <v>434</v>
      </c>
      <c r="AZ26" s="234" t="s">
        <v>351</v>
      </c>
      <c r="BA26" s="234" t="s">
        <v>348</v>
      </c>
      <c r="BB26" s="234" t="s">
        <v>362</v>
      </c>
      <c r="BC26" s="234" t="s">
        <v>349</v>
      </c>
      <c r="BD26" s="234" t="s">
        <v>344</v>
      </c>
      <c r="BE26" s="234" t="s">
        <v>514</v>
      </c>
      <c r="BF26" s="234" t="s">
        <v>516</v>
      </c>
      <c r="BG26" s="234" t="s">
        <v>76</v>
      </c>
      <c r="BH26" s="234" t="s">
        <v>337</v>
      </c>
      <c r="BN26" s="234" t="s">
        <v>331</v>
      </c>
      <c r="BO26" s="234" t="s">
        <v>279</v>
      </c>
    </row>
    <row r="27" spans="5:68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34"/>
      <c r="AK27" s="14"/>
      <c r="AL27" s="14"/>
      <c r="AM27" s="14"/>
      <c r="AN27" s="14"/>
      <c r="AO27" s="14"/>
      <c r="AP27" s="14"/>
      <c r="AQ27" s="14"/>
      <c r="AR27" s="14"/>
      <c r="AS27" s="134" t="s">
        <v>333</v>
      </c>
      <c r="AT27" s="254" t="str">
        <f>Ore_to_PI!M61</f>
        <v>MWi</v>
      </c>
      <c r="AU27" s="254"/>
      <c r="AV27" s="254"/>
      <c r="AW27" s="254"/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>SUM(AT27:BH27)</f>
        <v>0</v>
      </c>
      <c r="BJ27" s="14"/>
      <c r="BK27" s="14"/>
      <c r="BL27" s="134"/>
      <c r="BM27" s="134" t="s">
        <v>333</v>
      </c>
      <c r="BN27" s="256"/>
      <c r="BO27" s="256"/>
      <c r="BP27" s="253">
        <f>SUM(BN27:BO27)</f>
        <v>0</v>
      </c>
    </row>
    <row r="28" spans="5:68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34"/>
      <c r="AK28" s="14"/>
      <c r="AL28" s="14"/>
      <c r="AM28" s="14"/>
      <c r="AN28" s="14"/>
      <c r="AO28" s="14"/>
      <c r="AP28" s="14"/>
      <c r="AQ28" s="14"/>
      <c r="AR28" s="14"/>
      <c r="AS28" s="134" t="s">
        <v>335</v>
      </c>
      <c r="AT28" s="254"/>
      <c r="AU28" s="254">
        <f>Ore_to_PI!M141</f>
        <v>0</v>
      </c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ref="BI28:BI62" si="0">SUM(AT28:BH28)</f>
        <v>0</v>
      </c>
      <c r="BJ28" s="14"/>
      <c r="BK28" s="14"/>
      <c r="BL28" s="134"/>
      <c r="BM28" s="134" t="s">
        <v>335</v>
      </c>
      <c r="BN28" s="256"/>
      <c r="BO28" s="256"/>
      <c r="BP28" s="253">
        <f t="shared" ref="BP28:BP62" si="1">SUM(BN28:BO28)</f>
        <v>0</v>
      </c>
    </row>
    <row r="29" spans="5:68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34"/>
      <c r="AK29" s="14"/>
      <c r="AL29" s="14"/>
      <c r="AM29" s="14"/>
      <c r="AN29" s="14"/>
      <c r="AO29" s="14"/>
      <c r="AP29" s="14"/>
      <c r="AQ29" s="14"/>
      <c r="AR29" s="14"/>
      <c r="AS29" s="134" t="s">
        <v>336</v>
      </c>
      <c r="AT29" s="254"/>
      <c r="AU29" s="254"/>
      <c r="AV29" s="254">
        <f>Ore_to_PI!M227</f>
        <v>0.16731462</v>
      </c>
      <c r="AW29" s="254"/>
      <c r="AX29" s="254"/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0.16731462</v>
      </c>
      <c r="BJ29" s="14"/>
      <c r="BK29" s="14"/>
      <c r="BL29" s="134"/>
      <c r="BM29" s="134" t="s">
        <v>336</v>
      </c>
      <c r="BN29" s="256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34"/>
      <c r="AK30" s="14"/>
      <c r="AL30" s="14"/>
      <c r="AM30" s="14"/>
      <c r="AN30" s="14"/>
      <c r="AO30" s="14"/>
      <c r="AP30" s="14"/>
      <c r="AQ30" s="14"/>
      <c r="AR30" s="14"/>
      <c r="AS30" s="134" t="s">
        <v>355</v>
      </c>
      <c r="AT30" s="254">
        <f>Ore_to_PI!M87</f>
        <v>0</v>
      </c>
      <c r="AU30" s="254">
        <f>AT30</f>
        <v>0</v>
      </c>
      <c r="AV30" s="254">
        <f>AT30</f>
        <v>0</v>
      </c>
      <c r="AW30" s="254"/>
      <c r="AX30" s="254"/>
      <c r="AY30" s="254"/>
      <c r="AZ30" s="254"/>
      <c r="BA30" s="254"/>
      <c r="BB30" s="254"/>
      <c r="BC30" s="254">
        <f>AT30</f>
        <v>0</v>
      </c>
      <c r="BD30" s="254" t="str">
        <f>Ore_to_PI!BS247</f>
        <v>[kgi/moli]</v>
      </c>
      <c r="BE30" s="254"/>
      <c r="BF30" s="254"/>
      <c r="BG30" s="254"/>
      <c r="BH30" s="254">
        <f>BC30</f>
        <v>0</v>
      </c>
      <c r="BI30" s="253">
        <f t="shared" si="0"/>
        <v>0</v>
      </c>
      <c r="BJ30" s="14"/>
      <c r="BK30" s="14"/>
      <c r="BL30" s="134"/>
      <c r="BM30" s="134" t="s">
        <v>355</v>
      </c>
      <c r="BN30" s="256"/>
      <c r="BO30" s="256"/>
      <c r="BP30" s="253">
        <f t="shared" si="1"/>
        <v>0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34"/>
      <c r="AK31" s="14"/>
      <c r="AL31" s="14"/>
      <c r="AM31" s="14"/>
      <c r="AN31" s="14"/>
      <c r="AO31" s="14"/>
      <c r="AP31" s="14"/>
      <c r="AQ31" s="14"/>
      <c r="AR31" s="14"/>
      <c r="AS31" s="134" t="s">
        <v>377</v>
      </c>
      <c r="AT31" s="254"/>
      <c r="AU31" s="254"/>
      <c r="AV31" s="254"/>
      <c r="AW31" s="254"/>
      <c r="AX31" s="254"/>
      <c r="AY31" s="254"/>
      <c r="AZ31" s="254"/>
      <c r="BA31" s="254"/>
      <c r="BB31" s="254"/>
      <c r="BC31" s="254">
        <f>Ore_to_PI!BS166</f>
        <v>0</v>
      </c>
      <c r="BD31" s="254">
        <f>BC31</f>
        <v>0</v>
      </c>
      <c r="BE31" s="254"/>
      <c r="BF31" s="254"/>
      <c r="BG31" s="254"/>
      <c r="BH31" s="254">
        <f>BC31</f>
        <v>0</v>
      </c>
      <c r="BI31" s="253">
        <f t="shared" si="0"/>
        <v>0</v>
      </c>
      <c r="BJ31" s="14"/>
      <c r="BK31" s="14"/>
      <c r="BL31" s="134"/>
      <c r="BM31" s="134" t="s">
        <v>377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34"/>
      <c r="AK32" s="14"/>
      <c r="AL32" s="14"/>
      <c r="AM32" s="14"/>
      <c r="AN32" s="14"/>
      <c r="AO32" s="14"/>
      <c r="AP32" s="14"/>
      <c r="AQ32" s="14"/>
      <c r="AR32" s="14"/>
      <c r="AS32" s="134" t="s">
        <v>466</v>
      </c>
      <c r="AT32" s="254">
        <f>Ore_to_PI!M73</f>
        <v>0</v>
      </c>
      <c r="AU32" s="254">
        <f>AT32</f>
        <v>0</v>
      </c>
      <c r="AV32" s="254">
        <f>AU32</f>
        <v>0</v>
      </c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466</v>
      </c>
      <c r="BN32" s="256"/>
      <c r="BO32" s="256"/>
      <c r="BP32" s="253">
        <f t="shared" si="1"/>
        <v>0</v>
      </c>
    </row>
    <row r="33" spans="5:68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34"/>
      <c r="AK33" s="14"/>
      <c r="AL33" s="14"/>
      <c r="AM33" s="14"/>
      <c r="AN33" s="14"/>
      <c r="AO33" s="14"/>
      <c r="AP33" s="14"/>
      <c r="AQ33" s="14"/>
      <c r="AR33" s="14"/>
      <c r="AS33" s="134" t="s">
        <v>467</v>
      </c>
      <c r="AT33" s="254"/>
      <c r="AU33" s="254" t="str">
        <f>Ore_to_PI!M165</f>
        <v>MWi</v>
      </c>
      <c r="AV33" s="254"/>
      <c r="AW33" s="254"/>
      <c r="AX33" s="254"/>
      <c r="AY33" s="254"/>
      <c r="AZ33" s="254"/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</v>
      </c>
      <c r="BJ33" s="14"/>
      <c r="BK33" s="14"/>
      <c r="BL33" s="134"/>
      <c r="BM33" s="134" t="s">
        <v>467</v>
      </c>
      <c r="BN33" s="256"/>
      <c r="BO33" s="256"/>
      <c r="BP33" s="253">
        <f t="shared" si="1"/>
        <v>0</v>
      </c>
    </row>
    <row r="34" spans="5:68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34"/>
      <c r="AK34" s="14"/>
      <c r="AL34" s="14"/>
      <c r="AM34" s="14"/>
      <c r="AN34" s="14"/>
      <c r="AO34" s="14"/>
      <c r="AP34" s="14"/>
      <c r="AQ34" s="14"/>
      <c r="AR34" s="14"/>
      <c r="AS34" s="134" t="s">
        <v>411</v>
      </c>
      <c r="AT34" s="254"/>
      <c r="AU34" s="254"/>
      <c r="AV34" s="254"/>
      <c r="AW34" s="254"/>
      <c r="AX34" s="254"/>
      <c r="AY34" s="254"/>
      <c r="AZ34" s="254"/>
      <c r="BA34" s="254"/>
      <c r="BB34" s="254"/>
      <c r="BC34" s="254"/>
      <c r="BD34" s="254"/>
      <c r="BE34" s="254"/>
      <c r="BF34" s="254"/>
      <c r="BG34" s="254"/>
      <c r="BH34" s="255">
        <f>Ore_to_PI!ED115</f>
        <v>0</v>
      </c>
      <c r="BI34" s="253">
        <f t="shared" si="0"/>
        <v>0</v>
      </c>
      <c r="BJ34" s="14"/>
      <c r="BK34" s="14"/>
      <c r="BL34" s="134"/>
      <c r="BM34" s="134" t="s">
        <v>411</v>
      </c>
      <c r="BN34" s="256"/>
      <c r="BO34" s="256"/>
      <c r="BP34" s="253">
        <f t="shared" si="1"/>
        <v>0</v>
      </c>
    </row>
    <row r="35" spans="5:68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34"/>
      <c r="AK35" s="14"/>
      <c r="AL35" s="14"/>
      <c r="AM35" s="14"/>
      <c r="AN35" s="14"/>
      <c r="AO35" s="14"/>
      <c r="AP35" s="14"/>
      <c r="AQ35" s="14"/>
      <c r="AR35" s="14"/>
      <c r="AS35" s="134" t="s">
        <v>459</v>
      </c>
      <c r="AT35" s="254"/>
      <c r="AU35" s="254"/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/>
      <c r="BD35" s="254"/>
      <c r="BE35" s="254">
        <v>0</v>
      </c>
      <c r="BF35" s="254"/>
      <c r="BG35" s="254"/>
      <c r="BH35" s="255">
        <v>0</v>
      </c>
      <c r="BI35" s="253">
        <f t="shared" si="0"/>
        <v>0</v>
      </c>
      <c r="BJ35" s="14"/>
      <c r="BK35" s="14"/>
      <c r="BL35" s="134"/>
      <c r="BM35" s="134" t="s">
        <v>459</v>
      </c>
      <c r="BN35" s="256"/>
      <c r="BO35" s="256"/>
      <c r="BP35" s="253">
        <f t="shared" si="1"/>
        <v>0</v>
      </c>
    </row>
    <row r="36" spans="5:68" ht="16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2"/>
      <c r="AK36" s="14"/>
      <c r="AL36" s="14"/>
      <c r="AM36" s="14"/>
      <c r="AN36" s="14"/>
      <c r="AO36" s="14"/>
      <c r="AP36" s="14"/>
      <c r="AQ36" s="14"/>
      <c r="AR36" s="14"/>
      <c r="AS36" s="232" t="s">
        <v>442</v>
      </c>
      <c r="AT36" s="254"/>
      <c r="AU36" s="254"/>
      <c r="AV36" s="254"/>
      <c r="AW36" s="254" t="str">
        <f>Ore_to_PI!M61</f>
        <v>MWi</v>
      </c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5"/>
      <c r="BI36" s="253">
        <f t="shared" si="0"/>
        <v>0</v>
      </c>
      <c r="BJ36" s="14"/>
      <c r="BK36" s="14"/>
      <c r="BL36" s="232"/>
      <c r="BM36" s="134" t="s">
        <v>442</v>
      </c>
      <c r="BN36" s="256"/>
      <c r="BO36" s="256"/>
      <c r="BP36" s="253">
        <f t="shared" si="1"/>
        <v>0</v>
      </c>
    </row>
    <row r="37" spans="5:68" ht="16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2"/>
      <c r="AK37" s="14"/>
      <c r="AL37" s="14"/>
      <c r="AM37" s="14"/>
      <c r="AN37" s="14"/>
      <c r="AO37" s="14"/>
      <c r="AP37" s="14"/>
      <c r="AQ37" s="14"/>
      <c r="AR37" s="14"/>
      <c r="AS37" s="134" t="s">
        <v>409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5"/>
      <c r="BI37" s="253">
        <f t="shared" si="0"/>
        <v>0</v>
      </c>
      <c r="BJ37" s="14"/>
      <c r="BK37" s="14"/>
      <c r="BL37" s="134"/>
      <c r="BM37" s="134" t="s">
        <v>409</v>
      </c>
      <c r="BN37" s="256"/>
      <c r="BO37" s="256">
        <f>Ore_to_PI!AF79</f>
        <v>0</v>
      </c>
      <c r="BP37" s="253">
        <f t="shared" si="1"/>
        <v>0</v>
      </c>
    </row>
    <row r="38" spans="5:68" ht="16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2" t="s">
        <v>412</v>
      </c>
      <c r="AT38" s="254"/>
      <c r="AU38" s="254"/>
      <c r="AV38" s="254"/>
      <c r="AW38" s="254"/>
      <c r="AX38" s="254">
        <f>Ore_to_PI!AG141</f>
        <v>0</v>
      </c>
      <c r="AY38" s="254"/>
      <c r="AZ38" s="254"/>
      <c r="BA38" s="254"/>
      <c r="BB38" s="254"/>
      <c r="BC38" s="254"/>
      <c r="BD38" s="254"/>
      <c r="BE38" s="254"/>
      <c r="BF38" s="254"/>
      <c r="BG38" s="254"/>
      <c r="BH38" s="255"/>
      <c r="BI38" s="253">
        <f t="shared" si="0"/>
        <v>0</v>
      </c>
      <c r="BJ38" s="14"/>
      <c r="BK38" s="14"/>
      <c r="BL38" s="232"/>
      <c r="BM38" s="134" t="s">
        <v>412</v>
      </c>
      <c r="BN38" s="257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34" t="s">
        <v>437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/>
      <c r="BE39" s="254"/>
      <c r="BF39" s="254"/>
      <c r="BG39" s="258"/>
      <c r="BH39" s="255"/>
      <c r="BI39" s="253">
        <f t="shared" si="0"/>
        <v>0</v>
      </c>
      <c r="BJ39" s="14"/>
      <c r="BK39" s="14"/>
      <c r="BL39" s="134"/>
      <c r="BM39" s="134" t="s">
        <v>437</v>
      </c>
      <c r="BN39" s="256"/>
      <c r="BO39" s="256">
        <f>Ore_to_PI!AG158</f>
        <v>0</v>
      </c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430</v>
      </c>
      <c r="AT40" s="254"/>
      <c r="AU40" s="254"/>
      <c r="AV40" s="254"/>
      <c r="AW40" s="254"/>
      <c r="AX40" s="254"/>
      <c r="AY40" s="254">
        <f>Ore_to_PI!AZ227</f>
        <v>282.1287710315147</v>
      </c>
      <c r="AZ40" s="254"/>
      <c r="BA40" s="254"/>
      <c r="BB40" s="254"/>
      <c r="BC40" s="254"/>
      <c r="BD40" s="254"/>
      <c r="BE40" s="254"/>
      <c r="BF40" s="254"/>
      <c r="BG40" s="254"/>
      <c r="BH40" s="259"/>
      <c r="BI40" s="253">
        <f t="shared" si="0"/>
        <v>282.1287710315147</v>
      </c>
      <c r="BJ40" s="14"/>
      <c r="BK40" s="14"/>
      <c r="BL40" s="233"/>
      <c r="BM40" s="134" t="s">
        <v>430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34" t="s">
        <v>416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5"/>
      <c r="BI41" s="253">
        <f t="shared" si="0"/>
        <v>0</v>
      </c>
      <c r="BJ41" s="14"/>
      <c r="BK41" s="14"/>
      <c r="BL41" s="134"/>
      <c r="BM41" s="134" t="s">
        <v>416</v>
      </c>
      <c r="BN41" s="256"/>
      <c r="BO41" s="256">
        <f>Ore_to_PI!AG243</f>
        <v>0</v>
      </c>
      <c r="BP41" s="253">
        <f t="shared" si="1"/>
        <v>0</v>
      </c>
    </row>
    <row r="42" spans="5:68" ht="16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2" t="s">
        <v>441</v>
      </c>
      <c r="AT42" s="254"/>
      <c r="AU42" s="254"/>
      <c r="AV42" s="254"/>
      <c r="AW42" s="254"/>
      <c r="AX42" s="254"/>
      <c r="AY42" s="254"/>
      <c r="AZ42" s="254">
        <f>Ore_to_PI!AY61</f>
        <v>0</v>
      </c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2"/>
      <c r="BM42" s="134" t="s">
        <v>441</v>
      </c>
      <c r="BN42" s="256"/>
      <c r="BO42" s="256"/>
      <c r="BP42" s="253">
        <f t="shared" si="1"/>
        <v>0</v>
      </c>
    </row>
    <row r="43" spans="5:68" ht="16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2" t="s">
        <v>436</v>
      </c>
      <c r="AT43" s="254"/>
      <c r="AU43" s="254"/>
      <c r="AV43" s="254"/>
      <c r="AW43" s="254"/>
      <c r="AX43" s="254"/>
      <c r="AY43" s="254"/>
      <c r="AZ43" s="254"/>
      <c r="BA43" s="254">
        <f>Ore_to_PI!AZ141</f>
        <v>2824.8856477449194</v>
      </c>
      <c r="BB43" s="254"/>
      <c r="BC43" s="254"/>
      <c r="BD43" s="254"/>
      <c r="BE43" s="254"/>
      <c r="BF43" s="254"/>
      <c r="BG43" s="254"/>
      <c r="BH43" s="255"/>
      <c r="BI43" s="253">
        <f t="shared" si="0"/>
        <v>2824.8856477449194</v>
      </c>
      <c r="BJ43" s="14"/>
      <c r="BK43" s="14"/>
      <c r="BL43" s="232"/>
      <c r="BM43" s="134" t="s">
        <v>436</v>
      </c>
      <c r="BN43" s="256"/>
      <c r="BO43" s="256"/>
      <c r="BP43" s="253">
        <f t="shared" si="1"/>
        <v>0</v>
      </c>
    </row>
    <row r="44" spans="5:68" ht="16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32" t="s">
        <v>433</v>
      </c>
      <c r="AT44" s="254"/>
      <c r="AU44" s="254"/>
      <c r="AV44" s="254"/>
      <c r="AW44" s="254"/>
      <c r="AX44" s="254"/>
      <c r="AY44" s="254"/>
      <c r="AZ44" s="254"/>
      <c r="BA44" s="254"/>
      <c r="BB44" s="254">
        <f>Ore_to_PI!BS227</f>
        <v>50.358084153937838</v>
      </c>
      <c r="BC44" s="254"/>
      <c r="BD44" s="254"/>
      <c r="BE44" s="254"/>
      <c r="BF44" s="254"/>
      <c r="BG44" s="254"/>
      <c r="BH44" s="255"/>
      <c r="BI44" s="253">
        <f t="shared" si="0"/>
        <v>50.358084153937838</v>
      </c>
      <c r="BJ44" s="14"/>
      <c r="BK44" s="14"/>
      <c r="BL44" s="232"/>
      <c r="BM44" s="134" t="s">
        <v>433</v>
      </c>
      <c r="BN44" s="256"/>
      <c r="BO44" s="256"/>
      <c r="BP44" s="253">
        <f t="shared" si="1"/>
        <v>0</v>
      </c>
    </row>
    <row r="45" spans="5:68" ht="16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47"/>
      <c r="AK45" s="14"/>
      <c r="AL45" s="14"/>
      <c r="AM45" s="14"/>
      <c r="AN45" s="14"/>
      <c r="AO45" s="14"/>
      <c r="AP45" s="14"/>
      <c r="AQ45" s="14"/>
      <c r="AR45" s="14"/>
      <c r="AS45" s="232" t="s">
        <v>439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 t="str">
        <f>Ore_to_PI!BR57</f>
        <v>MWi</v>
      </c>
      <c r="BH45" s="255"/>
      <c r="BI45" s="253">
        <f t="shared" si="0"/>
        <v>0</v>
      </c>
      <c r="BJ45" s="14"/>
      <c r="BK45" s="14"/>
      <c r="BL45" s="232"/>
      <c r="BM45" s="134" t="s">
        <v>439</v>
      </c>
      <c r="BN45" s="256"/>
      <c r="BO45" s="256"/>
      <c r="BP45" s="253">
        <f t="shared" si="1"/>
        <v>0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233" t="s">
        <v>438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9"/>
      <c r="BI46" s="253">
        <f t="shared" si="0"/>
        <v>0</v>
      </c>
      <c r="BJ46" s="252"/>
      <c r="BK46" s="14"/>
      <c r="BL46" s="233"/>
      <c r="BM46" s="134" t="s">
        <v>438</v>
      </c>
      <c r="BN46" s="256"/>
      <c r="BO46" s="256" t="str">
        <f>Ore_to_PI!BR72</f>
        <v>φ</v>
      </c>
      <c r="BP46" s="253">
        <f t="shared" si="1"/>
        <v>0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424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>
        <f>Ore_to_PI!BS141</f>
        <v>0</v>
      </c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424</v>
      </c>
      <c r="BN47" s="256"/>
      <c r="BO47" s="256"/>
      <c r="BP47" s="253">
        <f t="shared" si="1"/>
        <v>0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456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>
        <f>Ore_to_PI!BS227</f>
        <v>50.358084153937838</v>
      </c>
      <c r="BE48" s="254"/>
      <c r="BF48" s="254"/>
      <c r="BG48" s="254"/>
      <c r="BH48" s="255"/>
      <c r="BI48" s="253">
        <f t="shared" si="0"/>
        <v>50.358084153937838</v>
      </c>
      <c r="BJ48" s="14"/>
      <c r="BK48" s="14"/>
      <c r="BL48" s="233"/>
      <c r="BM48" s="134" t="s">
        <v>456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425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 t="str">
        <f>Ore_to_PI!CN140</f>
        <v>MWi</v>
      </c>
      <c r="BH49" s="255"/>
      <c r="BI49" s="253">
        <f t="shared" si="0"/>
        <v>0</v>
      </c>
      <c r="BJ49" s="14"/>
      <c r="BK49" s="14"/>
      <c r="BL49" s="233"/>
      <c r="BM49" s="134" t="s">
        <v>425</v>
      </c>
      <c r="BN49" s="256"/>
      <c r="BO49" s="256"/>
      <c r="BP49" s="253">
        <f t="shared" si="1"/>
        <v>0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427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9"/>
      <c r="BI50" s="253">
        <f t="shared" si="0"/>
        <v>0</v>
      </c>
      <c r="BJ50" s="14"/>
      <c r="BK50" s="14"/>
      <c r="BL50" s="233"/>
      <c r="BM50" s="134" t="s">
        <v>427</v>
      </c>
      <c r="BN50" s="256"/>
      <c r="BO50" s="256" t="str">
        <f>Ore_to_PI!CN128</f>
        <v>MWi</v>
      </c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426</v>
      </c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5"/>
      <c r="BI51" s="253">
        <f t="shared" si="0"/>
        <v>0</v>
      </c>
      <c r="BJ51" s="14"/>
      <c r="BK51" s="14"/>
      <c r="BL51" s="233"/>
      <c r="BM51" s="134" t="s">
        <v>426</v>
      </c>
      <c r="BN51" s="256"/>
      <c r="BO51" s="256">
        <f>Ore_to_PI!CN154</f>
        <v>0</v>
      </c>
      <c r="BP51" s="253">
        <f t="shared" si="1"/>
        <v>0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484</v>
      </c>
      <c r="AT52" s="254"/>
      <c r="AU52" s="254"/>
      <c r="AV52" s="254"/>
      <c r="AW52" s="254"/>
      <c r="AX52" s="254"/>
      <c r="AY52" s="254"/>
      <c r="AZ52" s="254"/>
      <c r="BA52" s="254"/>
      <c r="BB52" s="254"/>
      <c r="BC52" s="254"/>
      <c r="BD52" s="254"/>
      <c r="BE52" s="254"/>
      <c r="BF52" s="254"/>
      <c r="BG52" s="254" t="str">
        <f>Ore_to_PI!CN220</f>
        <v>MWi</v>
      </c>
      <c r="BH52" s="255"/>
      <c r="BI52" s="253">
        <f t="shared" si="0"/>
        <v>0</v>
      </c>
      <c r="BJ52" s="14"/>
      <c r="BK52" s="14"/>
      <c r="BL52" s="233"/>
      <c r="BM52" s="134" t="s">
        <v>484</v>
      </c>
      <c r="BN52" s="256"/>
      <c r="BO52" s="256"/>
      <c r="BP52" s="253">
        <f t="shared" si="1"/>
        <v>0</v>
      </c>
    </row>
    <row r="53" spans="5:68" ht="16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47" t="s">
        <v>422</v>
      </c>
      <c r="AT53" s="254"/>
      <c r="AU53" s="254"/>
      <c r="AV53" s="254"/>
      <c r="AW53" s="254"/>
      <c r="AX53" s="254"/>
      <c r="AY53" s="254"/>
      <c r="AZ53" s="254"/>
      <c r="BA53" s="254"/>
      <c r="BB53" s="254"/>
      <c r="BC53" s="254"/>
      <c r="BD53" s="254"/>
      <c r="BE53" s="254">
        <f>Ore_to_PI!CN252</f>
        <v>0</v>
      </c>
      <c r="BF53" s="254"/>
      <c r="BG53" s="254"/>
      <c r="BH53" s="255"/>
      <c r="BI53" s="253">
        <f t="shared" si="0"/>
        <v>0</v>
      </c>
      <c r="BJ53" s="14"/>
      <c r="BK53" s="14"/>
      <c r="BL53" s="247"/>
      <c r="BM53" s="134" t="s">
        <v>422</v>
      </c>
      <c r="BN53" s="256"/>
      <c r="BO53" s="256"/>
      <c r="BP53" s="253">
        <f t="shared" si="1"/>
        <v>0</v>
      </c>
    </row>
    <row r="54" spans="5:68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233" t="s">
        <v>552</v>
      </c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5"/>
      <c r="BI54" s="253">
        <f t="shared" si="0"/>
        <v>0</v>
      </c>
      <c r="BJ54" s="14"/>
      <c r="BK54" s="14"/>
      <c r="BL54" s="233"/>
      <c r="BM54" s="134" t="s">
        <v>552</v>
      </c>
      <c r="BN54" s="256"/>
      <c r="BO54" s="256" t="str">
        <f>Ore_to_PI!CN291</f>
        <v>φ</v>
      </c>
      <c r="BP54" s="253">
        <f t="shared" si="1"/>
        <v>0</v>
      </c>
    </row>
    <row r="55" spans="5:68" x14ac:dyDescent="0.2"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233"/>
      <c r="AK55" s="14"/>
      <c r="AL55" s="14"/>
      <c r="AM55" s="14"/>
      <c r="AN55" s="14"/>
      <c r="AO55" s="14"/>
      <c r="AP55" s="14"/>
      <c r="AQ55" s="14"/>
      <c r="AR55" s="14"/>
      <c r="AS55" s="134" t="s">
        <v>421</v>
      </c>
      <c r="AT55" s="254"/>
      <c r="AU55" s="254"/>
      <c r="AV55" s="254"/>
      <c r="AW55" s="254"/>
      <c r="AX55" s="254"/>
      <c r="AY55" s="254"/>
      <c r="AZ55" s="254"/>
      <c r="BA55" s="254"/>
      <c r="BB55" s="254"/>
      <c r="BC55" s="254"/>
      <c r="BD55" s="254"/>
      <c r="BE55" s="254"/>
      <c r="BF55" s="254"/>
      <c r="BG55" s="254"/>
      <c r="BH55" s="255"/>
      <c r="BI55" s="253">
        <f t="shared" si="0"/>
        <v>0</v>
      </c>
      <c r="BJ55" s="14"/>
      <c r="BK55" s="14"/>
      <c r="BL55" s="134"/>
      <c r="BM55" s="134" t="s">
        <v>421</v>
      </c>
      <c r="BN55" s="256"/>
      <c r="BO55" s="256">
        <f>Ore_to_PI!CN238</f>
        <v>2.0158800000000003E-3</v>
      </c>
      <c r="BP55" s="253">
        <f t="shared" si="1"/>
        <v>2.0158800000000003E-3</v>
      </c>
    </row>
    <row r="56" spans="5:68" x14ac:dyDescent="0.2"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233"/>
      <c r="AK56" s="14"/>
      <c r="AL56" s="14"/>
      <c r="AM56" s="14"/>
      <c r="AN56" s="14"/>
      <c r="AO56" s="14"/>
      <c r="AP56" s="14"/>
      <c r="AQ56" s="14"/>
      <c r="AR56" s="14"/>
      <c r="AS56" s="233" t="s">
        <v>423</v>
      </c>
      <c r="AT56" s="254"/>
      <c r="AU56" s="254"/>
      <c r="AV56" s="254"/>
      <c r="AW56" s="254"/>
      <c r="AX56" s="254"/>
      <c r="AY56" s="254"/>
      <c r="AZ56" s="254"/>
      <c r="BA56" s="254"/>
      <c r="BB56" s="254"/>
      <c r="BC56" s="254"/>
      <c r="BD56" s="254"/>
      <c r="BE56" s="254"/>
      <c r="BF56" s="254"/>
      <c r="BG56" s="254"/>
      <c r="BH56" s="255"/>
      <c r="BI56" s="253">
        <f t="shared" si="0"/>
        <v>0</v>
      </c>
      <c r="BJ56" s="14"/>
      <c r="BK56" s="14"/>
      <c r="BL56" s="233"/>
      <c r="BM56" s="134" t="s">
        <v>423</v>
      </c>
      <c r="BN56" s="256"/>
      <c r="BO56" s="256">
        <f>Ore_to_PI!CN267</f>
        <v>0</v>
      </c>
      <c r="BP56" s="253">
        <f t="shared" si="1"/>
        <v>0</v>
      </c>
    </row>
    <row r="57" spans="5:68" x14ac:dyDescent="0.2"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233"/>
      <c r="AK57" s="14"/>
      <c r="AL57" s="14"/>
      <c r="AM57" s="14"/>
      <c r="AN57" s="14"/>
      <c r="AO57" s="14"/>
      <c r="AP57" s="14"/>
      <c r="AQ57" s="14"/>
      <c r="AR57" s="14"/>
      <c r="AS57" s="233" t="s">
        <v>515</v>
      </c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>
        <f>Ore_to_PI!DH250</f>
        <v>29023.907894920801</v>
      </c>
      <c r="BG57" s="254"/>
      <c r="BH57" s="259"/>
      <c r="BI57" s="253">
        <f t="shared" si="0"/>
        <v>29023.907894920801</v>
      </c>
      <c r="BJ57" s="14"/>
      <c r="BK57" s="14"/>
      <c r="BL57" s="233"/>
      <c r="BM57" s="134" t="s">
        <v>515</v>
      </c>
      <c r="BN57" s="256"/>
      <c r="BO57" s="256"/>
      <c r="BP57" s="253">
        <f t="shared" si="1"/>
        <v>0</v>
      </c>
    </row>
    <row r="58" spans="5:68" x14ac:dyDescent="0.2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233"/>
      <c r="AK58" s="14"/>
      <c r="AL58" s="14"/>
      <c r="AM58" s="14"/>
      <c r="AN58" s="14"/>
      <c r="AO58" s="14"/>
      <c r="AP58" s="14"/>
      <c r="AQ58" s="14"/>
      <c r="AR58" s="14"/>
      <c r="AS58" s="233" t="s">
        <v>517</v>
      </c>
      <c r="AT58" s="254"/>
      <c r="AU58" s="254"/>
      <c r="AV58" s="254"/>
      <c r="AW58" s="254"/>
      <c r="AX58" s="254"/>
      <c r="AY58" s="254"/>
      <c r="AZ58" s="254"/>
      <c r="BA58" s="254"/>
      <c r="BB58" s="254"/>
      <c r="BC58" s="254"/>
      <c r="BD58" s="254"/>
      <c r="BE58" s="254"/>
      <c r="BF58" s="254"/>
      <c r="BG58" s="254"/>
      <c r="BH58" s="254">
        <f>Ore_to_PI!EC250</f>
        <v>0</v>
      </c>
      <c r="BI58" s="253">
        <f t="shared" si="0"/>
        <v>0</v>
      </c>
      <c r="BJ58" s="14"/>
      <c r="BK58" s="14"/>
      <c r="BL58" s="233"/>
      <c r="BM58" s="134" t="s">
        <v>517</v>
      </c>
      <c r="BN58" s="256">
        <f>Ore_to_PI!EC250</f>
        <v>0</v>
      </c>
      <c r="BO58" s="256"/>
      <c r="BP58" s="253">
        <f t="shared" si="1"/>
        <v>0</v>
      </c>
    </row>
    <row r="59" spans="5:68" x14ac:dyDescent="0.2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233"/>
      <c r="AK59" s="14"/>
      <c r="AL59" s="14"/>
      <c r="AM59" s="14"/>
      <c r="AN59" s="14"/>
      <c r="AO59" s="14"/>
      <c r="AP59" s="14"/>
      <c r="AQ59" s="14"/>
      <c r="AR59" s="14"/>
      <c r="AS59" s="233" t="s">
        <v>445</v>
      </c>
      <c r="AT59" s="254"/>
      <c r="AU59" s="254"/>
      <c r="AV59" s="254"/>
      <c r="AW59" s="254"/>
      <c r="AX59" s="254"/>
      <c r="AY59" s="254"/>
      <c r="AZ59" s="254"/>
      <c r="BA59" s="254"/>
      <c r="BB59" s="254"/>
      <c r="BC59" s="254"/>
      <c r="BD59" s="254"/>
      <c r="BE59" s="254"/>
      <c r="BF59" s="254"/>
      <c r="BG59" s="254"/>
      <c r="BH59" s="258" t="str">
        <f>Ore_to_PI!ED143</f>
        <v>[kgi/moli]</v>
      </c>
      <c r="BI59" s="253">
        <f t="shared" si="0"/>
        <v>0</v>
      </c>
      <c r="BJ59" s="14"/>
      <c r="BK59" s="14"/>
      <c r="BL59" s="233"/>
      <c r="BM59" s="134" t="s">
        <v>445</v>
      </c>
      <c r="BN59" s="256"/>
      <c r="BO59" s="256"/>
      <c r="BP59" s="253">
        <f t="shared" si="1"/>
        <v>0</v>
      </c>
    </row>
    <row r="60" spans="5:68" x14ac:dyDescent="0.2"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233"/>
      <c r="AK60" s="14"/>
      <c r="AL60" s="14"/>
      <c r="AM60" s="14"/>
      <c r="AN60" s="14"/>
      <c r="AO60" s="14"/>
      <c r="AP60" s="14"/>
      <c r="AQ60" s="14"/>
      <c r="AR60" s="14"/>
      <c r="AS60" s="233" t="s">
        <v>446</v>
      </c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3">
        <f t="shared" si="0"/>
        <v>0</v>
      </c>
      <c r="BJ60" s="14"/>
      <c r="BK60" s="14"/>
      <c r="BL60" s="233"/>
      <c r="BM60" s="134" t="s">
        <v>446</v>
      </c>
      <c r="BN60" s="256">
        <f>Ore_to_PI!FD140</f>
        <v>0</v>
      </c>
      <c r="BO60" s="256"/>
      <c r="BP60" s="253">
        <f t="shared" si="1"/>
        <v>0</v>
      </c>
    </row>
    <row r="61" spans="5:68" x14ac:dyDescent="0.2"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233"/>
      <c r="AK61" s="14"/>
      <c r="AL61" s="14"/>
      <c r="AM61" s="14"/>
      <c r="AN61" s="14"/>
      <c r="AO61" s="14"/>
      <c r="AP61" s="14"/>
      <c r="AQ61" s="14"/>
      <c r="AR61" s="14"/>
      <c r="AS61" s="233" t="s">
        <v>447</v>
      </c>
      <c r="AT61" s="260"/>
      <c r="AU61" s="260"/>
      <c r="AV61" s="260"/>
      <c r="AW61" s="260"/>
      <c r="AX61" s="260"/>
      <c r="AY61" s="260"/>
      <c r="AZ61" s="260"/>
      <c r="BA61" s="260"/>
      <c r="BB61" s="260"/>
      <c r="BC61" s="260"/>
      <c r="BD61" s="260"/>
      <c r="BE61" s="260"/>
      <c r="BF61" s="260"/>
      <c r="BG61" s="260"/>
      <c r="BH61" s="261"/>
      <c r="BI61" s="253">
        <f t="shared" si="0"/>
        <v>0</v>
      </c>
      <c r="BJ61" s="14"/>
      <c r="BK61" s="14"/>
      <c r="BL61" s="14"/>
      <c r="BM61" s="262" t="s">
        <v>447</v>
      </c>
      <c r="BN61" s="263"/>
      <c r="BO61" s="240">
        <f>Ore_to_PI!FD158</f>
        <v>0</v>
      </c>
      <c r="BP61" s="253">
        <f t="shared" si="1"/>
        <v>0</v>
      </c>
    </row>
    <row r="62" spans="5:68" x14ac:dyDescent="0.2"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233"/>
      <c r="AK62" s="14"/>
      <c r="AL62" s="14"/>
      <c r="AM62" s="14"/>
      <c r="AN62" s="14"/>
      <c r="AO62" s="14"/>
      <c r="AP62" s="14"/>
      <c r="AQ62" s="14"/>
      <c r="AR62" s="14"/>
      <c r="AS62" s="233" t="s">
        <v>457</v>
      </c>
      <c r="AT62" s="264"/>
      <c r="AU62" s="264"/>
      <c r="AV62" s="264"/>
      <c r="AW62" s="264"/>
      <c r="AX62" s="264"/>
      <c r="AY62" s="264"/>
      <c r="AZ62" s="264"/>
      <c r="BA62" s="264"/>
      <c r="BB62" s="264"/>
      <c r="BC62" s="264"/>
      <c r="BD62" s="264"/>
      <c r="BE62" s="264"/>
      <c r="BF62" s="264"/>
      <c r="BG62" s="264"/>
      <c r="BH62" s="264"/>
      <c r="BI62" s="253">
        <f t="shared" si="0"/>
        <v>0</v>
      </c>
      <c r="BJ62" s="14"/>
      <c r="BK62" s="14"/>
      <c r="BL62" s="14"/>
      <c r="BM62" s="262" t="s">
        <v>457</v>
      </c>
      <c r="BN62" s="263"/>
      <c r="BO62" s="240">
        <f>Ore_to_PI!FD118</f>
        <v>0</v>
      </c>
      <c r="BP62" s="253">
        <f t="shared" si="1"/>
        <v>0</v>
      </c>
    </row>
    <row r="63" spans="5:68" x14ac:dyDescent="0.2">
      <c r="E63" s="14"/>
      <c r="F63" s="386"/>
      <c r="G63" s="386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65"/>
      <c r="AF63" s="265"/>
      <c r="AG63" s="265"/>
      <c r="AH63" s="265"/>
      <c r="AI63" s="265"/>
      <c r="AJ63" s="233"/>
      <c r="AK63" s="265"/>
      <c r="AL63" s="265"/>
      <c r="AM63" s="265"/>
      <c r="AN63" s="265"/>
      <c r="AO63" s="265"/>
      <c r="AP63" s="265"/>
      <c r="AQ63" s="265"/>
      <c r="AR63" s="14"/>
      <c r="AS63" s="14"/>
      <c r="AT63" s="380" t="s">
        <v>328</v>
      </c>
      <c r="AU63" s="340"/>
      <c r="AV63" s="340"/>
      <c r="AW63" s="340"/>
      <c r="AX63" s="340"/>
      <c r="AY63" s="340"/>
      <c r="AZ63" s="340"/>
      <c r="BA63" s="340"/>
      <c r="BB63" s="340"/>
      <c r="BC63" s="340"/>
      <c r="BD63" s="340"/>
      <c r="BE63" s="340"/>
      <c r="BF63" s="340"/>
      <c r="BG63" s="340"/>
      <c r="BH63" s="340"/>
      <c r="BI63" s="52" t="s">
        <v>369</v>
      </c>
      <c r="BJ63" s="14"/>
      <c r="BK63" s="14"/>
      <c r="BL63" s="14"/>
      <c r="BM63" s="252"/>
      <c r="BN63" s="382" t="s">
        <v>330</v>
      </c>
      <c r="BO63" s="382">
        <v>-89.61</v>
      </c>
      <c r="BP63" s="52" t="s">
        <v>381</v>
      </c>
    </row>
    <row r="64" spans="5:68" x14ac:dyDescent="0.2">
      <c r="AQ64" s="14"/>
      <c r="AR64" s="14"/>
      <c r="AS64" s="14"/>
      <c r="AT64" s="266">
        <f>SUM(AT27:AT62)</f>
        <v>0</v>
      </c>
      <c r="AU64" s="266">
        <f t="shared" ref="AU64:BH64" si="2">SUM(AU27:AU62)</f>
        <v>0</v>
      </c>
      <c r="AV64" s="266">
        <f t="shared" si="2"/>
        <v>0.16731462</v>
      </c>
      <c r="AW64" s="266">
        <f t="shared" si="2"/>
        <v>0</v>
      </c>
      <c r="AX64" s="266">
        <f t="shared" si="2"/>
        <v>0</v>
      </c>
      <c r="AY64" s="266">
        <f t="shared" si="2"/>
        <v>282.1287710315147</v>
      </c>
      <c r="AZ64" s="266">
        <f t="shared" si="2"/>
        <v>0</v>
      </c>
      <c r="BA64" s="266">
        <f t="shared" si="2"/>
        <v>2824.8856477449194</v>
      </c>
      <c r="BB64" s="266">
        <f t="shared" si="2"/>
        <v>50.358084153937838</v>
      </c>
      <c r="BC64" s="266">
        <f t="shared" si="2"/>
        <v>0</v>
      </c>
      <c r="BD64" s="266">
        <f t="shared" si="2"/>
        <v>50.358084153937838</v>
      </c>
      <c r="BE64" s="266">
        <f t="shared" si="2"/>
        <v>0</v>
      </c>
      <c r="BF64" s="266">
        <f t="shared" si="2"/>
        <v>29023.907894920801</v>
      </c>
      <c r="BG64" s="266">
        <f t="shared" si="2"/>
        <v>0</v>
      </c>
      <c r="BH64" s="266">
        <f t="shared" si="2"/>
        <v>0</v>
      </c>
      <c r="BJ64" s="14"/>
      <c r="BK64" s="14"/>
      <c r="BL64" s="14"/>
      <c r="BM64" s="14"/>
      <c r="BN64" s="252"/>
      <c r="BO64" s="14"/>
    </row>
    <row r="65" spans="5:67" ht="240" x14ac:dyDescent="0.2">
      <c r="E65" s="60"/>
      <c r="F65" s="234" t="s">
        <v>333</v>
      </c>
      <c r="G65" s="234" t="s">
        <v>335</v>
      </c>
      <c r="H65" s="234" t="s">
        <v>336</v>
      </c>
      <c r="I65" s="234" t="s">
        <v>355</v>
      </c>
      <c r="J65" s="234" t="s">
        <v>377</v>
      </c>
      <c r="K65" s="234" t="s">
        <v>466</v>
      </c>
      <c r="L65" s="234" t="s">
        <v>467</v>
      </c>
      <c r="M65" s="234" t="s">
        <v>411</v>
      </c>
      <c r="N65" s="234" t="s">
        <v>459</v>
      </c>
      <c r="O65" s="235" t="s">
        <v>442</v>
      </c>
      <c r="P65" s="234" t="s">
        <v>409</v>
      </c>
      <c r="Q65" s="235" t="s">
        <v>412</v>
      </c>
      <c r="R65" s="234" t="s">
        <v>437</v>
      </c>
      <c r="S65" s="236" t="s">
        <v>430</v>
      </c>
      <c r="T65" s="234" t="s">
        <v>416</v>
      </c>
      <c r="U65" s="235" t="s">
        <v>441</v>
      </c>
      <c r="V65" s="235" t="s">
        <v>436</v>
      </c>
      <c r="W65" s="235" t="s">
        <v>433</v>
      </c>
      <c r="X65" s="235" t="s">
        <v>439</v>
      </c>
      <c r="Y65" s="236" t="s">
        <v>438</v>
      </c>
      <c r="Z65" s="236" t="s">
        <v>424</v>
      </c>
      <c r="AA65" s="236" t="s">
        <v>456</v>
      </c>
      <c r="AB65" s="236" t="s">
        <v>425</v>
      </c>
      <c r="AC65" s="236" t="s">
        <v>427</v>
      </c>
      <c r="AD65" s="236" t="s">
        <v>426</v>
      </c>
      <c r="AE65" s="236" t="s">
        <v>484</v>
      </c>
      <c r="AF65" s="238" t="s">
        <v>422</v>
      </c>
      <c r="AG65" s="238" t="s">
        <v>552</v>
      </c>
      <c r="AH65" s="236" t="s">
        <v>421</v>
      </c>
      <c r="AI65" s="234" t="s">
        <v>423</v>
      </c>
      <c r="AJ65" s="236" t="s">
        <v>515</v>
      </c>
      <c r="AK65" s="236" t="s">
        <v>517</v>
      </c>
      <c r="AL65" s="236" t="s">
        <v>445</v>
      </c>
      <c r="AM65" s="236" t="s">
        <v>446</v>
      </c>
      <c r="AN65" s="236" t="s">
        <v>447</v>
      </c>
      <c r="AO65" s="236" t="s">
        <v>457</v>
      </c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</row>
    <row r="66" spans="5:67" x14ac:dyDescent="0.2">
      <c r="E66" s="134" t="s">
        <v>325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 t="str">
        <f>Ore_to_PI!M61</f>
        <v>MWi</v>
      </c>
      <c r="P66" s="254">
        <f>Ore_to_PI!AF79</f>
        <v>0</v>
      </c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>SUM(F66:AO66)</f>
        <v>0</v>
      </c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</row>
    <row r="67" spans="5:67" x14ac:dyDescent="0.2">
      <c r="E67" s="134" t="s">
        <v>326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>
        <f>Ore_to_PI!AG141</f>
        <v>0</v>
      </c>
      <c r="R67" s="254">
        <f>Ore_to_PI!AG158</f>
        <v>0</v>
      </c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/>
      <c r="AF67" s="254"/>
      <c r="AG67" s="254"/>
      <c r="AH67" s="254"/>
      <c r="AI67" s="254"/>
      <c r="AJ67" s="254"/>
      <c r="AK67" s="254"/>
      <c r="AL67" s="254"/>
      <c r="AM67" s="254"/>
      <c r="AN67" s="254"/>
      <c r="AO67" s="254"/>
      <c r="AP67" s="251">
        <f t="shared" ref="AP67:AP80" si="3">SUM(F67:AO67)</f>
        <v>0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 x14ac:dyDescent="0.2">
      <c r="E68" s="134" t="s">
        <v>327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>
        <f>Ore_to_PI!AG227</f>
        <v>0</v>
      </c>
      <c r="T68" s="254">
        <f>Ore_to_PI!AG243</f>
        <v>0</v>
      </c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51">
        <f t="shared" si="3"/>
        <v>0</v>
      </c>
      <c r="AQ68" s="14"/>
      <c r="AR68" s="14"/>
      <c r="AS68" s="14"/>
      <c r="AT68" s="252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14"/>
      <c r="BI68" s="14"/>
      <c r="BJ68" s="14"/>
      <c r="BK68" s="14"/>
      <c r="BL68" s="14"/>
      <c r="BM68" s="252"/>
      <c r="BN68" s="252"/>
      <c r="BO68" s="14"/>
    </row>
    <row r="69" spans="5:67" x14ac:dyDescent="0.2">
      <c r="E69" s="134" t="s">
        <v>455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>
        <f>Ore_to_PI!AF61</f>
        <v>0</v>
      </c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1">
        <f t="shared" si="3"/>
        <v>0</v>
      </c>
      <c r="AQ69" s="14"/>
      <c r="AR69" s="14"/>
      <c r="AS69" s="14"/>
      <c r="AT69" s="252"/>
      <c r="AU69" s="252"/>
      <c r="AV69" s="252"/>
      <c r="AW69" s="252"/>
      <c r="AX69" s="252"/>
      <c r="AY69" s="252"/>
      <c r="AZ69" s="252"/>
      <c r="BA69" s="252"/>
      <c r="BB69" s="252"/>
      <c r="BC69" s="252"/>
      <c r="BD69" s="252"/>
      <c r="BE69" s="252"/>
      <c r="BF69" s="252"/>
      <c r="BG69" s="252"/>
      <c r="BH69" s="14"/>
      <c r="BI69" s="14"/>
      <c r="BJ69" s="14"/>
      <c r="BK69" s="14"/>
      <c r="BL69" s="14"/>
      <c r="BM69" s="252"/>
      <c r="BN69" s="252"/>
      <c r="BO69" s="14"/>
    </row>
    <row r="70" spans="5:67" x14ac:dyDescent="0.2">
      <c r="E70" s="134" t="s">
        <v>435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>
        <f>Ore_to_PI!AZ141</f>
        <v>2824.8856477449194</v>
      </c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4"/>
      <c r="AJ70" s="254"/>
      <c r="AK70" s="254"/>
      <c r="AL70" s="254"/>
      <c r="AM70" s="254"/>
      <c r="AN70" s="254"/>
      <c r="AO70" s="254"/>
      <c r="AP70" s="251">
        <f t="shared" si="3"/>
        <v>2824.8856477449194</v>
      </c>
      <c r="AQ70" s="14"/>
      <c r="AR70" s="14"/>
      <c r="AS70" s="14"/>
      <c r="AT70" s="252"/>
      <c r="AU70" s="252"/>
      <c r="AV70" s="252"/>
      <c r="AW70" s="252"/>
      <c r="AX70" s="252"/>
      <c r="AY70" s="252"/>
      <c r="AZ70" s="252"/>
      <c r="BA70" s="252"/>
      <c r="BB70" s="252"/>
      <c r="BC70" s="252"/>
      <c r="BD70" s="252"/>
      <c r="BE70" s="252"/>
      <c r="BF70" s="252"/>
      <c r="BG70" s="252"/>
      <c r="BH70" s="14"/>
      <c r="BI70" s="14"/>
      <c r="BJ70" s="14"/>
      <c r="BK70" s="14"/>
      <c r="BL70" s="14"/>
      <c r="BM70" s="252"/>
      <c r="BN70" s="252"/>
      <c r="BO70" s="14"/>
    </row>
    <row r="71" spans="5:67" x14ac:dyDescent="0.2">
      <c r="E71" s="134" t="s">
        <v>434</v>
      </c>
      <c r="F71" s="237"/>
      <c r="G71" s="237"/>
      <c r="H71" s="237"/>
      <c r="I71" s="237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>
        <f>Ore_to_PI!AZ227</f>
        <v>282.1287710315147</v>
      </c>
      <c r="X71" s="254"/>
      <c r="Y71" s="254"/>
      <c r="Z71" s="254"/>
      <c r="AA71" s="254"/>
      <c r="AB71" s="254"/>
      <c r="AC71" s="254"/>
      <c r="AD71" s="254"/>
      <c r="AE71" s="254"/>
      <c r="AF71" s="254"/>
      <c r="AG71" s="254"/>
      <c r="AH71" s="254"/>
      <c r="AI71" s="254"/>
      <c r="AJ71" s="254"/>
      <c r="AK71" s="254"/>
      <c r="AL71" s="254"/>
      <c r="AM71" s="254"/>
      <c r="AN71" s="254"/>
      <c r="AO71" s="254"/>
      <c r="AP71" s="251">
        <f t="shared" si="3"/>
        <v>282.1287710315147</v>
      </c>
      <c r="AQ71" s="14"/>
      <c r="AR71" s="14"/>
      <c r="AS71" s="14"/>
      <c r="AT71" s="252"/>
      <c r="AU71" s="252"/>
      <c r="AV71" s="252"/>
      <c r="AW71" s="252"/>
      <c r="AX71" s="252"/>
      <c r="AY71" s="252"/>
      <c r="AZ71" s="252"/>
      <c r="BA71" s="252"/>
      <c r="BB71" s="252"/>
      <c r="BC71" s="252"/>
      <c r="BD71" s="252"/>
      <c r="BE71" s="252"/>
      <c r="BF71" s="252"/>
      <c r="BG71" s="252"/>
      <c r="BH71" s="14"/>
      <c r="BI71" s="14"/>
      <c r="BJ71" s="14"/>
      <c r="BK71" s="14"/>
      <c r="BL71" s="14"/>
      <c r="BM71" s="252"/>
      <c r="BN71" s="252"/>
      <c r="BO71" s="14"/>
    </row>
    <row r="72" spans="5:67" x14ac:dyDescent="0.2">
      <c r="E72" s="134" t="s">
        <v>351</v>
      </c>
      <c r="F72" s="237"/>
      <c r="G72" s="237"/>
      <c r="H72" s="237"/>
      <c r="I72" s="237"/>
      <c r="J72" s="237"/>
      <c r="K72" s="237"/>
      <c r="L72" s="237"/>
      <c r="M72" s="237"/>
      <c r="N72" s="237"/>
      <c r="O72" s="254"/>
      <c r="P72" s="254"/>
      <c r="Q72" s="254"/>
      <c r="R72" s="254"/>
      <c r="S72" s="254"/>
      <c r="T72" s="254"/>
      <c r="U72" s="254"/>
      <c r="V72" s="254"/>
      <c r="W72" s="254"/>
      <c r="X72" s="254" t="str">
        <f>Ore_to_PI!BR57</f>
        <v>MWi</v>
      </c>
      <c r="Y72" s="254" t="str">
        <f>Ore_to_PI!BR72</f>
        <v>φ</v>
      </c>
      <c r="Z72" s="254"/>
      <c r="AA72" s="254"/>
      <c r="AB72" s="254"/>
      <c r="AC72" s="254"/>
      <c r="AD72" s="254"/>
      <c r="AE72" s="254"/>
      <c r="AF72" s="254"/>
      <c r="AG72" s="254"/>
      <c r="AH72" s="254"/>
      <c r="AI72" s="254"/>
      <c r="AJ72" s="254"/>
      <c r="AK72" s="254"/>
      <c r="AL72" s="254"/>
      <c r="AM72" s="254"/>
      <c r="AN72" s="254"/>
      <c r="AO72" s="254"/>
      <c r="AP72" s="251">
        <f t="shared" si="3"/>
        <v>0</v>
      </c>
      <c r="AQ72" s="14"/>
      <c r="AR72" s="14"/>
      <c r="AS72" s="14"/>
      <c r="AT72" s="252"/>
      <c r="AU72" s="252"/>
      <c r="AV72" s="252"/>
      <c r="AW72" s="252"/>
      <c r="AX72" s="252"/>
      <c r="AY72" s="252"/>
      <c r="AZ72" s="252"/>
      <c r="BA72" s="252"/>
      <c r="BB72" s="252"/>
      <c r="BC72" s="252"/>
      <c r="BD72" s="252"/>
      <c r="BE72" s="252"/>
      <c r="BF72" s="252"/>
      <c r="BG72" s="252"/>
      <c r="BH72" s="14"/>
      <c r="BI72" s="14"/>
      <c r="BJ72" s="14"/>
      <c r="BK72" s="14"/>
      <c r="BL72" s="14"/>
      <c r="BM72" s="252"/>
      <c r="BN72" s="252"/>
      <c r="BO72" s="14"/>
    </row>
    <row r="73" spans="5:67" x14ac:dyDescent="0.2">
      <c r="E73" s="134" t="s">
        <v>348</v>
      </c>
      <c r="F73" s="237"/>
      <c r="G73" s="237"/>
      <c r="H73" s="237"/>
      <c r="I73" s="237"/>
      <c r="J73" s="237"/>
      <c r="K73" s="237"/>
      <c r="L73" s="237"/>
      <c r="M73" s="237"/>
      <c r="N73" s="237"/>
      <c r="O73" s="254"/>
      <c r="P73" s="254"/>
      <c r="Q73" s="254"/>
      <c r="R73" s="254"/>
      <c r="S73" s="254"/>
      <c r="T73" s="254"/>
      <c r="U73" s="254"/>
      <c r="V73" s="254"/>
      <c r="W73" s="254"/>
      <c r="X73" s="254"/>
      <c r="Y73" s="254"/>
      <c r="Z73" s="254">
        <f>Ore_to_PI!BS141</f>
        <v>0</v>
      </c>
      <c r="AA73" s="254"/>
      <c r="AB73" s="254"/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51">
        <f t="shared" si="3"/>
        <v>0</v>
      </c>
      <c r="AQ73" s="14"/>
      <c r="AR73" s="14"/>
      <c r="AS73" s="14"/>
      <c r="AT73" s="252"/>
      <c r="AU73" s="252"/>
      <c r="AV73" s="252"/>
      <c r="AW73" s="252"/>
      <c r="AX73" s="252"/>
      <c r="AY73" s="252"/>
      <c r="AZ73" s="252"/>
      <c r="BA73" s="252"/>
      <c r="BB73" s="252"/>
      <c r="BC73" s="252"/>
      <c r="BD73" s="252"/>
      <c r="BE73" s="252"/>
      <c r="BF73" s="252"/>
      <c r="BG73" s="252"/>
      <c r="BH73" s="14"/>
      <c r="BI73" s="14"/>
      <c r="BJ73" s="14"/>
      <c r="BK73" s="14"/>
      <c r="BL73" s="14"/>
      <c r="BM73" s="252"/>
      <c r="BN73" s="252"/>
      <c r="BO73" s="14"/>
    </row>
    <row r="74" spans="5:67" x14ac:dyDescent="0.2">
      <c r="E74" s="134" t="s">
        <v>362</v>
      </c>
      <c r="F74" s="237"/>
      <c r="G74" s="237"/>
      <c r="H74" s="237"/>
      <c r="I74" s="237"/>
      <c r="J74" s="237"/>
      <c r="K74" s="237"/>
      <c r="L74" s="237"/>
      <c r="M74" s="237"/>
      <c r="N74" s="237"/>
      <c r="O74" s="254"/>
      <c r="P74" s="254"/>
      <c r="Q74" s="254"/>
      <c r="R74" s="254"/>
      <c r="S74" s="254"/>
      <c r="T74" s="254"/>
      <c r="U74" s="254"/>
      <c r="V74" s="254"/>
      <c r="W74" s="254"/>
      <c r="X74" s="254"/>
      <c r="Y74" s="254"/>
      <c r="Z74" s="254"/>
      <c r="AA74" s="254">
        <f>Ore_to_PI!BS227</f>
        <v>50.358084153937838</v>
      </c>
      <c r="AB74" s="254"/>
      <c r="AC74" s="254"/>
      <c r="AD74" s="254"/>
      <c r="AE74" s="254"/>
      <c r="AF74" s="254"/>
      <c r="AG74" s="254"/>
      <c r="AH74" s="254"/>
      <c r="AI74" s="254"/>
      <c r="AJ74" s="254"/>
      <c r="AK74" s="254"/>
      <c r="AL74" s="254"/>
      <c r="AM74" s="254"/>
      <c r="AN74" s="254"/>
      <c r="AO74" s="254"/>
      <c r="AP74" s="251">
        <f t="shared" si="3"/>
        <v>50.358084153937838</v>
      </c>
      <c r="AQ74" s="14"/>
      <c r="AR74" s="14"/>
      <c r="AS74" s="14"/>
      <c r="AT74" s="252"/>
      <c r="AU74" s="252"/>
      <c r="AV74" s="252"/>
      <c r="AW74" s="252"/>
      <c r="AX74" s="252"/>
      <c r="AY74" s="252"/>
      <c r="AZ74" s="252"/>
      <c r="BA74" s="252"/>
      <c r="BB74" s="252"/>
      <c r="BC74" s="252"/>
      <c r="BD74" s="252"/>
      <c r="BE74" s="252"/>
      <c r="BF74" s="252"/>
      <c r="BG74" s="252"/>
      <c r="BH74" s="14"/>
      <c r="BI74" s="14"/>
      <c r="BJ74" s="14"/>
      <c r="BK74" s="14"/>
      <c r="BL74" s="14"/>
      <c r="BM74" s="252"/>
      <c r="BN74" s="252"/>
      <c r="BO74" s="14"/>
    </row>
    <row r="75" spans="5:67" x14ac:dyDescent="0.2">
      <c r="E75" s="134" t="s">
        <v>349</v>
      </c>
      <c r="F75" s="237"/>
      <c r="G75" s="237"/>
      <c r="H75" s="237"/>
      <c r="I75" s="237"/>
      <c r="J75" s="237"/>
      <c r="K75" s="237"/>
      <c r="L75" s="237"/>
      <c r="M75" s="237"/>
      <c r="N75" s="237"/>
      <c r="O75" s="254"/>
      <c r="P75" s="254"/>
      <c r="Q75" s="254"/>
      <c r="R75" s="254"/>
      <c r="S75" s="254"/>
      <c r="T75" s="254"/>
      <c r="U75" s="254"/>
      <c r="V75" s="254"/>
      <c r="W75" s="254"/>
      <c r="X75" s="254"/>
      <c r="Y75" s="254"/>
      <c r="Z75" s="254"/>
      <c r="AA75" s="254"/>
      <c r="AB75" s="254" t="str">
        <f>Ore_to_PI!CN140</f>
        <v>MWi</v>
      </c>
      <c r="AC75" s="254" t="str">
        <f>Ore_to_PI!CN128</f>
        <v>MWi</v>
      </c>
      <c r="AD75" s="254">
        <f>Ore_to_PI!CN154</f>
        <v>0</v>
      </c>
      <c r="AE75" s="254"/>
      <c r="AF75" s="254"/>
      <c r="AG75" s="254"/>
      <c r="AH75" s="254"/>
      <c r="AI75" s="254"/>
      <c r="AJ75" s="254"/>
      <c r="AK75" s="254"/>
      <c r="AL75" s="254"/>
      <c r="AM75" s="254"/>
      <c r="AN75" s="254"/>
      <c r="AO75" s="254"/>
      <c r="AP75" s="251">
        <f t="shared" si="3"/>
        <v>0</v>
      </c>
      <c r="AQ75" s="14"/>
      <c r="AR75" s="14"/>
      <c r="AS75" s="14"/>
      <c r="AT75" s="252"/>
      <c r="AU75" s="252"/>
      <c r="AV75" s="252"/>
      <c r="AW75" s="252"/>
      <c r="AX75" s="252"/>
      <c r="AY75" s="252"/>
      <c r="AZ75" s="252"/>
      <c r="BA75" s="252"/>
      <c r="BB75" s="252"/>
      <c r="BC75" s="252"/>
      <c r="BD75" s="252"/>
      <c r="BE75" s="252"/>
      <c r="BF75" s="252"/>
      <c r="BG75" s="252"/>
      <c r="BH75" s="14"/>
      <c r="BI75" s="14"/>
      <c r="BJ75" s="14"/>
      <c r="BK75" s="14"/>
      <c r="BL75" s="14"/>
      <c r="BM75" s="252"/>
      <c r="BN75" s="252"/>
      <c r="BO75" s="14"/>
    </row>
    <row r="76" spans="5:67" x14ac:dyDescent="0.2">
      <c r="E76" s="134" t="s">
        <v>344</v>
      </c>
      <c r="F76" s="237"/>
      <c r="G76" s="237"/>
      <c r="H76" s="237"/>
      <c r="I76" s="237"/>
      <c r="J76" s="237"/>
      <c r="K76" s="237"/>
      <c r="L76" s="237"/>
      <c r="M76" s="237"/>
      <c r="N76" s="237"/>
      <c r="O76" s="254"/>
      <c r="P76" s="254"/>
      <c r="Q76" s="254"/>
      <c r="R76" s="254"/>
      <c r="S76" s="254"/>
      <c r="T76" s="254"/>
      <c r="U76" s="254"/>
      <c r="V76" s="254"/>
      <c r="W76" s="254"/>
      <c r="X76" s="254"/>
      <c r="Y76" s="254"/>
      <c r="Z76" s="254"/>
      <c r="AA76" s="254"/>
      <c r="AB76" s="254"/>
      <c r="AC76" s="254"/>
      <c r="AD76" s="254"/>
      <c r="AE76" s="254" t="str">
        <f>Ore_to_PI!CN220</f>
        <v>MWi</v>
      </c>
      <c r="AF76" s="254">
        <f>Ore_to_PI!CN252</f>
        <v>0</v>
      </c>
      <c r="AG76" s="254" t="str">
        <f>Ore_to_PI!CN291</f>
        <v>φ</v>
      </c>
      <c r="AH76" s="254">
        <f>Ore_to_PI!CN238</f>
        <v>2.0158800000000003E-3</v>
      </c>
      <c r="AI76" s="254">
        <f>Ore_to_PI!CN267</f>
        <v>0</v>
      </c>
      <c r="AJ76" s="254"/>
      <c r="AK76" s="254"/>
      <c r="AL76" s="254"/>
      <c r="AM76" s="254"/>
      <c r="AN76" s="254"/>
      <c r="AO76" s="254"/>
      <c r="AP76" s="251">
        <f t="shared" si="3"/>
        <v>2.0158800000000003E-3</v>
      </c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 t="s">
        <v>514</v>
      </c>
      <c r="F77" s="237"/>
      <c r="G77" s="237"/>
      <c r="H77" s="237"/>
      <c r="I77" s="237"/>
      <c r="J77" s="237"/>
      <c r="K77" s="237"/>
      <c r="L77" s="237"/>
      <c r="M77" s="237"/>
      <c r="N77" s="237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>
        <f>Ore_to_PI!DH250</f>
        <v>29023.907894920801</v>
      </c>
      <c r="AK77" s="254"/>
      <c r="AL77" s="254"/>
      <c r="AM77" s="254"/>
      <c r="AN77" s="254"/>
      <c r="AO77" s="254"/>
      <c r="AP77" s="251">
        <f t="shared" si="3"/>
        <v>29023.907894920801</v>
      </c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 t="s">
        <v>516</v>
      </c>
      <c r="F78" s="237"/>
      <c r="G78" s="237"/>
      <c r="H78" s="237"/>
      <c r="I78" s="237"/>
      <c r="J78" s="237"/>
      <c r="K78" s="237"/>
      <c r="L78" s="237"/>
      <c r="M78" s="237"/>
      <c r="N78" s="237"/>
      <c r="O78" s="254"/>
      <c r="P78" s="254"/>
      <c r="Q78" s="254"/>
      <c r="R78" s="254"/>
      <c r="S78" s="254"/>
      <c r="T78" s="254"/>
      <c r="U78" s="254"/>
      <c r="V78" s="254"/>
      <c r="W78" s="254"/>
      <c r="X78" s="254"/>
      <c r="Y78" s="254"/>
      <c r="Z78" s="254"/>
      <c r="AA78" s="254"/>
      <c r="AB78" s="254"/>
      <c r="AC78" s="254"/>
      <c r="AD78" s="254"/>
      <c r="AE78" s="254"/>
      <c r="AF78" s="254"/>
      <c r="AG78" s="254"/>
      <c r="AH78" s="254"/>
      <c r="AI78" s="254"/>
      <c r="AJ78" s="254"/>
      <c r="AK78" s="254">
        <f>Ore_to_PI!EC250</f>
        <v>0</v>
      </c>
      <c r="AL78" s="254"/>
      <c r="AM78" s="254"/>
      <c r="AN78" s="254"/>
      <c r="AO78" s="254"/>
      <c r="AP78" s="251">
        <f t="shared" si="3"/>
        <v>0</v>
      </c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 t="s">
        <v>76</v>
      </c>
      <c r="F79" s="237"/>
      <c r="G79" s="237"/>
      <c r="H79" s="237"/>
      <c r="I79" s="237"/>
      <c r="J79" s="237"/>
      <c r="K79" s="237"/>
      <c r="L79" s="237"/>
      <c r="M79" s="237"/>
      <c r="N79" s="237"/>
      <c r="O79" s="254"/>
      <c r="P79" s="254"/>
      <c r="Q79" s="254"/>
      <c r="R79" s="254"/>
      <c r="S79" s="254"/>
      <c r="T79" s="254"/>
      <c r="U79" s="254"/>
      <c r="V79" s="254"/>
      <c r="W79" s="254"/>
      <c r="X79" s="254"/>
      <c r="Y79" s="254"/>
      <c r="Z79" s="254"/>
      <c r="AA79" s="254"/>
      <c r="AB79" s="254"/>
      <c r="AC79" s="254"/>
      <c r="AD79" s="254"/>
      <c r="AE79" s="254"/>
      <c r="AF79" s="254"/>
      <c r="AG79" s="254"/>
      <c r="AH79" s="254"/>
      <c r="AI79" s="258"/>
      <c r="AJ79" s="254"/>
      <c r="AK79" s="254"/>
      <c r="AL79" s="258" t="str">
        <f>Ore_to_PI!ED143</f>
        <v>[kgi/moli]</v>
      </c>
      <c r="AM79" s="254"/>
      <c r="AN79" s="254"/>
      <c r="AO79" s="254"/>
      <c r="AP79" s="251">
        <f t="shared" si="3"/>
        <v>0</v>
      </c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 t="s">
        <v>337</v>
      </c>
      <c r="F80" s="237"/>
      <c r="G80" s="237"/>
      <c r="H80" s="237"/>
      <c r="I80" s="239"/>
      <c r="J80" s="237"/>
      <c r="K80" s="237"/>
      <c r="L80" s="237"/>
      <c r="M80" s="237"/>
      <c r="N80" s="237"/>
      <c r="O80" s="254"/>
      <c r="P80" s="254"/>
      <c r="Q80" s="254"/>
      <c r="R80" s="254"/>
      <c r="S80" s="254"/>
      <c r="T80" s="254"/>
      <c r="U80" s="254"/>
      <c r="V80" s="254"/>
      <c r="W80" s="254"/>
      <c r="X80" s="254"/>
      <c r="Y80" s="254"/>
      <c r="Z80" s="254"/>
      <c r="AA80" s="254"/>
      <c r="AB80" s="254"/>
      <c r="AC80" s="254"/>
      <c r="AD80" s="267"/>
      <c r="AE80" s="254"/>
      <c r="AF80" s="254"/>
      <c r="AG80" s="254"/>
      <c r="AH80" s="254"/>
      <c r="AI80" s="254"/>
      <c r="AJ80" s="254"/>
      <c r="AK80" s="254"/>
      <c r="AL80" s="254"/>
      <c r="AM80" s="254">
        <f>Ore_to_PI!FD140</f>
        <v>0</v>
      </c>
      <c r="AN80" s="254">
        <f>Ore_to_PI!FD158</f>
        <v>0</v>
      </c>
      <c r="AO80" s="254">
        <f>Ore_to_PI!FD118</f>
        <v>0</v>
      </c>
      <c r="AP80" s="251">
        <f t="shared" si="3"/>
        <v>0</v>
      </c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382" t="s">
        <v>329</v>
      </c>
      <c r="G81" s="382"/>
      <c r="H81" s="382"/>
      <c r="I81" s="382"/>
      <c r="J81" s="382"/>
      <c r="K81" s="382"/>
      <c r="L81" s="382"/>
      <c r="M81" s="382"/>
      <c r="N81" s="382"/>
      <c r="O81" s="382"/>
      <c r="P81" s="382"/>
      <c r="Q81" s="382"/>
      <c r="R81" s="382"/>
      <c r="S81" s="382"/>
      <c r="T81" s="382"/>
      <c r="U81" s="382"/>
      <c r="V81" s="382"/>
      <c r="W81" s="382"/>
      <c r="X81" s="382"/>
      <c r="Y81" s="382"/>
      <c r="Z81" s="382"/>
      <c r="AA81" s="382"/>
      <c r="AB81" s="382"/>
      <c r="AC81" s="382"/>
      <c r="AD81" s="382"/>
      <c r="AE81" s="382"/>
      <c r="AF81" s="382"/>
      <c r="AG81" s="382"/>
      <c r="AH81" s="382"/>
      <c r="AI81" s="382"/>
      <c r="AJ81" s="382"/>
      <c r="AK81" s="382"/>
      <c r="AL81" s="382"/>
      <c r="AM81" s="382"/>
      <c r="AN81" s="382"/>
      <c r="AO81" s="382"/>
      <c r="AP81" s="252" t="s">
        <v>365</v>
      </c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251">
        <f>SUM(F66:F80)</f>
        <v>0</v>
      </c>
      <c r="G82" s="251">
        <f t="shared" ref="G82:AO82" si="4">SUM(G66:G80)</f>
        <v>0</v>
      </c>
      <c r="H82" s="251">
        <f t="shared" si="4"/>
        <v>0</v>
      </c>
      <c r="I82" s="251">
        <f t="shared" si="4"/>
        <v>0</v>
      </c>
      <c r="J82" s="251">
        <f t="shared" si="4"/>
        <v>0</v>
      </c>
      <c r="K82" s="251">
        <f t="shared" si="4"/>
        <v>0</v>
      </c>
      <c r="L82" s="251">
        <f t="shared" si="4"/>
        <v>0</v>
      </c>
      <c r="M82" s="251">
        <f t="shared" si="4"/>
        <v>0</v>
      </c>
      <c r="N82" s="251">
        <f t="shared" si="4"/>
        <v>0</v>
      </c>
      <c r="O82" s="251">
        <f t="shared" si="4"/>
        <v>0</v>
      </c>
      <c r="P82" s="251">
        <f t="shared" si="4"/>
        <v>0</v>
      </c>
      <c r="Q82" s="251">
        <f t="shared" si="4"/>
        <v>0</v>
      </c>
      <c r="R82" s="251">
        <f t="shared" si="4"/>
        <v>0</v>
      </c>
      <c r="S82" s="251">
        <f t="shared" si="4"/>
        <v>0</v>
      </c>
      <c r="T82" s="251">
        <f t="shared" si="4"/>
        <v>0</v>
      </c>
      <c r="U82" s="251">
        <f t="shared" si="4"/>
        <v>0</v>
      </c>
      <c r="V82" s="251">
        <f t="shared" si="4"/>
        <v>2824.8856477449194</v>
      </c>
      <c r="W82" s="251">
        <f t="shared" si="4"/>
        <v>282.1287710315147</v>
      </c>
      <c r="X82" s="251">
        <f t="shared" si="4"/>
        <v>0</v>
      </c>
      <c r="Y82" s="251">
        <f t="shared" si="4"/>
        <v>0</v>
      </c>
      <c r="Z82" s="251">
        <f t="shared" si="4"/>
        <v>0</v>
      </c>
      <c r="AA82" s="251">
        <f t="shared" si="4"/>
        <v>50.358084153937838</v>
      </c>
      <c r="AB82" s="251">
        <f t="shared" si="4"/>
        <v>0</v>
      </c>
      <c r="AC82" s="251">
        <f t="shared" si="4"/>
        <v>0</v>
      </c>
      <c r="AD82" s="251">
        <f t="shared" si="4"/>
        <v>0</v>
      </c>
      <c r="AE82" s="251">
        <f t="shared" si="4"/>
        <v>0</v>
      </c>
      <c r="AF82" s="251">
        <f t="shared" si="4"/>
        <v>0</v>
      </c>
      <c r="AG82" s="251">
        <f t="shared" si="4"/>
        <v>0</v>
      </c>
      <c r="AH82" s="251">
        <f t="shared" si="4"/>
        <v>2.0158800000000003E-3</v>
      </c>
      <c r="AI82" s="251">
        <f t="shared" si="4"/>
        <v>0</v>
      </c>
      <c r="AJ82" s="251">
        <f t="shared" si="4"/>
        <v>29023.907894920801</v>
      </c>
      <c r="AK82" s="251">
        <f t="shared" si="4"/>
        <v>0</v>
      </c>
      <c r="AL82" s="251">
        <f t="shared" si="4"/>
        <v>0</v>
      </c>
      <c r="AM82" s="251">
        <f t="shared" si="4"/>
        <v>0</v>
      </c>
      <c r="AN82" s="251">
        <f t="shared" si="4"/>
        <v>0</v>
      </c>
      <c r="AO82" s="251">
        <f t="shared" si="4"/>
        <v>0</v>
      </c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x14ac:dyDescent="0.2">
      <c r="E83" s="134"/>
      <c r="F83" s="382" t="s">
        <v>366</v>
      </c>
      <c r="G83" s="382"/>
      <c r="H83" s="382"/>
      <c r="I83" s="382"/>
      <c r="J83" s="382"/>
      <c r="K83" s="382"/>
      <c r="L83" s="382"/>
      <c r="M83" s="382"/>
      <c r="N83" s="382"/>
      <c r="O83" s="382"/>
      <c r="P83" s="382"/>
      <c r="Q83" s="382"/>
      <c r="R83" s="382"/>
      <c r="S83" s="382"/>
      <c r="T83" s="382"/>
      <c r="U83" s="382"/>
      <c r="V83" s="382"/>
      <c r="W83" s="382"/>
      <c r="X83" s="382"/>
      <c r="Y83" s="382"/>
      <c r="Z83" s="382"/>
      <c r="AA83" s="382"/>
      <c r="AB83" s="382"/>
      <c r="AC83" s="382"/>
      <c r="AD83" s="382"/>
      <c r="AE83" s="382"/>
      <c r="AF83" s="382"/>
      <c r="AG83" s="382"/>
      <c r="AH83" s="382"/>
      <c r="AI83" s="382"/>
      <c r="AJ83" s="382"/>
      <c r="AK83" s="382"/>
      <c r="AL83" s="382"/>
      <c r="AM83" s="382"/>
      <c r="AN83" s="382"/>
      <c r="AO83" s="382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x14ac:dyDescent="0.2">
      <c r="E85" s="13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13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x14ac:dyDescent="0.2">
      <c r="E88" s="13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ht="240" x14ac:dyDescent="0.2">
      <c r="E92" s="134"/>
      <c r="F92" s="234" t="s">
        <v>333</v>
      </c>
      <c r="G92" s="234" t="s">
        <v>335</v>
      </c>
      <c r="H92" s="234" t="s">
        <v>336</v>
      </c>
      <c r="I92" s="234" t="s">
        <v>355</v>
      </c>
      <c r="J92" s="234" t="s">
        <v>377</v>
      </c>
      <c r="K92" s="234" t="s">
        <v>466</v>
      </c>
      <c r="L92" s="234" t="s">
        <v>467</v>
      </c>
      <c r="M92" s="234" t="s">
        <v>411</v>
      </c>
      <c r="N92" s="234" t="s">
        <v>459</v>
      </c>
      <c r="O92" s="235" t="s">
        <v>442</v>
      </c>
      <c r="P92" s="234" t="s">
        <v>409</v>
      </c>
      <c r="Q92" s="235" t="s">
        <v>412</v>
      </c>
      <c r="R92" s="234" t="s">
        <v>437</v>
      </c>
      <c r="S92" s="236" t="s">
        <v>430</v>
      </c>
      <c r="T92" s="234" t="s">
        <v>416</v>
      </c>
      <c r="U92" s="235" t="s">
        <v>441</v>
      </c>
      <c r="V92" s="235" t="s">
        <v>436</v>
      </c>
      <c r="W92" s="235" t="s">
        <v>433</v>
      </c>
      <c r="X92" s="235" t="s">
        <v>439</v>
      </c>
      <c r="Y92" s="236" t="s">
        <v>438</v>
      </c>
      <c r="Z92" s="236" t="s">
        <v>424</v>
      </c>
      <c r="AA92" s="236" t="s">
        <v>456</v>
      </c>
      <c r="AB92" s="236" t="s">
        <v>425</v>
      </c>
      <c r="AC92" s="236" t="s">
        <v>427</v>
      </c>
      <c r="AD92" s="236" t="s">
        <v>426</v>
      </c>
      <c r="AE92" s="236" t="s">
        <v>484</v>
      </c>
      <c r="AF92" s="238" t="s">
        <v>422</v>
      </c>
      <c r="AG92" s="238" t="s">
        <v>552</v>
      </c>
      <c r="AH92" s="236" t="s">
        <v>421</v>
      </c>
      <c r="AI92" s="234" t="s">
        <v>423</v>
      </c>
      <c r="AJ92" s="236" t="s">
        <v>515</v>
      </c>
      <c r="AK92" s="236" t="s">
        <v>517</v>
      </c>
      <c r="AL92" s="236" t="s">
        <v>445</v>
      </c>
      <c r="AM92" s="236" t="s">
        <v>446</v>
      </c>
      <c r="AN92" s="236" t="s">
        <v>447</v>
      </c>
      <c r="AO92" s="236" t="s">
        <v>457</v>
      </c>
      <c r="AP92" s="236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34" t="s">
        <v>332</v>
      </c>
      <c r="F93" s="268" t="str">
        <f>Ore_to_PI!M61</f>
        <v>MWi</v>
      </c>
      <c r="G93" s="268"/>
      <c r="H93" s="268"/>
      <c r="I93" s="268"/>
      <c r="J93" s="268"/>
      <c r="K93" s="268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  <c r="AA93" s="268"/>
      <c r="AB93" s="268"/>
      <c r="AC93" s="268"/>
      <c r="AD93" s="268"/>
      <c r="AE93" s="268"/>
      <c r="AF93" s="268"/>
      <c r="AG93" s="268"/>
      <c r="AH93" s="268"/>
      <c r="AI93" s="268"/>
      <c r="AJ93" s="268"/>
      <c r="AK93" s="268"/>
      <c r="AL93" s="268"/>
      <c r="AM93" s="268"/>
      <c r="AN93" s="268"/>
      <c r="AO93" s="268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ht="16" x14ac:dyDescent="0.2">
      <c r="E94" s="232" t="s">
        <v>413</v>
      </c>
      <c r="F94" s="268"/>
      <c r="G94" s="268">
        <f>Ore_to_PI!M141</f>
        <v>0</v>
      </c>
      <c r="H94" s="268"/>
      <c r="I94" s="268"/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  <c r="AA94" s="268"/>
      <c r="AB94" s="268"/>
      <c r="AC94" s="268"/>
      <c r="AD94" s="268"/>
      <c r="AE94" s="268"/>
      <c r="AF94" s="268"/>
      <c r="AG94" s="268"/>
      <c r="AH94" s="268"/>
      <c r="AI94" s="268"/>
      <c r="AJ94" s="268"/>
      <c r="AK94" s="268"/>
      <c r="AL94" s="268"/>
      <c r="AM94" s="268"/>
      <c r="AN94" s="268"/>
      <c r="AO94" s="268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E95" s="233" t="s">
        <v>356</v>
      </c>
      <c r="F95" s="268"/>
      <c r="G95" s="268"/>
      <c r="H95" s="268">
        <f>Ore_to_PI!M227</f>
        <v>0.16731462</v>
      </c>
      <c r="I95" s="268"/>
      <c r="J95" s="268"/>
      <c r="K95" s="268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Y95" s="268"/>
      <c r="Z95" s="268"/>
      <c r="AA95" s="268"/>
      <c r="AB95" s="268"/>
      <c r="AC95" s="268"/>
      <c r="AD95" s="268"/>
      <c r="AE95" s="268"/>
      <c r="AF95" s="268"/>
      <c r="AG95" s="268"/>
      <c r="AH95" s="268"/>
      <c r="AI95" s="268"/>
      <c r="AJ95" s="268"/>
      <c r="AK95" s="268"/>
      <c r="AL95" s="268"/>
      <c r="AM95" s="268"/>
      <c r="AN95" s="268"/>
      <c r="AO95" s="268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 x14ac:dyDescent="0.2">
      <c r="E96" s="134" t="s">
        <v>380</v>
      </c>
      <c r="F96" s="268"/>
      <c r="G96" s="268"/>
      <c r="H96" s="268"/>
      <c r="I96" s="269">
        <f>Ore_to_PI!M251</f>
        <v>0</v>
      </c>
      <c r="J96" s="268"/>
      <c r="K96" s="268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  <c r="W96" s="268"/>
      <c r="X96" s="268"/>
      <c r="Y96" s="268"/>
      <c r="Z96" s="268"/>
      <c r="AA96" s="268"/>
      <c r="AB96" s="268"/>
      <c r="AC96" s="268"/>
      <c r="AD96" s="268"/>
      <c r="AE96" s="268"/>
      <c r="AF96" s="268"/>
      <c r="AG96" s="268"/>
      <c r="AH96" s="268"/>
      <c r="AI96" s="268"/>
      <c r="AJ96" s="268"/>
      <c r="AK96" s="268"/>
      <c r="AL96" s="268"/>
      <c r="AM96" s="268"/>
      <c r="AN96" s="268"/>
      <c r="AO96" s="268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</row>
    <row r="97" spans="5:67" ht="16" x14ac:dyDescent="0.2">
      <c r="E97" s="134" t="s">
        <v>376</v>
      </c>
      <c r="F97" s="268"/>
      <c r="G97" s="268"/>
      <c r="H97" s="268"/>
      <c r="I97" s="268"/>
      <c r="J97" s="270">
        <f>Ore_to_PI!BS258</f>
        <v>0</v>
      </c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268"/>
      <c r="AE97" s="268"/>
      <c r="AF97" s="268"/>
      <c r="AG97" s="268"/>
      <c r="AH97" s="268"/>
      <c r="AI97" s="268"/>
      <c r="AJ97" s="268"/>
      <c r="AK97" s="268"/>
      <c r="AL97" s="268"/>
      <c r="AM97" s="268"/>
      <c r="AN97" s="268"/>
      <c r="AO97" s="268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</row>
    <row r="98" spans="5:67" x14ac:dyDescent="0.2">
      <c r="E98" s="134" t="s">
        <v>469</v>
      </c>
      <c r="F98" s="268"/>
      <c r="G98" s="268"/>
      <c r="H98" s="268"/>
      <c r="I98" s="268"/>
      <c r="J98" s="268"/>
      <c r="K98" s="268">
        <f>Ore_to_PI!M236</f>
        <v>0</v>
      </c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  <c r="AA98" s="268"/>
      <c r="AB98" s="268"/>
      <c r="AC98" s="268"/>
      <c r="AD98" s="268"/>
      <c r="AE98" s="268"/>
      <c r="AF98" s="268"/>
      <c r="AG98" s="268"/>
      <c r="AH98" s="268"/>
      <c r="AI98" s="268"/>
      <c r="AJ98" s="268"/>
      <c r="AK98" s="268"/>
      <c r="AL98" s="268"/>
      <c r="AM98" s="268"/>
      <c r="AN98" s="268"/>
      <c r="AO98" s="268"/>
      <c r="AP98" s="14"/>
      <c r="AQ98" s="14"/>
      <c r="AR98" s="14"/>
      <c r="AS98" s="14"/>
      <c r="AT98" s="238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</row>
    <row r="99" spans="5:67" x14ac:dyDescent="0.2">
      <c r="E99" s="134" t="s">
        <v>468</v>
      </c>
      <c r="F99" s="268"/>
      <c r="G99" s="268"/>
      <c r="H99" s="268"/>
      <c r="I99" s="268"/>
      <c r="J99" s="268"/>
      <c r="K99" s="268"/>
      <c r="L99" s="268" t="str">
        <f>Ore_to_PI!M165</f>
        <v>MWi</v>
      </c>
      <c r="M99" s="268"/>
      <c r="N99" s="268"/>
      <c r="O99" s="268"/>
      <c r="P99" s="268"/>
      <c r="Q99" s="268"/>
      <c r="R99" s="268"/>
      <c r="S99" s="268"/>
      <c r="T99" s="268"/>
      <c r="U99" s="268"/>
      <c r="V99" s="268"/>
      <c r="W99" s="268"/>
      <c r="X99" s="268"/>
      <c r="Y99" s="268"/>
      <c r="Z99" s="268"/>
      <c r="AA99" s="268"/>
      <c r="AB99" s="268"/>
      <c r="AC99" s="268"/>
      <c r="AD99" s="268"/>
      <c r="AE99" s="268"/>
      <c r="AF99" s="268"/>
      <c r="AG99" s="268"/>
      <c r="AH99" s="268"/>
      <c r="AI99" s="268"/>
      <c r="AJ99" s="268"/>
      <c r="AK99" s="268"/>
      <c r="AL99" s="268"/>
      <c r="AM99" s="268"/>
      <c r="AN99" s="268"/>
      <c r="AO99" s="268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</row>
    <row r="100" spans="5:67" x14ac:dyDescent="0.2">
      <c r="E100" s="134" t="s">
        <v>410</v>
      </c>
      <c r="F100" s="268"/>
      <c r="G100" s="268"/>
      <c r="H100" s="268"/>
      <c r="I100" s="268"/>
      <c r="J100" s="268"/>
      <c r="K100" s="268"/>
      <c r="L100" s="268"/>
      <c r="M100" s="268">
        <f>Ore_to_PI!ED115</f>
        <v>0</v>
      </c>
      <c r="N100" s="268"/>
      <c r="O100" s="268"/>
      <c r="P100" s="268"/>
      <c r="Q100" s="268"/>
      <c r="R100" s="268"/>
      <c r="S100" s="268"/>
      <c r="T100" s="268"/>
      <c r="U100" s="268"/>
      <c r="V100" s="268"/>
      <c r="W100" s="268"/>
      <c r="X100" s="268"/>
      <c r="Y100" s="268"/>
      <c r="Z100" s="268"/>
      <c r="AA100" s="268"/>
      <c r="AB100" s="268"/>
      <c r="AC100" s="268"/>
      <c r="AD100" s="268"/>
      <c r="AE100" s="268"/>
      <c r="AF100" s="268"/>
      <c r="AG100" s="268"/>
      <c r="AH100" s="268"/>
      <c r="AI100" s="268"/>
      <c r="AJ100" s="268"/>
      <c r="AK100" s="268"/>
      <c r="AL100" s="268"/>
      <c r="AM100" s="268"/>
      <c r="AN100" s="268"/>
      <c r="AO100" s="268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</row>
    <row r="101" spans="5:67" x14ac:dyDescent="0.2">
      <c r="E101" s="134" t="s">
        <v>458</v>
      </c>
      <c r="F101" s="268"/>
      <c r="G101" s="268"/>
      <c r="H101" s="268"/>
      <c r="I101" s="268"/>
      <c r="J101" s="268"/>
      <c r="K101" s="268"/>
      <c r="L101" s="268"/>
      <c r="M101" s="268"/>
      <c r="N101" s="268">
        <v>0</v>
      </c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Y101" s="268"/>
      <c r="Z101" s="268"/>
      <c r="AA101" s="268"/>
      <c r="AB101" s="268"/>
      <c r="AC101" s="268"/>
      <c r="AD101" s="268"/>
      <c r="AE101" s="268"/>
      <c r="AF101" s="268"/>
      <c r="AG101" s="268"/>
      <c r="AH101" s="268"/>
      <c r="AI101" s="268"/>
      <c r="AJ101" s="268"/>
      <c r="AK101" s="268"/>
      <c r="AL101" s="268"/>
      <c r="AM101" s="268"/>
      <c r="AN101" s="268"/>
      <c r="AO101" s="268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</row>
    <row r="102" spans="5:67" x14ac:dyDescent="0.2">
      <c r="E102" s="14"/>
      <c r="F102" s="382" t="s">
        <v>56</v>
      </c>
      <c r="G102" s="382"/>
      <c r="H102" s="382"/>
      <c r="I102" s="382"/>
      <c r="J102" s="382"/>
      <c r="K102" s="382"/>
      <c r="L102" s="382"/>
      <c r="M102" s="382"/>
      <c r="N102" s="382"/>
      <c r="O102" s="382"/>
      <c r="P102" s="382"/>
      <c r="Q102" s="382"/>
      <c r="R102" s="382"/>
      <c r="S102" s="382"/>
      <c r="T102" s="382"/>
      <c r="U102" s="382"/>
      <c r="V102" s="382"/>
      <c r="W102" s="382"/>
      <c r="X102" s="382"/>
      <c r="Y102" s="382"/>
      <c r="Z102" s="382"/>
      <c r="AA102" s="382"/>
      <c r="AB102" s="382"/>
      <c r="AC102" s="382"/>
      <c r="AD102" s="382"/>
      <c r="AE102" s="382"/>
      <c r="AF102" s="382"/>
      <c r="AG102" s="382"/>
      <c r="AH102" s="382"/>
      <c r="AI102" s="382"/>
      <c r="AJ102" s="382"/>
      <c r="AK102" s="382"/>
      <c r="AL102" s="382"/>
      <c r="AM102" s="382"/>
      <c r="AN102" s="382"/>
      <c r="AO102" s="382"/>
      <c r="AP102" s="252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</row>
    <row r="103" spans="5:67" x14ac:dyDescent="0.2">
      <c r="E103" s="14"/>
      <c r="F103" s="251">
        <f>SUM(F93:F101)</f>
        <v>0</v>
      </c>
      <c r="G103" s="251">
        <f t="shared" ref="G103:N103" si="5">SUM(G93:G101)</f>
        <v>0</v>
      </c>
      <c r="H103" s="251">
        <f t="shared" si="5"/>
        <v>0.16731462</v>
      </c>
      <c r="I103" s="251">
        <f t="shared" si="5"/>
        <v>0</v>
      </c>
      <c r="J103" s="251">
        <f t="shared" si="5"/>
        <v>0</v>
      </c>
      <c r="K103" s="251">
        <f t="shared" si="5"/>
        <v>0</v>
      </c>
      <c r="L103" s="251">
        <f t="shared" si="5"/>
        <v>0</v>
      </c>
      <c r="M103" s="251">
        <f t="shared" si="5"/>
        <v>0</v>
      </c>
      <c r="N103" s="251">
        <f t="shared" si="5"/>
        <v>0</v>
      </c>
      <c r="O103" s="251">
        <v>0</v>
      </c>
      <c r="P103" s="251">
        <v>0</v>
      </c>
      <c r="Q103" s="251">
        <v>0</v>
      </c>
      <c r="R103" s="251">
        <v>0</v>
      </c>
      <c r="S103" s="251">
        <v>0</v>
      </c>
      <c r="T103" s="251">
        <v>0</v>
      </c>
      <c r="U103" s="251">
        <v>0</v>
      </c>
      <c r="V103" s="251">
        <v>0</v>
      </c>
      <c r="W103" s="251">
        <v>0</v>
      </c>
      <c r="X103" s="251">
        <v>0</v>
      </c>
      <c r="Y103" s="251">
        <v>0</v>
      </c>
      <c r="Z103" s="251">
        <v>0</v>
      </c>
      <c r="AA103" s="251">
        <v>0</v>
      </c>
      <c r="AB103" s="251">
        <v>0</v>
      </c>
      <c r="AC103" s="251">
        <v>0</v>
      </c>
      <c r="AD103" s="251">
        <v>0</v>
      </c>
      <c r="AE103" s="251">
        <v>0</v>
      </c>
      <c r="AF103" s="251">
        <v>0</v>
      </c>
      <c r="AG103" s="251">
        <v>0</v>
      </c>
      <c r="AH103" s="251">
        <v>0</v>
      </c>
      <c r="AI103" s="251">
        <v>0</v>
      </c>
      <c r="AJ103" s="251">
        <v>0</v>
      </c>
      <c r="AK103" s="251">
        <v>0</v>
      </c>
      <c r="AL103" s="251">
        <v>0</v>
      </c>
      <c r="AM103" s="251">
        <v>0</v>
      </c>
      <c r="AN103" s="251">
        <v>0</v>
      </c>
      <c r="AO103" s="251">
        <v>0</v>
      </c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</row>
    <row r="104" spans="5:67" x14ac:dyDescent="0.2">
      <c r="F104" s="380" t="s">
        <v>367</v>
      </c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</row>
  </sheetData>
  <mergeCells count="7">
    <mergeCell ref="F104:AO104"/>
    <mergeCell ref="F63:G63"/>
    <mergeCell ref="AT63:BH63"/>
    <mergeCell ref="BN63:BO63"/>
    <mergeCell ref="F81:AO81"/>
    <mergeCell ref="F83:AO83"/>
    <mergeCell ref="F102:AO10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X11" zoomScale="91" zoomScaleNormal="25" workbookViewId="0">
      <selection activeCell="BX42" sqref="BX42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411" t="s">
        <v>285</v>
      </c>
      <c r="Q23" s="411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412"/>
      <c r="Q24" s="412"/>
    </row>
    <row r="25" spans="14:66" ht="16" customHeight="1" x14ac:dyDescent="0.2">
      <c r="P25" s="389" t="s">
        <v>269</v>
      </c>
      <c r="Q25" s="98" t="s">
        <v>245</v>
      </c>
      <c r="AO25" s="399" t="s">
        <v>346</v>
      </c>
      <c r="AP25" s="399"/>
      <c r="AQ25" s="399"/>
      <c r="AR25" s="399"/>
      <c r="AS25" s="399"/>
      <c r="AT25" s="399"/>
      <c r="AU25" s="399"/>
      <c r="BH25" s="399" t="s">
        <v>350</v>
      </c>
      <c r="BI25" s="399"/>
      <c r="BJ25" s="399"/>
      <c r="BK25" s="399"/>
      <c r="BL25" s="399"/>
      <c r="BM25" s="399"/>
      <c r="BN25" s="399"/>
    </row>
    <row r="26" spans="14:66" x14ac:dyDescent="0.2">
      <c r="P26" s="390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X40" s="303" t="s">
        <v>250</v>
      </c>
      <c r="BY40" s="303" t="s">
        <v>250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X41" t="s">
        <v>812</v>
      </c>
      <c r="BY41" t="s">
        <v>811</v>
      </c>
      <c r="BZ41" s="181" t="s">
        <v>83</v>
      </c>
      <c r="CA41" s="180" t="s">
        <v>87</v>
      </c>
    </row>
    <row r="42" spans="5:80" ht="16" customHeight="1" x14ac:dyDescent="0.2">
      <c r="E42" s="406" t="s">
        <v>332</v>
      </c>
      <c r="F42" s="406"/>
      <c r="G42" s="406"/>
      <c r="H42" s="406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416" t="s">
        <v>325</v>
      </c>
      <c r="X42" s="416"/>
      <c r="Y42" s="416"/>
      <c r="Z42" s="416"/>
      <c r="AA42" s="416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416" t="s">
        <v>455</v>
      </c>
      <c r="AQ42" s="416"/>
      <c r="AR42" s="416"/>
      <c r="AS42" s="416"/>
      <c r="AT42" s="416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416" t="s">
        <v>351</v>
      </c>
      <c r="BJ42" s="416"/>
      <c r="BK42" s="416"/>
      <c r="BL42" s="416"/>
      <c r="BM42" s="416"/>
      <c r="BV42" s="14" t="s">
        <v>439</v>
      </c>
      <c r="BX42">
        <f>CA48/BP48</f>
        <v>88.071706245154459</v>
      </c>
      <c r="BY42">
        <f>BU48/BP48</f>
        <v>98.793633163207659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406"/>
      <c r="F43" s="406"/>
      <c r="G43" s="406"/>
      <c r="H43" s="406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22"/>
      <c r="X43" s="422"/>
      <c r="Y43" s="422"/>
      <c r="Z43" s="422"/>
      <c r="AA43" s="422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416"/>
      <c r="AQ43" s="416"/>
      <c r="AR43" s="416"/>
      <c r="AS43" s="416"/>
      <c r="AT43" s="416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416"/>
      <c r="BJ43" s="416"/>
      <c r="BK43" s="416"/>
      <c r="BL43" s="416"/>
      <c r="BM43" s="416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2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89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89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2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90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90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87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87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87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87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87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87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87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87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87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87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87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U48" s="14">
        <f>(BS46*BU46) + (BS47*BU47)</f>
        <v>98793.633163207676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87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87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87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1" t="s">
        <v>87</v>
      </c>
      <c r="BV49" s="21"/>
      <c r="BZ49" s="14" t="s">
        <v>90</v>
      </c>
      <c r="CA49" s="1" t="s">
        <v>87</v>
      </c>
    </row>
    <row r="50" spans="2:86" x14ac:dyDescent="0.2">
      <c r="I50" s="387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87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87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87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87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87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87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87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92" t="s">
        <v>386</v>
      </c>
      <c r="C61" s="392"/>
      <c r="D61" s="392"/>
      <c r="E61" s="392"/>
      <c r="F61" s="392"/>
      <c r="G61" s="392"/>
      <c r="H61" s="392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87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405"/>
      <c r="C62" s="405"/>
      <c r="D62" s="405"/>
      <c r="E62" s="405"/>
      <c r="F62" s="405"/>
      <c r="G62" s="405"/>
      <c r="H62" s="40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87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87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87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87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87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92" t="s">
        <v>414</v>
      </c>
      <c r="F74" s="392"/>
      <c r="G74" s="392"/>
      <c r="H74" s="392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'MCC_Q_RUVY_matrices_mat_level '!L153</f>
        <v>12626.098826337606</v>
      </c>
      <c r="BQ74" s="304">
        <v>1448.15</v>
      </c>
      <c r="BR74" s="304">
        <f>1-(T_0/BQ74)</f>
        <v>0.79422021199461379</v>
      </c>
      <c r="BS74" s="304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92"/>
      <c r="F75" s="392"/>
      <c r="G75" s="392"/>
      <c r="H75" s="392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87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87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'MCC_Q_RUVY_matrices_mat_level '!L147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92" t="s">
        <v>410</v>
      </c>
      <c r="DU103" s="392"/>
      <c r="DV103" s="392"/>
      <c r="DW103" s="392"/>
      <c r="DX103" s="392"/>
      <c r="DY103" s="392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405"/>
      <c r="DU104" s="405"/>
      <c r="DV104" s="405"/>
      <c r="DW104" s="405"/>
      <c r="DX104" s="405"/>
      <c r="DY104" s="40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417" t="s">
        <v>346</v>
      </c>
      <c r="AP110" s="413"/>
      <c r="AQ110" s="413"/>
      <c r="AR110" s="413"/>
      <c r="AS110" s="413"/>
      <c r="AT110" s="413"/>
      <c r="AU110" s="413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413" t="s">
        <v>350</v>
      </c>
      <c r="BH110" s="413"/>
      <c r="BI110" s="413"/>
      <c r="BJ110" s="413"/>
      <c r="BK110" s="413"/>
      <c r="BL110" s="413"/>
      <c r="BM110" s="413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418" t="s">
        <v>285</v>
      </c>
      <c r="Q111" s="41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419"/>
      <c r="Q112" s="41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89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90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413" t="s">
        <v>352</v>
      </c>
      <c r="EQ114" s="413"/>
      <c r="ER114" s="413"/>
      <c r="ES114" s="413"/>
      <c r="ET114" s="413"/>
      <c r="EU114" s="413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92" t="s">
        <v>376</v>
      </c>
      <c r="DU116" s="392"/>
      <c r="DV116" s="392"/>
      <c r="DW116" s="392"/>
      <c r="DX116" s="392"/>
      <c r="DY116" s="392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405"/>
      <c r="DU117" s="405"/>
      <c r="DV117" s="405"/>
      <c r="DW117" s="405"/>
      <c r="DX117" s="405"/>
      <c r="DY117" s="40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>
        <v>0</v>
      </c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406" t="s">
        <v>413</v>
      </c>
      <c r="F126" s="406"/>
      <c r="G126" s="406"/>
      <c r="H126" s="406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414" t="s">
        <v>326</v>
      </c>
      <c r="X126" s="414"/>
      <c r="Y126" s="414"/>
      <c r="Z126" s="414"/>
      <c r="AA126" s="414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414" t="s">
        <v>435</v>
      </c>
      <c r="AR126" s="414"/>
      <c r="AS126" s="414"/>
      <c r="AT126" s="414"/>
      <c r="AU126" s="414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414" t="s">
        <v>348</v>
      </c>
      <c r="BK126" s="414"/>
      <c r="BL126" s="414"/>
      <c r="BM126" s="414"/>
      <c r="BN126" s="414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414" t="s">
        <v>349</v>
      </c>
      <c r="CD126" s="414"/>
      <c r="CE126" s="414"/>
      <c r="CF126" s="414"/>
      <c r="CG126" s="414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1" t="s">
        <v>76</v>
      </c>
      <c r="DT126" s="401"/>
      <c r="DU126" s="401"/>
      <c r="DV126" s="401"/>
      <c r="DW126" s="401"/>
      <c r="DX126" s="401"/>
      <c r="DY126" s="401"/>
      <c r="EG126" s="14" t="s">
        <v>445</v>
      </c>
      <c r="EL126" s="109">
        <f>EB134</f>
        <v>1314.2879334772852</v>
      </c>
      <c r="EM126" s="110">
        <f>EM134</f>
        <v>6684057.4589463631</v>
      </c>
      <c r="EN126" s="391" t="s">
        <v>337</v>
      </c>
      <c r="EO126" s="391"/>
      <c r="EP126" s="391"/>
      <c r="EQ126" s="391"/>
      <c r="ER126" s="391"/>
      <c r="ES126" s="391"/>
      <c r="ET126" s="391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91" t="s">
        <v>331</v>
      </c>
      <c r="FO126" s="391"/>
      <c r="FP126" s="391"/>
      <c r="FQ126" s="391"/>
      <c r="FR126" s="391"/>
      <c r="FS126" s="391"/>
      <c r="FT126" s="391"/>
    </row>
    <row r="127" spans="5:176" ht="16.25" customHeight="1" x14ac:dyDescent="0.2">
      <c r="E127" s="406"/>
      <c r="F127" s="406"/>
      <c r="G127" s="406"/>
      <c r="H127" s="406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415"/>
      <c r="X127" s="415"/>
      <c r="Y127" s="415"/>
      <c r="Z127" s="415"/>
      <c r="AA127" s="41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414"/>
      <c r="AR127" s="414"/>
      <c r="AS127" s="414"/>
      <c r="AT127" s="414"/>
      <c r="AU127" s="41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414"/>
      <c r="BK127" s="414"/>
      <c r="BL127" s="414"/>
      <c r="BM127" s="414"/>
      <c r="BN127" s="41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414"/>
      <c r="CD127" s="414"/>
      <c r="CE127" s="414"/>
      <c r="CF127" s="414"/>
      <c r="CG127" s="414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1"/>
      <c r="DT127" s="401"/>
      <c r="DU127" s="401"/>
      <c r="DV127" s="401"/>
      <c r="DW127" s="401"/>
      <c r="DX127" s="401"/>
      <c r="DY127" s="401"/>
      <c r="EN127" s="391"/>
      <c r="EO127" s="391"/>
      <c r="EP127" s="391"/>
      <c r="EQ127" s="391"/>
      <c r="ER127" s="391"/>
      <c r="ES127" s="391"/>
      <c r="ET127" s="391"/>
      <c r="EY127" s="1"/>
      <c r="EZ127" s="1"/>
      <c r="FA127" s="1"/>
      <c r="FB127" s="1"/>
      <c r="FC127" s="1"/>
      <c r="FD127" s="1"/>
      <c r="FE127" s="1"/>
      <c r="FF127" s="1"/>
      <c r="FG127" s="1"/>
      <c r="FN127" s="391"/>
      <c r="FO127" s="391"/>
      <c r="FP127" s="391"/>
      <c r="FQ127" s="391"/>
      <c r="FR127" s="391"/>
      <c r="FS127" s="391"/>
      <c r="FT127" s="391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89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89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89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89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1"/>
      <c r="DT128" s="401"/>
      <c r="DU128" s="401"/>
      <c r="DV128" s="401"/>
      <c r="DW128" s="401"/>
      <c r="DX128" s="401"/>
      <c r="DY128" s="401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91"/>
      <c r="EO128" s="391"/>
      <c r="EP128" s="391"/>
      <c r="EQ128" s="391"/>
      <c r="ER128" s="391"/>
      <c r="ES128" s="391"/>
      <c r="ET128" s="391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91"/>
      <c r="FO128" s="391"/>
      <c r="FP128" s="391"/>
      <c r="FQ128" s="391"/>
      <c r="FR128" s="391"/>
      <c r="FS128" s="391"/>
      <c r="FT128" s="391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90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90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90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90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402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3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95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95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95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95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403"/>
      <c r="DX130" s="96" t="s">
        <v>77</v>
      </c>
      <c r="DY130" s="21"/>
      <c r="DZ130" s="395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4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9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9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9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9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95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144">
        <f>SUM(S130:S131)</f>
        <v>-7.1704761903762897</v>
      </c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95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139" t="s">
        <v>809</v>
      </c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95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92" t="s">
        <v>386</v>
      </c>
      <c r="C137" s="392"/>
      <c r="D137" s="392"/>
      <c r="E137" s="392"/>
      <c r="F137" s="392"/>
      <c r="G137" s="392"/>
      <c r="H137" s="392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405"/>
      <c r="C138" s="405"/>
      <c r="D138" s="405"/>
      <c r="E138" s="405"/>
      <c r="F138" s="405"/>
      <c r="G138" s="405"/>
      <c r="H138" s="40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92" t="s">
        <v>414</v>
      </c>
      <c r="BL142" s="392"/>
      <c r="BM142" s="392"/>
      <c r="BN142" s="392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87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92" t="s">
        <v>414</v>
      </c>
      <c r="DW142" s="392"/>
      <c r="DX142" s="392"/>
      <c r="DY142" s="392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92"/>
      <c r="BL143" s="392"/>
      <c r="BM143" s="392"/>
      <c r="BN143" s="392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87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92"/>
      <c r="DW143" s="392"/>
      <c r="DX143" s="392"/>
      <c r="DY143" s="392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87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87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7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87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87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87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87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87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87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87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87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87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87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92" t="s">
        <v>387</v>
      </c>
      <c r="C153" s="392"/>
      <c r="D153" s="392"/>
      <c r="E153" s="392"/>
      <c r="F153" s="392"/>
      <c r="G153" s="392"/>
      <c r="H153" s="392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405"/>
      <c r="C154" s="405"/>
      <c r="D154" s="405"/>
      <c r="E154" s="405"/>
      <c r="F154" s="405"/>
      <c r="G154" s="405"/>
      <c r="H154" s="40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92" t="s">
        <v>376</v>
      </c>
      <c r="BL154" s="392"/>
      <c r="BM154" s="392"/>
      <c r="BN154" s="392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92"/>
      <c r="BL155" s="392"/>
      <c r="BM155" s="392"/>
      <c r="BN155" s="392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'MCC_Q_RUVY_matrices_mat_level '!L156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6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6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6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'MCC_Q_RUVY_matrices_mat_level '!L148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6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'MCC_Q_RUVY_matrices_mat_level '!L161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92" t="s">
        <v>414</v>
      </c>
      <c r="F165" s="392"/>
      <c r="G165" s="392"/>
      <c r="H165" s="392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92"/>
      <c r="F166" s="392"/>
      <c r="G166" s="392"/>
      <c r="H166" s="392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87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87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99" t="s">
        <v>345</v>
      </c>
      <c r="X182" s="399"/>
      <c r="Y182" s="399"/>
      <c r="Z182" s="399"/>
      <c r="AA182" s="399"/>
      <c r="AB182" s="399"/>
      <c r="AC182" s="399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9" t="s">
        <v>346</v>
      </c>
      <c r="AP187" s="399"/>
      <c r="AQ187" s="399"/>
      <c r="AR187" s="399"/>
      <c r="AS187" s="399"/>
      <c r="AT187" s="399"/>
      <c r="AU187" s="399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9" t="s">
        <v>347</v>
      </c>
      <c r="BH187" s="399"/>
      <c r="BI187" s="399"/>
      <c r="BJ187" s="399"/>
      <c r="BK187" s="399"/>
      <c r="BL187" s="399"/>
      <c r="BM187" s="399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407" t="s">
        <v>285</v>
      </c>
      <c r="Q189" s="407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408"/>
      <c r="Q190" s="408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89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90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409" t="s">
        <v>398</v>
      </c>
      <c r="X195" s="410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53" t="s">
        <v>336</v>
      </c>
      <c r="Q206" s="353"/>
      <c r="R206" s="353"/>
      <c r="S206" s="21"/>
      <c r="T206" s="21"/>
      <c r="U206" s="177">
        <f>K218</f>
        <v>298.6148747230165</v>
      </c>
      <c r="V206" s="175">
        <f>V218</f>
        <v>8850991.3601140417</v>
      </c>
      <c r="W206" s="388" t="s">
        <v>327</v>
      </c>
      <c r="X206" s="388"/>
      <c r="Y206" s="388"/>
      <c r="Z206" s="388"/>
      <c r="AA206" s="388"/>
      <c r="AB206" s="38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88" t="s">
        <v>434</v>
      </c>
      <c r="AR206" s="388"/>
      <c r="AS206" s="388"/>
      <c r="AT206" s="388"/>
      <c r="AU206" s="38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88" t="s">
        <v>362</v>
      </c>
      <c r="BK206" s="388"/>
      <c r="BL206" s="388"/>
      <c r="BM206" s="388"/>
      <c r="BN206" s="38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88" t="s">
        <v>344</v>
      </c>
      <c r="CE206" s="388"/>
      <c r="CF206" s="388"/>
      <c r="CG206" s="388"/>
      <c r="CH206" s="38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88"/>
      <c r="X207" s="388"/>
      <c r="Y207" s="388"/>
      <c r="Z207" s="388"/>
      <c r="AA207" s="388"/>
      <c r="AB207" s="38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88"/>
      <c r="AR207" s="388"/>
      <c r="AS207" s="388"/>
      <c r="AT207" s="388"/>
      <c r="AU207" s="38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88"/>
      <c r="BK207" s="388"/>
      <c r="BL207" s="388"/>
      <c r="BM207" s="388"/>
      <c r="BN207" s="38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4"/>
      <c r="CE207" s="404"/>
      <c r="CF207" s="404"/>
      <c r="CG207" s="404"/>
      <c r="CH207" s="404"/>
      <c r="CI207" s="162"/>
      <c r="CU207" s="21"/>
      <c r="CV207" s="21"/>
    </row>
    <row r="208" spans="5:101" ht="19.25" customHeight="1" x14ac:dyDescent="0.25">
      <c r="E208" s="392" t="s">
        <v>356</v>
      </c>
      <c r="F208" s="392"/>
      <c r="G208" s="392"/>
      <c r="H208" s="392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89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89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89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89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92"/>
      <c r="F209" s="392"/>
      <c r="G209" s="392"/>
      <c r="H209" s="392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90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90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90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23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400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400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400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400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400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400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400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400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400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400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400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400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400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400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400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400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400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400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400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400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400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400" t="s">
        <v>297</v>
      </c>
      <c r="X216" s="21"/>
      <c r="Y216" s="1" t="s">
        <v>477</v>
      </c>
      <c r="Z216" s="1" t="s">
        <v>477</v>
      </c>
      <c r="AA216" s="1" t="s">
        <v>477</v>
      </c>
      <c r="AC216" s="400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400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400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400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400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400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400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400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92" t="s">
        <v>386</v>
      </c>
      <c r="C222" s="392"/>
      <c r="D222" s="392"/>
      <c r="E222" s="392"/>
      <c r="F222" s="392"/>
      <c r="G222" s="392"/>
      <c r="H222" s="392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400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405"/>
      <c r="C223" s="405"/>
      <c r="D223" s="405"/>
      <c r="E223" s="405"/>
      <c r="F223" s="405"/>
      <c r="G223" s="405"/>
      <c r="H223" s="40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400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400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400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400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9" t="s">
        <v>347</v>
      </c>
      <c r="CZ226" s="399"/>
      <c r="DA226" s="399"/>
      <c r="DB226" s="399"/>
      <c r="DC226" s="399"/>
      <c r="DD226" s="399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400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400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87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87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87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88" t="s">
        <v>514</v>
      </c>
      <c r="CZ233" s="388"/>
      <c r="DA233" s="388"/>
      <c r="DB233" s="388"/>
      <c r="DC233" s="388"/>
      <c r="DL233" s="14" t="s">
        <v>515</v>
      </c>
      <c r="DP233" s="177">
        <f>DF241</f>
        <v>46.099804713468714</v>
      </c>
      <c r="DQ233" s="175">
        <f>DQ241</f>
        <v>4043367.3234254471</v>
      </c>
      <c r="DS233" s="388" t="s">
        <v>516</v>
      </c>
      <c r="DT233" s="388"/>
      <c r="DU233" s="388"/>
      <c r="DV233" s="388"/>
      <c r="DW233" s="38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97" t="s">
        <v>331</v>
      </c>
      <c r="FJ233" s="398"/>
      <c r="FK233" s="398"/>
      <c r="FL233" s="398"/>
      <c r="FM233" s="398"/>
    </row>
    <row r="234" spans="2:169" ht="18" customHeight="1" x14ac:dyDescent="0.25">
      <c r="U234" s="179" t="s">
        <v>1</v>
      </c>
      <c r="V234" s="178" t="s">
        <v>0</v>
      </c>
      <c r="AC234" s="387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92" t="s">
        <v>414</v>
      </c>
      <c r="BL234" s="392"/>
      <c r="BM234" s="392"/>
      <c r="BN234" s="392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88"/>
      <c r="CZ234" s="388"/>
      <c r="DA234" s="388"/>
      <c r="DB234" s="388"/>
      <c r="DC234" s="388"/>
      <c r="DS234" s="388"/>
      <c r="DT234" s="388"/>
      <c r="DU234" s="388"/>
      <c r="DV234" s="388"/>
      <c r="DW234" s="388"/>
      <c r="FI234" s="398"/>
      <c r="FJ234" s="398"/>
      <c r="FK234" s="398"/>
      <c r="FL234" s="398"/>
      <c r="FM234" s="398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92"/>
      <c r="BL235" s="392"/>
      <c r="BM235" s="392"/>
      <c r="BN235" s="392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402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402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8"/>
      <c r="FJ235" s="398"/>
      <c r="FK235" s="398"/>
      <c r="FL235" s="398"/>
      <c r="FM235" s="398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400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403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403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400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95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95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6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92" t="s">
        <v>414</v>
      </c>
      <c r="F238" s="392"/>
      <c r="G238" s="392"/>
      <c r="H238" s="392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87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95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95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6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92"/>
      <c r="F239" s="392"/>
      <c r="G239" s="392"/>
      <c r="H239" s="392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87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95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95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6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87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87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95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95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6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87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87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'MCC_Q_RUVY_matrices_mat_level '!L149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87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92" t="s">
        <v>376</v>
      </c>
      <c r="BL246" s="392"/>
      <c r="BM246" s="392"/>
      <c r="BN246" s="392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92"/>
      <c r="BL247" s="392"/>
      <c r="BM247" s="392"/>
      <c r="BN247" s="392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87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87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87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400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400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400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400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400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400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400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400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400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400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400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'MCC_Q_RUVY_matrices_mat_level '!L157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80" t="s">
        <v>279</v>
      </c>
      <c r="F3" s="380"/>
      <c r="G3" s="380"/>
      <c r="L3" s="380" t="s">
        <v>354</v>
      </c>
      <c r="M3" s="380"/>
      <c r="N3" s="380"/>
      <c r="T3" s="52" t="s">
        <v>353</v>
      </c>
    </row>
    <row r="4" spans="3:20" ht="16" customHeight="1" x14ac:dyDescent="0.2">
      <c r="E4" s="424" t="s">
        <v>10</v>
      </c>
      <c r="F4" s="424"/>
      <c r="G4" s="424"/>
      <c r="L4" s="424" t="s">
        <v>47</v>
      </c>
      <c r="M4" s="424"/>
      <c r="N4" s="424"/>
      <c r="T4" s="14" t="s">
        <v>47</v>
      </c>
    </row>
    <row r="5" spans="3:20" ht="14.5" customHeight="1" x14ac:dyDescent="0.2">
      <c r="C5" s="42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2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2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80" t="s">
        <v>354</v>
      </c>
      <c r="M9" s="380"/>
      <c r="N9" s="380"/>
      <c r="O9" s="380"/>
    </row>
    <row r="10" spans="3:20" x14ac:dyDescent="0.2">
      <c r="E10" s="380" t="s">
        <v>279</v>
      </c>
      <c r="F10" s="380"/>
      <c r="L10" s="424" t="s">
        <v>47</v>
      </c>
      <c r="M10" s="424"/>
      <c r="N10" s="424"/>
      <c r="O10" s="424"/>
    </row>
    <row r="11" spans="3:20" x14ac:dyDescent="0.2">
      <c r="E11" s="424" t="s">
        <v>10</v>
      </c>
      <c r="F11" s="42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2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27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27"/>
      <c r="D14" s="50" t="s">
        <v>22</v>
      </c>
      <c r="E14" s="14" t="s">
        <v>91</v>
      </c>
      <c r="F14" s="14">
        <f>Kiln_H2OWaste</f>
        <v>84.513558569455128</v>
      </c>
      <c r="L14" s="380" t="s">
        <v>354</v>
      </c>
      <c r="M14" s="380"/>
      <c r="N14" s="380"/>
    </row>
    <row r="15" spans="3:20" x14ac:dyDescent="0.2">
      <c r="C15" s="427"/>
      <c r="D15" s="14" t="s">
        <v>18</v>
      </c>
      <c r="E15" s="18">
        <f>SUM(E13:E14)</f>
        <v>0</v>
      </c>
      <c r="F15" s="18">
        <f>SUM(F13:F14)</f>
        <v>89.498311114553246</v>
      </c>
      <c r="L15" s="424" t="s">
        <v>47</v>
      </c>
      <c r="M15" s="424"/>
      <c r="N15" s="424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80" t="s">
        <v>354</v>
      </c>
      <c r="M19" s="380"/>
    </row>
    <row r="20" spans="3:14" x14ac:dyDescent="0.2">
      <c r="C20" s="425" t="s">
        <v>278</v>
      </c>
      <c r="E20" s="277" t="s">
        <v>275</v>
      </c>
      <c r="L20" s="424" t="s">
        <v>47</v>
      </c>
      <c r="M20" s="424"/>
    </row>
    <row r="21" spans="3:14" ht="14.5" customHeight="1" x14ac:dyDescent="0.2">
      <c r="C21" s="42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42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2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80" t="s">
        <v>612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414" t="s">
        <v>349</v>
      </c>
      <c r="S4" s="414"/>
      <c r="T4" s="414"/>
      <c r="U4" s="414"/>
      <c r="V4" s="414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414"/>
      <c r="S5" s="414"/>
      <c r="T5" s="414"/>
      <c r="U5" s="414"/>
      <c r="V5" s="414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28" t="s">
        <v>611</v>
      </c>
      <c r="D15" s="428"/>
      <c r="E15" s="428"/>
      <c r="F15" s="428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28" t="s">
        <v>613</v>
      </c>
      <c r="D28" s="428"/>
      <c r="E28" s="428"/>
      <c r="F28" s="428"/>
      <c r="G28" s="428"/>
      <c r="H28" s="428"/>
      <c r="I28" s="42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28" t="s">
        <v>614</v>
      </c>
      <c r="D40" s="428"/>
      <c r="E40" s="428"/>
      <c r="F40" s="428"/>
      <c r="G40" s="428"/>
      <c r="H40" s="428"/>
      <c r="I40" s="428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28" t="s">
        <v>615</v>
      </c>
      <c r="D48" s="428"/>
      <c r="E48" s="428"/>
      <c r="F48" s="428"/>
      <c r="G48" s="428"/>
      <c r="H48" s="428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40"/>
      <c r="D55" s="340"/>
      <c r="E55" s="340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40" t="s">
        <v>245</v>
      </c>
      <c r="E4" s="340"/>
      <c r="F4" s="340"/>
      <c r="G4" s="340"/>
      <c r="H4" s="289"/>
      <c r="I4" s="289"/>
      <c r="K4" s="293"/>
      <c r="S4" s="380" t="s">
        <v>601</v>
      </c>
      <c r="T4" s="380"/>
      <c r="U4" s="38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424" t="s">
        <v>77</v>
      </c>
      <c r="E5" s="424"/>
      <c r="F5" s="424"/>
      <c r="G5" s="42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2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2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2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2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29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2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40" t="s">
        <v>245</v>
      </c>
      <c r="E13" s="340"/>
      <c r="F13" s="340"/>
      <c r="G13" s="340"/>
      <c r="H13" s="340"/>
      <c r="I13" s="289"/>
      <c r="K13" s="293"/>
      <c r="M13" s="289"/>
      <c r="N13" s="289"/>
      <c r="O13" s="289"/>
      <c r="P13" s="289"/>
      <c r="Q13" s="289"/>
      <c r="R13" s="289"/>
      <c r="S13" s="289"/>
      <c r="T13" s="429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424" t="s">
        <v>77</v>
      </c>
      <c r="E14" s="424"/>
      <c r="F14" s="424"/>
      <c r="G14" s="424"/>
      <c r="H14" s="424"/>
      <c r="I14" s="289"/>
      <c r="K14" s="293"/>
      <c r="M14" s="289"/>
      <c r="N14" s="289"/>
      <c r="O14" s="289"/>
      <c r="P14" s="289"/>
      <c r="Q14" s="289"/>
      <c r="R14" s="289"/>
      <c r="S14" s="289"/>
      <c r="T14" s="429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2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2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2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2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40" t="s">
        <v>245</v>
      </c>
      <c r="E21" s="340"/>
      <c r="F21" s="340"/>
      <c r="G21" s="340"/>
      <c r="H21" s="289"/>
      <c r="I21" s="289"/>
      <c r="K21" s="293"/>
      <c r="M21" s="289"/>
      <c r="N21" s="289"/>
      <c r="O21" s="289"/>
      <c r="P21" s="429" t="s">
        <v>56</v>
      </c>
      <c r="Q21" s="294"/>
      <c r="R21" s="289"/>
      <c r="S21" s="430" t="s">
        <v>600</v>
      </c>
      <c r="T21" s="430"/>
      <c r="U21" s="430"/>
      <c r="V21" s="289"/>
      <c r="W21" s="289"/>
      <c r="X21" s="429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424" t="s">
        <v>77</v>
      </c>
      <c r="E22" s="424"/>
      <c r="F22" s="424"/>
      <c r="G22" s="424"/>
      <c r="H22" s="289"/>
      <c r="I22" s="289"/>
      <c r="K22" s="293"/>
      <c r="M22" s="289"/>
      <c r="N22" s="289"/>
      <c r="O22" s="289"/>
      <c r="P22" s="429"/>
      <c r="Q22" s="294"/>
      <c r="R22" s="289"/>
      <c r="S22" s="430"/>
      <c r="T22" s="430"/>
      <c r="U22" s="430"/>
      <c r="V22" s="289"/>
      <c r="X22" s="429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42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30"/>
      <c r="T23" s="430"/>
      <c r="U23" s="430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42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42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42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29"/>
      <c r="Q30" s="289"/>
      <c r="R30" s="289"/>
      <c r="S30" s="289"/>
      <c r="T30" s="429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29"/>
      <c r="Q31" s="289"/>
      <c r="R31" s="289"/>
      <c r="S31" s="289"/>
      <c r="T31" s="429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31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31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31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31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4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4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109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.1640625" bestFit="1" customWidth="1"/>
    <col min="5" max="5" width="13.1640625" bestFit="1" customWidth="1"/>
    <col min="7" max="7" width="13.1640625" bestFit="1" customWidth="1"/>
    <col min="9" max="9" width="11.1640625" bestFit="1" customWidth="1"/>
    <col min="10" max="10" width="9" bestFit="1" customWidth="1"/>
    <col min="11" max="11" width="11.1640625" bestFit="1" customWidth="1"/>
    <col min="17" max="17" width="13.1640625" bestFit="1" customWidth="1"/>
    <col min="18" max="18" width="9" bestFit="1" customWidth="1"/>
    <col min="19" max="19" width="12.6640625" bestFit="1" customWidth="1"/>
    <col min="20" max="20" width="9" bestFit="1" customWidth="1"/>
    <col min="21" max="21" width="10.1640625" bestFit="1" customWidth="1"/>
  </cols>
  <sheetData>
    <row r="5" spans="2:21" x14ac:dyDescent="0.2">
      <c r="B5" s="14"/>
      <c r="C5" s="432" t="s">
        <v>576</v>
      </c>
      <c r="D5" s="432"/>
      <c r="E5" s="432"/>
      <c r="F5" s="432"/>
      <c r="G5" s="432"/>
      <c r="H5" s="432"/>
      <c r="I5" s="432"/>
      <c r="J5" s="432"/>
      <c r="K5" s="432"/>
      <c r="L5" s="306"/>
      <c r="P5" s="134"/>
      <c r="Q5" s="432" t="s">
        <v>743</v>
      </c>
      <c r="R5" s="432"/>
      <c r="S5" s="432"/>
      <c r="T5" s="432"/>
      <c r="U5" s="432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 x14ac:dyDescent="0.2">
      <c r="B8" s="134" t="s">
        <v>325</v>
      </c>
      <c r="C8" s="316">
        <f>'MCC_Q_RUVY_matrices_mat_level '!F147</f>
        <v>-6430161.3171501458</v>
      </c>
      <c r="D8" s="14"/>
      <c r="E8" s="316">
        <f>MCC_h_RUVY_matrices_mat_level!C213</f>
        <v>0</v>
      </c>
      <c r="F8" s="14"/>
      <c r="G8" s="316">
        <f>'MCC_Q_RUVY_matrices_mat_level '!J147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 x14ac:dyDescent="0.2">
      <c r="B9" s="134" t="s">
        <v>326</v>
      </c>
      <c r="C9" s="316">
        <f>'MCC_Q_RUVY_matrices_mat_level '!F148</f>
        <v>-2525792.5552207916</v>
      </c>
      <c r="D9" s="14"/>
      <c r="E9" s="316">
        <f>MCC_h_RUVY_matrices_mat_level!C214</f>
        <v>0</v>
      </c>
      <c r="F9" s="14"/>
      <c r="G9" s="316">
        <f>'MCC_Q_RUVY_matrices_mat_level '!J148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 x14ac:dyDescent="0.2">
      <c r="B10" s="134" t="s">
        <v>327</v>
      </c>
      <c r="C10" s="316">
        <f>'MCC_Q_RUVY_matrices_mat_level '!F149</f>
        <v>9999138.500261236</v>
      </c>
      <c r="D10" s="14"/>
      <c r="E10" s="316">
        <f>MCC_h_RUVY_matrices_mat_level!C215</f>
        <v>80616.370239891301</v>
      </c>
      <c r="F10" s="14"/>
      <c r="G10" s="316">
        <f>'MCC_Q_RUVY_matrices_mat_level '!J149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 x14ac:dyDescent="0.2">
      <c r="B11" s="134" t="s">
        <v>455</v>
      </c>
      <c r="C11" s="316">
        <f>'MCC_Q_RUVY_matrices_mat_level '!F150</f>
        <v>-6518321.9740549196</v>
      </c>
      <c r="D11" s="14"/>
      <c r="E11" s="316">
        <f>MCC_h_RUVY_matrices_mat_level!C216</f>
        <v>609792.2517593482</v>
      </c>
      <c r="F11" s="14"/>
      <c r="G11" s="316">
        <f>'MCC_Q_RUVY_matrices_mat_level '!J150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 x14ac:dyDescent="0.2">
      <c r="B12" s="134" t="s">
        <v>435</v>
      </c>
      <c r="C12" s="316">
        <f>'MCC_Q_RUVY_matrices_mat_level '!F151</f>
        <v>-2526033.0144413249</v>
      </c>
      <c r="D12" s="14"/>
      <c r="E12" s="316">
        <f>MCC_h_RUVY_matrices_mat_level!C217</f>
        <v>2824.8856477449194</v>
      </c>
      <c r="F12" s="14"/>
      <c r="G12" s="316">
        <f>'MCC_Q_RUVY_matrices_mat_level '!J151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 x14ac:dyDescent="0.2">
      <c r="B13" s="134" t="s">
        <v>434</v>
      </c>
      <c r="C13" s="316">
        <f>'MCC_Q_RUVY_matrices_mat_level '!F152</f>
        <v>9977311.3783394694</v>
      </c>
      <c r="D13" s="14"/>
      <c r="E13" s="316">
        <f>MCC_h_RUVY_matrices_mat_level!C218</f>
        <v>282.1287710315147</v>
      </c>
      <c r="F13" s="14"/>
      <c r="G13" s="316">
        <f>'MCC_Q_RUVY_matrices_mat_level '!J152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 x14ac:dyDescent="0.2">
      <c r="B14" s="134" t="s">
        <v>351</v>
      </c>
      <c r="C14" s="316">
        <f>'MCC_Q_RUVY_matrices_mat_level '!F153</f>
        <v>-6518321.9740549196</v>
      </c>
      <c r="D14" s="14"/>
      <c r="E14" s="316">
        <f>MCC_h_RUVY_matrices_mat_level!C219</f>
        <v>12479.249680000003</v>
      </c>
      <c r="F14" s="14"/>
      <c r="G14" s="316">
        <f>'MCC_Q_RUVY_matrices_mat_level '!J153</f>
        <v>-6518321.9740549186</v>
      </c>
      <c r="H14" s="14"/>
      <c r="I14" s="271">
        <f t="shared" si="0"/>
        <v>12479.249679999426</v>
      </c>
      <c r="J14" s="314">
        <f>Ore_to_PI!BR74</f>
        <v>0.79422021199461379</v>
      </c>
      <c r="K14" s="308">
        <f t="shared" si="1"/>
        <v>9911.2723263828611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 x14ac:dyDescent="0.2">
      <c r="B15" s="134" t="s">
        <v>348</v>
      </c>
      <c r="C15" s="316">
        <f>'MCC_Q_RUVY_matrices_mat_level '!F154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'MCC_Q_RUVY_matrices_mat_level '!J154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 x14ac:dyDescent="0.2">
      <c r="B16" s="134" t="s">
        <v>362</v>
      </c>
      <c r="C16" s="316">
        <f>'MCC_Q_RUVY_matrices_mat_level '!F155</f>
        <v>9977311.3783394694</v>
      </c>
      <c r="D16" s="14"/>
      <c r="E16" s="316">
        <f>MCC_h_RUVY_matrices_mat_level!C221</f>
        <v>50.358084153937838</v>
      </c>
      <c r="F16" s="14"/>
      <c r="G16" s="316">
        <f>'MCC_Q_RUVY_matrices_mat_level '!J155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 x14ac:dyDescent="0.2">
      <c r="B17" s="134" t="s">
        <v>349</v>
      </c>
      <c r="C17" s="316">
        <f>'MCC_Q_RUVY_matrices_mat_level '!F156</f>
        <v>-2701015.3480292945</v>
      </c>
      <c r="D17" s="14"/>
      <c r="E17" s="316">
        <f>MCC_h_RUVY_matrices_mat_level!C222</f>
        <v>0</v>
      </c>
      <c r="F17" s="14"/>
      <c r="G17" s="316">
        <f>'MCC_Q_RUVY_matrices_mat_level '!J156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 x14ac:dyDescent="0.2">
      <c r="B18" s="134" t="s">
        <v>344</v>
      </c>
      <c r="C18" s="316">
        <f>'MCC_Q_RUVY_matrices_mat_level '!F157</f>
        <v>9028104.9528587945</v>
      </c>
      <c r="D18" s="14"/>
      <c r="E18" s="316">
        <f>MCC_h_RUVY_matrices_mat_level!C223</f>
        <v>0</v>
      </c>
      <c r="F18" s="14"/>
      <c r="G18" s="316">
        <f>'MCC_Q_RUVY_matrices_mat_level '!J157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 x14ac:dyDescent="0.2">
      <c r="B19" s="134" t="s">
        <v>514</v>
      </c>
      <c r="C19" s="316">
        <f>'MCC_Q_RUVY_matrices_mat_level '!F158</f>
        <v>-79567.804564237085</v>
      </c>
      <c r="D19" s="14"/>
      <c r="E19" s="316">
        <f>MCC_h_RUVY_matrices_mat_level!C224</f>
        <v>33191.859393697465</v>
      </c>
      <c r="F19" s="14"/>
      <c r="G19" s="316">
        <f>'MCC_Q_RUVY_matrices_mat_level '!J158</f>
        <v>-67789.788088811649</v>
      </c>
      <c r="H19" s="14"/>
      <c r="I19" s="271">
        <f t="shared" si="0"/>
        <v>21413.842918272028</v>
      </c>
      <c r="J19" s="314">
        <f>Ore_to_PI!DG250</f>
        <v>0.87442850220171509</v>
      </c>
      <c r="K19" s="308">
        <f t="shared" si="1"/>
        <v>18724.874589407413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 x14ac:dyDescent="0.2">
      <c r="B20" s="134" t="s">
        <v>516</v>
      </c>
      <c r="C20" s="316">
        <f>'MCC_Q_RUVY_matrices_mat_level '!F159</f>
        <v>-67789.788088811649</v>
      </c>
      <c r="D20" s="14"/>
      <c r="E20" s="316">
        <f>MCC_h_RUVY_matrices_mat_level!C225</f>
        <v>0</v>
      </c>
      <c r="F20" s="14"/>
      <c r="G20" s="316">
        <f>'MCC_Q_RUVY_matrices_mat_level '!J159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 x14ac:dyDescent="0.2">
      <c r="B21" s="134" t="s">
        <v>76</v>
      </c>
      <c r="C21" s="316">
        <f>'MCC_Q_RUVY_matrices_mat_level '!F160</f>
        <v>-1492361.3787619509</v>
      </c>
      <c r="D21" s="14"/>
      <c r="E21" s="316">
        <f>MCC_h_RUVY_matrices_mat_level!C226</f>
        <v>0</v>
      </c>
      <c r="F21" s="14"/>
      <c r="G21" s="316">
        <f>'MCC_Q_RUVY_matrices_mat_level '!J160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 x14ac:dyDescent="0.2">
      <c r="B22" s="134" t="s">
        <v>337</v>
      </c>
      <c r="C22" s="316">
        <f>'MCC_Q_RUVY_matrices_mat_level '!F161</f>
        <v>-1554599.2127971007</v>
      </c>
      <c r="D22" s="14"/>
      <c r="E22" s="316">
        <f>MCC_h_RUVY_matrices_mat_level!C227</f>
        <v>318930.1042317453</v>
      </c>
      <c r="F22" s="252"/>
      <c r="G22" s="316">
        <f>'MCC_Q_RUVY_matrices_mat_level '!J161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 x14ac:dyDescent="0.2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 x14ac:dyDescent="0.2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 x14ac:dyDescent="0.2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 x14ac:dyDescent="0.2">
      <c r="Q26" s="14" t="s">
        <v>577</v>
      </c>
      <c r="R26" s="252"/>
      <c r="S26" s="52" t="s">
        <v>365</v>
      </c>
      <c r="T26" s="14"/>
      <c r="U26" s="306" t="s">
        <v>742</v>
      </c>
    </row>
    <row r="32" spans="2:21" x14ac:dyDescent="0.2">
      <c r="B32" s="134"/>
    </row>
    <row r="33" spans="2:9" x14ac:dyDescent="0.2">
      <c r="B33" s="134"/>
    </row>
    <row r="34" spans="2:9" x14ac:dyDescent="0.2">
      <c r="B34" s="134"/>
    </row>
    <row r="35" spans="2:9" x14ac:dyDescent="0.2">
      <c r="B35" s="134"/>
    </row>
    <row r="36" spans="2:9" x14ac:dyDescent="0.2">
      <c r="B36" s="134"/>
    </row>
    <row r="37" spans="2:9" x14ac:dyDescent="0.2">
      <c r="B37" s="134"/>
    </row>
    <row r="38" spans="2:9" x14ac:dyDescent="0.2">
      <c r="B38" s="134"/>
    </row>
    <row r="39" spans="2:9" x14ac:dyDescent="0.2">
      <c r="B39" s="134"/>
    </row>
    <row r="40" spans="2:9" x14ac:dyDescent="0.2">
      <c r="B40" s="134"/>
    </row>
    <row r="41" spans="2:9" x14ac:dyDescent="0.2">
      <c r="B41" s="134"/>
    </row>
    <row r="42" spans="2:9" x14ac:dyDescent="0.2">
      <c r="B42" s="134"/>
    </row>
    <row r="43" spans="2:9" x14ac:dyDescent="0.2">
      <c r="B43" s="134"/>
    </row>
    <row r="44" spans="2:9" x14ac:dyDescent="0.2">
      <c r="B44" s="134"/>
    </row>
    <row r="45" spans="2:9" x14ac:dyDescent="0.2">
      <c r="B45" s="134"/>
    </row>
    <row r="46" spans="2:9" x14ac:dyDescent="0.2">
      <c r="B46" s="134"/>
      <c r="I46" s="306"/>
    </row>
    <row r="48" spans="2:9" x14ac:dyDescent="0.2">
      <c r="B48" s="310"/>
    </row>
    <row r="49" spans="2:2" x14ac:dyDescent="0.2">
      <c r="B49" s="310"/>
    </row>
    <row r="50" spans="2:2" x14ac:dyDescent="0.2">
      <c r="B50" s="310"/>
    </row>
    <row r="51" spans="2:2" x14ac:dyDescent="0.2">
      <c r="B51" s="310"/>
    </row>
    <row r="52" spans="2:2" x14ac:dyDescent="0.2">
      <c r="B52" s="310"/>
    </row>
    <row r="53" spans="2:2" x14ac:dyDescent="0.2">
      <c r="B53" s="310"/>
    </row>
    <row r="54" spans="2:2" x14ac:dyDescent="0.2">
      <c r="B54" s="310"/>
    </row>
    <row r="55" spans="2:2" x14ac:dyDescent="0.2">
      <c r="B55" s="310"/>
    </row>
    <row r="56" spans="2:2" x14ac:dyDescent="0.2">
      <c r="B56" s="310"/>
    </row>
    <row r="57" spans="2:2" x14ac:dyDescent="0.2">
      <c r="B57" s="310"/>
    </row>
    <row r="58" spans="2:2" x14ac:dyDescent="0.2">
      <c r="B58" s="310"/>
    </row>
    <row r="59" spans="2:2" x14ac:dyDescent="0.2">
      <c r="B59" s="310"/>
    </row>
    <row r="60" spans="2:2" x14ac:dyDescent="0.2">
      <c r="B60" s="310"/>
    </row>
    <row r="61" spans="2:2" x14ac:dyDescent="0.2">
      <c r="B61" s="310"/>
    </row>
    <row r="62" spans="2:2" x14ac:dyDescent="0.2">
      <c r="B62" s="310"/>
    </row>
    <row r="63" spans="2:2" x14ac:dyDescent="0.2">
      <c r="B63" s="310"/>
    </row>
    <row r="64" spans="2:2" x14ac:dyDescent="0.2">
      <c r="B64" s="310"/>
    </row>
    <row r="65" spans="2:5" x14ac:dyDescent="0.2">
      <c r="B65" s="310"/>
    </row>
    <row r="66" spans="2:5" x14ac:dyDescent="0.2">
      <c r="B66" s="310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 x14ac:dyDescent="0.2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 x14ac:dyDescent="0.2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 x14ac:dyDescent="0.2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 x14ac:dyDescent="0.2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 x14ac:dyDescent="0.2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 x14ac:dyDescent="0.2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 x14ac:dyDescent="0.2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 x14ac:dyDescent="0.2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 x14ac:dyDescent="0.2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 x14ac:dyDescent="0.2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 x14ac:dyDescent="0.2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 x14ac:dyDescent="0.2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 x14ac:dyDescent="0.2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 x14ac:dyDescent="0.2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 x14ac:dyDescent="0.2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 x14ac:dyDescent="0.2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 x14ac:dyDescent="0.2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 x14ac:dyDescent="0.2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 x14ac:dyDescent="0.2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 x14ac:dyDescent="0.2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 x14ac:dyDescent="0.2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 x14ac:dyDescent="0.2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 x14ac:dyDescent="0.2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 x14ac:dyDescent="0.2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 x14ac:dyDescent="0.2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 x14ac:dyDescent="0.2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 x14ac:dyDescent="0.2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 x14ac:dyDescent="0.2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 x14ac:dyDescent="0.2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 x14ac:dyDescent="0.2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 x14ac:dyDescent="0.2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 x14ac:dyDescent="0.2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 x14ac:dyDescent="0.2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 x14ac:dyDescent="0.2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 x14ac:dyDescent="0.2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 x14ac:dyDescent="0.2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 x14ac:dyDescent="0.2">
      <c r="B38" s="433" t="s">
        <v>473</v>
      </c>
      <c r="AO38" s="433" t="s">
        <v>676</v>
      </c>
      <c r="AP38" s="434"/>
      <c r="AQ38" s="434"/>
      <c r="AR38" s="434"/>
      <c r="AS38" s="434"/>
      <c r="AT38" s="434"/>
      <c r="AU38" s="434"/>
      <c r="AV38" s="434"/>
      <c r="AW38" s="434"/>
      <c r="AX38" s="434"/>
      <c r="AY38" s="434"/>
      <c r="AZ38" s="434"/>
      <c r="BA38" s="434"/>
      <c r="BB38" s="434"/>
      <c r="BC38" s="434"/>
      <c r="BG38" s="433" t="s">
        <v>677</v>
      </c>
      <c r="BH38" s="434"/>
      <c r="BI38" s="434"/>
      <c r="BJ38" s="434"/>
      <c r="BK38" s="434"/>
      <c r="BL38" s="434"/>
      <c r="BM38" s="434"/>
      <c r="BN38" s="434"/>
      <c r="BO38" s="434"/>
      <c r="BP38" s="434"/>
      <c r="BQ38" s="434"/>
      <c r="BR38" s="434"/>
      <c r="BS38" s="434"/>
      <c r="BT38" s="434"/>
      <c r="BU38" s="434"/>
    </row>
    <row r="41" spans="1:73" ht="112" x14ac:dyDescent="0.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 x14ac:dyDescent="0.2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 x14ac:dyDescent="0.2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 x14ac:dyDescent="0.2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 x14ac:dyDescent="0.2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 x14ac:dyDescent="0.2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 x14ac:dyDescent="0.2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 x14ac:dyDescent="0.2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 x14ac:dyDescent="0.2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 x14ac:dyDescent="0.2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 x14ac:dyDescent="0.2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 x14ac:dyDescent="0.2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 x14ac:dyDescent="0.2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 x14ac:dyDescent="0.2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 x14ac:dyDescent="0.2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 x14ac:dyDescent="0.2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 x14ac:dyDescent="0.2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 x14ac:dyDescent="0.2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 x14ac:dyDescent="0.2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 x14ac:dyDescent="0.2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 x14ac:dyDescent="0.2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 x14ac:dyDescent="0.2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 x14ac:dyDescent="0.2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 x14ac:dyDescent="0.2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 x14ac:dyDescent="0.2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 x14ac:dyDescent="0.2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 x14ac:dyDescent="0.2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 x14ac:dyDescent="0.2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 x14ac:dyDescent="0.2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 x14ac:dyDescent="0.2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 x14ac:dyDescent="0.2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 x14ac:dyDescent="0.2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 x14ac:dyDescent="0.2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 x14ac:dyDescent="0.2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 x14ac:dyDescent="0.2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 x14ac:dyDescent="0.2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 x14ac:dyDescent="0.2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 x14ac:dyDescent="0.2">
      <c r="AO78" s="433" t="s">
        <v>472</v>
      </c>
      <c r="AP78" s="434"/>
      <c r="AQ78" s="434"/>
      <c r="AR78" s="434"/>
      <c r="AS78" s="434"/>
      <c r="AT78" s="434"/>
      <c r="AU78" s="434"/>
      <c r="AV78" s="434"/>
      <c r="AW78" s="434"/>
      <c r="AX78" s="434"/>
      <c r="AY78" s="434"/>
      <c r="AZ78" s="434"/>
      <c r="BA78" s="434"/>
      <c r="BB78" s="434"/>
      <c r="BC78" s="434"/>
    </row>
    <row r="81" spans="40:60" ht="112" x14ac:dyDescent="0.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 x14ac:dyDescent="0.2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 x14ac:dyDescent="0.2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 x14ac:dyDescent="0.2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 x14ac:dyDescent="0.2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 x14ac:dyDescent="0.2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 x14ac:dyDescent="0.2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 x14ac:dyDescent="0.2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 x14ac:dyDescent="0.2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 x14ac:dyDescent="0.2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 x14ac:dyDescent="0.2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 x14ac:dyDescent="0.2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 x14ac:dyDescent="0.2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 x14ac:dyDescent="0.2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 x14ac:dyDescent="0.2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 x14ac:dyDescent="0.2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 x14ac:dyDescent="0.2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 x14ac:dyDescent="0.2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 x14ac:dyDescent="0.2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 x14ac:dyDescent="0.2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 x14ac:dyDescent="0.2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 x14ac:dyDescent="0.2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 x14ac:dyDescent="0.2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 x14ac:dyDescent="0.2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 x14ac:dyDescent="0.2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 x14ac:dyDescent="0.2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 x14ac:dyDescent="0.2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 x14ac:dyDescent="0.2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 x14ac:dyDescent="0.2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 x14ac:dyDescent="0.2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 x14ac:dyDescent="0.2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 x14ac:dyDescent="0.2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 x14ac:dyDescent="0.2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 x14ac:dyDescent="0.2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 x14ac:dyDescent="0.2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 x14ac:dyDescent="0.2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 x14ac:dyDescent="0.2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 x14ac:dyDescent="0.2">
      <c r="AO118" s="433" t="s">
        <v>328</v>
      </c>
      <c r="AP118" s="434"/>
      <c r="AQ118" s="434"/>
      <c r="AR118" s="434"/>
      <c r="AS118" s="434"/>
      <c r="AT118" s="434"/>
      <c r="AU118" s="434"/>
      <c r="AV118" s="434"/>
      <c r="AW118" s="434"/>
      <c r="AX118" s="434"/>
      <c r="AY118" s="434"/>
      <c r="AZ118" s="434"/>
      <c r="BA118" s="434"/>
      <c r="BB118" s="434"/>
      <c r="BC118" s="434"/>
      <c r="BG118" s="433" t="s">
        <v>330</v>
      </c>
      <c r="BH118" s="434"/>
    </row>
    <row r="121" spans="1:60" ht="236" x14ac:dyDescent="0.2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 x14ac:dyDescent="0.2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 x14ac:dyDescent="0.2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 x14ac:dyDescent="0.2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 x14ac:dyDescent="0.2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 x14ac:dyDescent="0.2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 x14ac:dyDescent="0.2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 x14ac:dyDescent="0.2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 x14ac:dyDescent="0.2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 x14ac:dyDescent="0.2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 x14ac:dyDescent="0.2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 x14ac:dyDescent="0.2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 x14ac:dyDescent="0.2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 x14ac:dyDescent="0.2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 x14ac:dyDescent="0.2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 x14ac:dyDescent="0.2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 x14ac:dyDescent="0.2">
      <c r="B137" s="433" t="s">
        <v>329</v>
      </c>
      <c r="C137" s="434"/>
      <c r="D137" s="434"/>
      <c r="E137" s="434"/>
      <c r="F137" s="434"/>
      <c r="G137" s="434"/>
      <c r="H137" s="434"/>
      <c r="I137" s="434"/>
      <c r="J137" s="434"/>
      <c r="K137" s="434"/>
      <c r="L137" s="434"/>
      <c r="M137" s="434"/>
      <c r="N137" s="434"/>
      <c r="O137" s="434"/>
      <c r="P137" s="434"/>
      <c r="Q137" s="434"/>
      <c r="R137" s="434"/>
      <c r="S137" s="434"/>
      <c r="T137" s="434"/>
      <c r="U137" s="434"/>
      <c r="V137" s="434"/>
      <c r="W137" s="434"/>
      <c r="X137" s="434"/>
      <c r="Y137" s="434"/>
      <c r="Z137" s="434"/>
      <c r="AA137" s="434"/>
      <c r="AB137" s="434"/>
      <c r="AC137" s="434"/>
      <c r="AD137" s="434"/>
      <c r="AE137" s="434"/>
      <c r="AF137" s="434"/>
      <c r="AG137" s="434"/>
      <c r="AH137" s="434"/>
      <c r="AI137" s="434"/>
      <c r="AJ137" s="434"/>
      <c r="AK137" s="434"/>
    </row>
    <row r="140" spans="1:37" ht="236" x14ac:dyDescent="0.2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 x14ac:dyDescent="0.2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 x14ac:dyDescent="0.2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 x14ac:dyDescent="0.2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 x14ac:dyDescent="0.2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 x14ac:dyDescent="0.2">
      <c r="B145" s="433" t="s">
        <v>56</v>
      </c>
      <c r="C145" s="434"/>
      <c r="D145" s="434"/>
      <c r="E145" s="434"/>
      <c r="F145" s="434"/>
      <c r="G145" s="434"/>
      <c r="H145" s="434"/>
      <c r="I145" s="434"/>
      <c r="J145" s="434"/>
      <c r="K145" s="434"/>
      <c r="L145" s="434"/>
      <c r="M145" s="434"/>
      <c r="N145" s="434"/>
      <c r="O145" s="434"/>
      <c r="P145" s="434"/>
      <c r="Q145" s="434"/>
      <c r="R145" s="434"/>
      <c r="S145" s="434"/>
      <c r="T145" s="434"/>
      <c r="U145" s="434"/>
      <c r="V145" s="434"/>
      <c r="W145" s="434"/>
      <c r="X145" s="434"/>
      <c r="Y145" s="434"/>
      <c r="Z145" s="434"/>
      <c r="AA145" s="434"/>
      <c r="AB145" s="434"/>
      <c r="AC145" s="434"/>
      <c r="AD145" s="434"/>
      <c r="AE145" s="434"/>
      <c r="AF145" s="434"/>
      <c r="AG145" s="434"/>
      <c r="AH145" s="434"/>
      <c r="AI145" s="434"/>
      <c r="AJ145" s="434"/>
      <c r="AK145" s="43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 x14ac:dyDescent="0.2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 x14ac:dyDescent="0.2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 x14ac:dyDescent="0.2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 x14ac:dyDescent="0.2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 x14ac:dyDescent="0.2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 x14ac:dyDescent="0.2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 x14ac:dyDescent="0.2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 x14ac:dyDescent="0.2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 x14ac:dyDescent="0.2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 x14ac:dyDescent="0.2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 x14ac:dyDescent="0.2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 x14ac:dyDescent="0.2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 x14ac:dyDescent="0.2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 x14ac:dyDescent="0.2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 x14ac:dyDescent="0.2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 x14ac:dyDescent="0.2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 x14ac:dyDescent="0.2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 x14ac:dyDescent="0.2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 x14ac:dyDescent="0.2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 x14ac:dyDescent="0.2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 x14ac:dyDescent="0.2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 x14ac:dyDescent="0.2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 x14ac:dyDescent="0.2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 x14ac:dyDescent="0.2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 x14ac:dyDescent="0.2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 x14ac:dyDescent="0.2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 x14ac:dyDescent="0.2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 x14ac:dyDescent="0.2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 x14ac:dyDescent="0.2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 x14ac:dyDescent="0.2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 x14ac:dyDescent="0.2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 x14ac:dyDescent="0.2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 x14ac:dyDescent="0.2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 x14ac:dyDescent="0.2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 x14ac:dyDescent="0.2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 x14ac:dyDescent="0.2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 x14ac:dyDescent="0.2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 x14ac:dyDescent="0.2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 x14ac:dyDescent="0.2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 x14ac:dyDescent="0.2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 x14ac:dyDescent="0.2">
      <c r="A42" s="310" t="s">
        <v>653</v>
      </c>
      <c r="B42" s="313">
        <v>0</v>
      </c>
      <c r="AE42" s="433" t="s">
        <v>676</v>
      </c>
      <c r="AF42" s="434"/>
      <c r="AG42" s="434"/>
      <c r="AH42" s="434"/>
      <c r="AI42" s="434"/>
      <c r="AJ42" s="434"/>
      <c r="AK42" s="434"/>
      <c r="AL42" s="434"/>
      <c r="AM42" s="434"/>
      <c r="AN42" s="434"/>
      <c r="AO42" s="434"/>
      <c r="AP42" s="434"/>
      <c r="AQ42" s="434"/>
      <c r="AR42" s="434"/>
      <c r="AS42" s="434"/>
      <c r="AT42" s="434"/>
      <c r="AU42" s="434"/>
      <c r="AV42" s="434"/>
      <c r="AW42" s="434"/>
      <c r="AX42" s="434"/>
      <c r="AY42" s="434"/>
      <c r="AZ42" s="434"/>
      <c r="BA42" s="434"/>
      <c r="BB42" s="434"/>
      <c r="BC42" s="434"/>
      <c r="BD42" s="434"/>
      <c r="BE42" s="434"/>
      <c r="BF42" s="434"/>
      <c r="BG42" s="434"/>
      <c r="BH42" s="434"/>
      <c r="BI42" s="434"/>
      <c r="BJ42" s="434"/>
      <c r="BK42" s="434"/>
      <c r="BL42" s="434"/>
      <c r="BM42" s="434"/>
      <c r="BN42" s="434"/>
      <c r="BO42" s="434"/>
      <c r="BP42" s="434"/>
      <c r="BQ42" s="434"/>
      <c r="BR42" s="434"/>
      <c r="BV42" s="433" t="s">
        <v>677</v>
      </c>
      <c r="BW42" s="434"/>
      <c r="BX42" s="434"/>
      <c r="BY42" s="434"/>
      <c r="BZ42" s="434"/>
      <c r="CA42" s="434"/>
      <c r="CB42" s="434"/>
      <c r="CC42" s="434"/>
      <c r="CD42" s="434"/>
      <c r="CE42" s="434"/>
      <c r="CF42" s="434"/>
      <c r="CG42" s="434"/>
      <c r="CH42" s="434"/>
      <c r="CI42" s="434"/>
      <c r="CJ42" s="434"/>
      <c r="CK42" s="434"/>
      <c r="CL42" s="434"/>
      <c r="CM42" s="434"/>
      <c r="CN42" s="434"/>
      <c r="CO42" s="434"/>
      <c r="CP42" s="434"/>
      <c r="CQ42" s="434"/>
      <c r="CR42" s="434"/>
      <c r="CS42" s="434"/>
      <c r="CT42" s="434"/>
      <c r="CU42" s="434"/>
      <c r="CV42" s="434"/>
      <c r="CW42" s="434"/>
      <c r="CX42" s="434"/>
      <c r="CY42" s="434"/>
      <c r="CZ42" s="434"/>
      <c r="DA42" s="434"/>
      <c r="DB42" s="434"/>
      <c r="DC42" s="434"/>
      <c r="DD42" s="434"/>
      <c r="DE42" s="434"/>
      <c r="DF42" s="434"/>
      <c r="DG42" s="434"/>
      <c r="DH42" s="434"/>
      <c r="DI42" s="434"/>
    </row>
    <row r="43" spans="1:113" x14ac:dyDescent="0.2">
      <c r="A43" s="310" t="s">
        <v>689</v>
      </c>
      <c r="B43" s="313">
        <v>1</v>
      </c>
    </row>
    <row r="44" spans="1:113" x14ac:dyDescent="0.2">
      <c r="A44" s="310" t="s">
        <v>690</v>
      </c>
      <c r="B44" s="313">
        <v>1</v>
      </c>
    </row>
    <row r="45" spans="1:113" ht="185" x14ac:dyDescent="0.2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 x14ac:dyDescent="0.2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 x14ac:dyDescent="0.2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 x14ac:dyDescent="0.2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 x14ac:dyDescent="0.2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 x14ac:dyDescent="0.2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 x14ac:dyDescent="0.2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 x14ac:dyDescent="0.2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 x14ac:dyDescent="0.2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 x14ac:dyDescent="0.2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 x14ac:dyDescent="0.2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 x14ac:dyDescent="0.2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 x14ac:dyDescent="0.2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 x14ac:dyDescent="0.2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 x14ac:dyDescent="0.2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 x14ac:dyDescent="0.2">
      <c r="B60" s="43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 x14ac:dyDescent="0.2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 x14ac:dyDescent="0.2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 x14ac:dyDescent="0.2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 x14ac:dyDescent="0.2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 x14ac:dyDescent="0.2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 x14ac:dyDescent="0.2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 x14ac:dyDescent="0.2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 x14ac:dyDescent="0.2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 x14ac:dyDescent="0.2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 x14ac:dyDescent="0.2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 x14ac:dyDescent="0.2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 x14ac:dyDescent="0.2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 x14ac:dyDescent="0.2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 x14ac:dyDescent="0.2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 x14ac:dyDescent="0.2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 x14ac:dyDescent="0.2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 x14ac:dyDescent="0.2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 x14ac:dyDescent="0.2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 x14ac:dyDescent="0.2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 x14ac:dyDescent="0.2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 x14ac:dyDescent="0.2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 x14ac:dyDescent="0.2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 x14ac:dyDescent="0.2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 x14ac:dyDescent="0.2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 x14ac:dyDescent="0.2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 x14ac:dyDescent="0.2">
      <c r="AE86" s="433" t="s">
        <v>472</v>
      </c>
      <c r="AF86" s="434"/>
      <c r="AG86" s="434"/>
      <c r="AH86" s="434"/>
      <c r="AI86" s="434"/>
      <c r="AJ86" s="434"/>
      <c r="AK86" s="434"/>
      <c r="AL86" s="434"/>
      <c r="AM86" s="434"/>
      <c r="AN86" s="434"/>
      <c r="AO86" s="434"/>
      <c r="AP86" s="434"/>
      <c r="AQ86" s="434"/>
      <c r="AR86" s="434"/>
      <c r="AS86" s="434"/>
      <c r="AT86" s="434"/>
      <c r="AU86" s="434"/>
      <c r="AV86" s="434"/>
      <c r="AW86" s="434"/>
      <c r="AX86" s="434"/>
      <c r="AY86" s="434"/>
      <c r="AZ86" s="434"/>
      <c r="BA86" s="434"/>
      <c r="BB86" s="434"/>
      <c r="BC86" s="434"/>
      <c r="BD86" s="434"/>
      <c r="BE86" s="434"/>
      <c r="BF86" s="434"/>
      <c r="BG86" s="434"/>
      <c r="BH86" s="434"/>
      <c r="BI86" s="434"/>
      <c r="BJ86" s="434"/>
      <c r="BK86" s="434"/>
      <c r="BL86" s="434"/>
      <c r="BM86" s="434"/>
      <c r="BN86" s="434"/>
      <c r="BO86" s="434"/>
      <c r="BP86" s="434"/>
      <c r="BQ86" s="434"/>
      <c r="BR86" s="434"/>
    </row>
    <row r="89" spans="30:113" ht="185" x14ac:dyDescent="0.2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 x14ac:dyDescent="0.2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 x14ac:dyDescent="0.2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 x14ac:dyDescent="0.2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 x14ac:dyDescent="0.2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 x14ac:dyDescent="0.2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 x14ac:dyDescent="0.2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 x14ac:dyDescent="0.2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 x14ac:dyDescent="0.2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 x14ac:dyDescent="0.2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 x14ac:dyDescent="0.2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 x14ac:dyDescent="0.2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 x14ac:dyDescent="0.2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 x14ac:dyDescent="0.2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 x14ac:dyDescent="0.2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 x14ac:dyDescent="0.2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 x14ac:dyDescent="0.2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 x14ac:dyDescent="0.2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 x14ac:dyDescent="0.2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 x14ac:dyDescent="0.2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 x14ac:dyDescent="0.2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 x14ac:dyDescent="0.2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 x14ac:dyDescent="0.2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 x14ac:dyDescent="0.2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 x14ac:dyDescent="0.2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 x14ac:dyDescent="0.2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 x14ac:dyDescent="0.2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 x14ac:dyDescent="0.2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 x14ac:dyDescent="0.2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 x14ac:dyDescent="0.2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 x14ac:dyDescent="0.2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 x14ac:dyDescent="0.2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 x14ac:dyDescent="0.2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 x14ac:dyDescent="0.2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 x14ac:dyDescent="0.2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 x14ac:dyDescent="0.2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 x14ac:dyDescent="0.2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 x14ac:dyDescent="0.2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 x14ac:dyDescent="0.2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 x14ac:dyDescent="0.2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 x14ac:dyDescent="0.2">
      <c r="AE130" s="433" t="s">
        <v>328</v>
      </c>
      <c r="AF130" s="434"/>
      <c r="AG130" s="434"/>
      <c r="AH130" s="434"/>
      <c r="AI130" s="434"/>
      <c r="AJ130" s="434"/>
      <c r="AK130" s="434"/>
      <c r="AL130" s="434"/>
      <c r="AM130" s="434"/>
      <c r="AN130" s="434"/>
      <c r="AO130" s="434"/>
      <c r="AP130" s="434"/>
      <c r="AQ130" s="434"/>
      <c r="AR130" s="434"/>
      <c r="AS130" s="434"/>
      <c r="AT130" s="434"/>
      <c r="AU130" s="434"/>
      <c r="AV130" s="434"/>
      <c r="AW130" s="434"/>
      <c r="AX130" s="434"/>
      <c r="AY130" s="434"/>
      <c r="AZ130" s="434"/>
      <c r="BA130" s="434"/>
      <c r="BB130" s="434"/>
      <c r="BC130" s="434"/>
      <c r="BD130" s="434"/>
      <c r="BE130" s="434"/>
      <c r="BF130" s="434"/>
      <c r="BG130" s="434"/>
      <c r="BH130" s="434"/>
      <c r="BI130" s="434"/>
      <c r="BJ130" s="434"/>
      <c r="BK130" s="434"/>
      <c r="BL130" s="434"/>
      <c r="BM130" s="434"/>
      <c r="BN130" s="434"/>
      <c r="BO130" s="434"/>
      <c r="BP130" s="434"/>
      <c r="BQ130" s="434"/>
      <c r="BR130" s="434"/>
      <c r="BV130" s="433" t="s">
        <v>330</v>
      </c>
      <c r="BW130" s="434"/>
      <c r="BX130" s="434"/>
      <c r="BY130" s="434"/>
      <c r="BZ130" s="434"/>
      <c r="CA130" s="434"/>
      <c r="CB130" s="434"/>
      <c r="CC130" s="434"/>
      <c r="CD130" s="434"/>
      <c r="CE130" s="434"/>
      <c r="CF130" s="434"/>
      <c r="CG130" s="434"/>
      <c r="CH130" s="434"/>
      <c r="CI130" s="434"/>
      <c r="CJ130" s="434"/>
      <c r="CK130" s="434"/>
      <c r="CL130" s="434"/>
      <c r="CM130" s="434"/>
      <c r="CN130" s="434"/>
      <c r="CO130" s="434"/>
      <c r="CP130" s="434"/>
      <c r="CQ130" s="434"/>
      <c r="CR130" s="434"/>
      <c r="CS130" s="434"/>
      <c r="CT130" s="434"/>
      <c r="CU130" s="434"/>
      <c r="CV130" s="434"/>
      <c r="CW130" s="434"/>
      <c r="CX130" s="434"/>
      <c r="CY130" s="434"/>
      <c r="CZ130" s="434"/>
      <c r="DA130" s="434"/>
      <c r="DB130" s="434"/>
      <c r="DC130" s="434"/>
      <c r="DD130" s="434"/>
      <c r="DE130" s="434"/>
      <c r="DF130" s="434"/>
      <c r="DG130" s="434"/>
      <c r="DH130" s="434"/>
      <c r="DI130" s="434"/>
    </row>
    <row r="133" spans="1:113" ht="185" x14ac:dyDescent="0.2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 x14ac:dyDescent="0.2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 x14ac:dyDescent="0.2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 x14ac:dyDescent="0.2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 x14ac:dyDescent="0.2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 x14ac:dyDescent="0.2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 x14ac:dyDescent="0.2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 x14ac:dyDescent="0.2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 x14ac:dyDescent="0.2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 x14ac:dyDescent="0.2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 x14ac:dyDescent="0.2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 x14ac:dyDescent="0.2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 x14ac:dyDescent="0.2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 x14ac:dyDescent="0.2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 x14ac:dyDescent="0.2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 x14ac:dyDescent="0.2">
      <c r="B148" s="433" t="s">
        <v>329</v>
      </c>
      <c r="C148" s="434"/>
      <c r="D148" s="434"/>
      <c r="E148" s="434"/>
      <c r="F148" s="434"/>
      <c r="G148" s="434"/>
      <c r="H148" s="434"/>
      <c r="I148" s="434"/>
      <c r="J148" s="434"/>
      <c r="K148" s="434"/>
      <c r="L148" s="434"/>
      <c r="M148" s="434"/>
      <c r="N148" s="434"/>
      <c r="O148" s="434"/>
      <c r="P148" s="434"/>
      <c r="Q148" s="434"/>
      <c r="R148" s="434"/>
      <c r="S148" s="434"/>
      <c r="T148" s="434"/>
      <c r="U148" s="434"/>
      <c r="V148" s="434"/>
      <c r="W148" s="434"/>
      <c r="X148" s="434"/>
      <c r="Y148" s="434"/>
      <c r="Z148" s="434"/>
      <c r="AA148" s="434"/>
    </row>
    <row r="151" spans="1:27" ht="185" x14ac:dyDescent="0.2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 x14ac:dyDescent="0.2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 x14ac:dyDescent="0.2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 x14ac:dyDescent="0.2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 x14ac:dyDescent="0.2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 x14ac:dyDescent="0.2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 x14ac:dyDescent="0.2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 x14ac:dyDescent="0.2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 x14ac:dyDescent="0.2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 x14ac:dyDescent="0.2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 x14ac:dyDescent="0.2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 x14ac:dyDescent="0.2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 x14ac:dyDescent="0.2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 x14ac:dyDescent="0.2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 x14ac:dyDescent="0.2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 x14ac:dyDescent="0.2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 x14ac:dyDescent="0.2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 x14ac:dyDescent="0.2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 x14ac:dyDescent="0.2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 x14ac:dyDescent="0.2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 x14ac:dyDescent="0.2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 x14ac:dyDescent="0.2">
      <c r="B172" s="433" t="s">
        <v>56</v>
      </c>
      <c r="C172" s="434"/>
      <c r="D172" s="434"/>
      <c r="E172" s="434"/>
      <c r="F172" s="434"/>
      <c r="G172" s="434"/>
      <c r="H172" s="434"/>
      <c r="I172" s="434"/>
      <c r="J172" s="434"/>
      <c r="K172" s="434"/>
      <c r="L172" s="434"/>
      <c r="M172" s="434"/>
      <c r="N172" s="434"/>
      <c r="O172" s="434"/>
      <c r="P172" s="434"/>
      <c r="Q172" s="434"/>
      <c r="R172" s="434"/>
      <c r="S172" s="434"/>
      <c r="T172" s="434"/>
      <c r="U172" s="434"/>
      <c r="V172" s="434"/>
      <c r="W172" s="434"/>
      <c r="X172" s="434"/>
      <c r="Y172" s="434"/>
      <c r="Z172" s="434"/>
      <c r="AA172" s="43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 x14ac:dyDescent="0.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 x14ac:dyDescent="0.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 x14ac:dyDescent="0.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 x14ac:dyDescent="0.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 x14ac:dyDescent="0.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 x14ac:dyDescent="0.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 x14ac:dyDescent="0.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 x14ac:dyDescent="0.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 x14ac:dyDescent="0.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 x14ac:dyDescent="0.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 x14ac:dyDescent="0.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 x14ac:dyDescent="0.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 x14ac:dyDescent="0.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 x14ac:dyDescent="0.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 x14ac:dyDescent="0.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 x14ac:dyDescent="0.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 x14ac:dyDescent="0.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 x14ac:dyDescent="0.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 x14ac:dyDescent="0.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 x14ac:dyDescent="0.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 x14ac:dyDescent="0.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 x14ac:dyDescent="0.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 x14ac:dyDescent="0.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 x14ac:dyDescent="0.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 x14ac:dyDescent="0.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 x14ac:dyDescent="0.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 x14ac:dyDescent="0.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 x14ac:dyDescent="0.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 x14ac:dyDescent="0.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 x14ac:dyDescent="0.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 x14ac:dyDescent="0.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 x14ac:dyDescent="0.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 x14ac:dyDescent="0.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 x14ac:dyDescent="0.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 x14ac:dyDescent="0.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 x14ac:dyDescent="0.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 x14ac:dyDescent="0.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 x14ac:dyDescent="0.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 x14ac:dyDescent="0.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 x14ac:dyDescent="0.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 x14ac:dyDescent="0.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 x14ac:dyDescent="0.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 x14ac:dyDescent="0.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 x14ac:dyDescent="0.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 x14ac:dyDescent="0.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 x14ac:dyDescent="0.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 x14ac:dyDescent="0.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 x14ac:dyDescent="0.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 x14ac:dyDescent="0.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 x14ac:dyDescent="0.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 x14ac:dyDescent="0.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 x14ac:dyDescent="0.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 x14ac:dyDescent="0.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 x14ac:dyDescent="0.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 x14ac:dyDescent="0.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 x14ac:dyDescent="0.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 x14ac:dyDescent="0.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 x14ac:dyDescent="0.2">
      <c r="A59" s="310" t="s">
        <v>712</v>
      </c>
      <c r="B59" s="313">
        <v>1</v>
      </c>
      <c r="BJ59" s="433" t="s">
        <v>676</v>
      </c>
      <c r="BK59" s="434"/>
      <c r="BL59" s="434"/>
      <c r="BM59" s="434"/>
      <c r="BN59" s="434"/>
      <c r="BO59" s="434"/>
      <c r="BP59" s="434"/>
      <c r="BQ59" s="434"/>
      <c r="BR59" s="434"/>
      <c r="BS59" s="434"/>
      <c r="BT59" s="434"/>
      <c r="BU59" s="434"/>
      <c r="BV59" s="434"/>
      <c r="BW59" s="434"/>
      <c r="BX59" s="434"/>
      <c r="BY59" s="434"/>
      <c r="BZ59" s="434"/>
      <c r="CA59" s="434"/>
      <c r="CB59" s="434"/>
      <c r="CC59" s="434"/>
      <c r="CD59" s="434"/>
      <c r="CE59" s="434"/>
      <c r="CF59" s="434"/>
      <c r="CG59" s="434"/>
      <c r="CH59" s="434"/>
      <c r="CI59" s="434"/>
      <c r="CJ59" s="434"/>
      <c r="CK59" s="434"/>
      <c r="CL59" s="434"/>
      <c r="CP59" s="433" t="s">
        <v>677</v>
      </c>
      <c r="CQ59" s="434"/>
      <c r="CR59" s="434"/>
      <c r="CS59" s="434"/>
      <c r="CT59" s="434"/>
      <c r="CU59" s="434"/>
      <c r="CV59" s="434"/>
      <c r="CW59" s="434"/>
      <c r="CX59" s="434"/>
      <c r="CY59" s="434"/>
      <c r="CZ59" s="434"/>
      <c r="DA59" s="434"/>
      <c r="DB59" s="434"/>
      <c r="DC59" s="434"/>
      <c r="DD59" s="434"/>
      <c r="DE59" s="434"/>
      <c r="DF59" s="434"/>
      <c r="DG59" s="434"/>
      <c r="DH59" s="434"/>
      <c r="DI59" s="434"/>
      <c r="DJ59" s="434"/>
      <c r="DK59" s="434"/>
      <c r="DL59" s="434"/>
      <c r="DM59" s="434"/>
      <c r="DN59" s="434"/>
      <c r="DO59" s="434"/>
      <c r="DP59" s="434"/>
      <c r="DQ59" s="434"/>
      <c r="DR59" s="434"/>
    </row>
    <row r="60" spans="1:122" x14ac:dyDescent="0.2">
      <c r="A60" s="310" t="s">
        <v>713</v>
      </c>
      <c r="B60" s="313">
        <v>1</v>
      </c>
    </row>
    <row r="61" spans="1:122" x14ac:dyDescent="0.2">
      <c r="A61" s="310" t="s">
        <v>446</v>
      </c>
      <c r="B61" s="313">
        <v>1</v>
      </c>
    </row>
    <row r="62" spans="1:122" ht="179" x14ac:dyDescent="0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 x14ac:dyDescent="0.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 x14ac:dyDescent="0.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 x14ac:dyDescent="0.2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 x14ac:dyDescent="0.2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 x14ac:dyDescent="0.2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 x14ac:dyDescent="0.2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 x14ac:dyDescent="0.2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 x14ac:dyDescent="0.2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 x14ac:dyDescent="0.2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 x14ac:dyDescent="0.2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 x14ac:dyDescent="0.2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 x14ac:dyDescent="0.2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 x14ac:dyDescent="0.2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 x14ac:dyDescent="0.2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 x14ac:dyDescent="0.2">
      <c r="B77" s="43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 x14ac:dyDescent="0.2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 x14ac:dyDescent="0.2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 x14ac:dyDescent="0.2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 x14ac:dyDescent="0.2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 x14ac:dyDescent="0.2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 x14ac:dyDescent="0.2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 x14ac:dyDescent="0.2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 x14ac:dyDescent="0.2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 x14ac:dyDescent="0.2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 x14ac:dyDescent="0.2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 x14ac:dyDescent="0.2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 x14ac:dyDescent="0.2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 x14ac:dyDescent="0.2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 x14ac:dyDescent="0.2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 x14ac:dyDescent="0.2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 x14ac:dyDescent="0.2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 x14ac:dyDescent="0.2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 x14ac:dyDescent="0.2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 x14ac:dyDescent="0.2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 x14ac:dyDescent="0.2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 x14ac:dyDescent="0.2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 x14ac:dyDescent="0.2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 x14ac:dyDescent="0.2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 x14ac:dyDescent="0.2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 x14ac:dyDescent="0.2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 x14ac:dyDescent="0.2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 x14ac:dyDescent="0.2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 x14ac:dyDescent="0.2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 x14ac:dyDescent="0.2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 x14ac:dyDescent="0.2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 x14ac:dyDescent="0.2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 x14ac:dyDescent="0.2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 x14ac:dyDescent="0.2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 x14ac:dyDescent="0.2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 x14ac:dyDescent="0.2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 x14ac:dyDescent="0.2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 x14ac:dyDescent="0.2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 x14ac:dyDescent="0.2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 x14ac:dyDescent="0.2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 x14ac:dyDescent="0.2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 x14ac:dyDescent="0.2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 x14ac:dyDescent="0.2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 x14ac:dyDescent="0.2">
      <c r="BJ120" s="433" t="s">
        <v>472</v>
      </c>
      <c r="BK120" s="434"/>
      <c r="BL120" s="434"/>
      <c r="BM120" s="434"/>
      <c r="BN120" s="434"/>
      <c r="BO120" s="434"/>
      <c r="BP120" s="434"/>
      <c r="BQ120" s="434"/>
      <c r="BR120" s="434"/>
      <c r="BS120" s="434"/>
      <c r="BT120" s="434"/>
      <c r="BU120" s="434"/>
      <c r="BV120" s="434"/>
      <c r="BW120" s="434"/>
      <c r="BX120" s="434"/>
      <c r="BY120" s="434"/>
      <c r="BZ120" s="434"/>
      <c r="CA120" s="434"/>
      <c r="CB120" s="434"/>
      <c r="CC120" s="434"/>
      <c r="CD120" s="434"/>
      <c r="CE120" s="434"/>
      <c r="CF120" s="434"/>
      <c r="CG120" s="434"/>
      <c r="CH120" s="434"/>
      <c r="CI120" s="434"/>
      <c r="CJ120" s="434"/>
      <c r="CK120" s="434"/>
      <c r="CL120" s="434"/>
    </row>
    <row r="123" spans="61:95" ht="179" x14ac:dyDescent="0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 x14ac:dyDescent="0.2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 x14ac:dyDescent="0.2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 x14ac:dyDescent="0.2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 x14ac:dyDescent="0.2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 x14ac:dyDescent="0.2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 x14ac:dyDescent="0.2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 x14ac:dyDescent="0.2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 x14ac:dyDescent="0.2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 x14ac:dyDescent="0.2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 x14ac:dyDescent="0.2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 x14ac:dyDescent="0.2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 x14ac:dyDescent="0.2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 x14ac:dyDescent="0.2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 x14ac:dyDescent="0.2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 x14ac:dyDescent="0.2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 x14ac:dyDescent="0.2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 x14ac:dyDescent="0.2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 x14ac:dyDescent="0.2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 x14ac:dyDescent="0.2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 x14ac:dyDescent="0.2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 x14ac:dyDescent="0.2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 x14ac:dyDescent="0.2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 x14ac:dyDescent="0.2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 x14ac:dyDescent="0.2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 x14ac:dyDescent="0.2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 x14ac:dyDescent="0.2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 x14ac:dyDescent="0.2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 x14ac:dyDescent="0.2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 x14ac:dyDescent="0.2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 x14ac:dyDescent="0.2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 x14ac:dyDescent="0.2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 x14ac:dyDescent="0.2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 x14ac:dyDescent="0.2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 x14ac:dyDescent="0.2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 x14ac:dyDescent="0.2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 x14ac:dyDescent="0.2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 x14ac:dyDescent="0.2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 x14ac:dyDescent="0.2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 x14ac:dyDescent="0.2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 x14ac:dyDescent="0.2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 x14ac:dyDescent="0.2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 x14ac:dyDescent="0.2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 x14ac:dyDescent="0.2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 x14ac:dyDescent="0.2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 x14ac:dyDescent="0.2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 x14ac:dyDescent="0.2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 x14ac:dyDescent="0.2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 x14ac:dyDescent="0.2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 x14ac:dyDescent="0.2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 x14ac:dyDescent="0.2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 x14ac:dyDescent="0.2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 x14ac:dyDescent="0.2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 x14ac:dyDescent="0.2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 x14ac:dyDescent="0.2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 x14ac:dyDescent="0.2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 x14ac:dyDescent="0.2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 x14ac:dyDescent="0.2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 x14ac:dyDescent="0.2">
      <c r="BJ181" s="433" t="s">
        <v>328</v>
      </c>
      <c r="BK181" s="434"/>
      <c r="BL181" s="434"/>
      <c r="BM181" s="434"/>
      <c r="BN181" s="434"/>
      <c r="BO181" s="434"/>
      <c r="BP181" s="434"/>
      <c r="BQ181" s="434"/>
      <c r="BR181" s="434"/>
      <c r="BS181" s="434"/>
      <c r="BT181" s="434"/>
      <c r="BU181" s="434"/>
      <c r="BV181" s="434"/>
      <c r="BW181" s="434"/>
      <c r="BX181" s="434"/>
      <c r="BY181" s="434"/>
      <c r="BZ181" s="434"/>
      <c r="CA181" s="434"/>
      <c r="CB181" s="434"/>
      <c r="CC181" s="434"/>
      <c r="CD181" s="434"/>
      <c r="CE181" s="434"/>
      <c r="CF181" s="434"/>
      <c r="CG181" s="434"/>
      <c r="CH181" s="434"/>
      <c r="CI181" s="434"/>
      <c r="CJ181" s="434"/>
      <c r="CK181" s="434"/>
      <c r="CL181" s="434"/>
      <c r="CP181" s="433" t="s">
        <v>330</v>
      </c>
      <c r="CQ181" s="434"/>
    </row>
    <row r="184" spans="1:95" ht="236" x14ac:dyDescent="0.2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 x14ac:dyDescent="0.2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 x14ac:dyDescent="0.2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 x14ac:dyDescent="0.2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 x14ac:dyDescent="0.2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 x14ac:dyDescent="0.2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 x14ac:dyDescent="0.2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 x14ac:dyDescent="0.2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 x14ac:dyDescent="0.2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 x14ac:dyDescent="0.2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 x14ac:dyDescent="0.2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 x14ac:dyDescent="0.2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 x14ac:dyDescent="0.2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 x14ac:dyDescent="0.2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 x14ac:dyDescent="0.2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 x14ac:dyDescent="0.2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 x14ac:dyDescent="0.2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 x14ac:dyDescent="0.2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 x14ac:dyDescent="0.2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 x14ac:dyDescent="0.2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 x14ac:dyDescent="0.2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 x14ac:dyDescent="0.2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 x14ac:dyDescent="0.2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 x14ac:dyDescent="0.2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 x14ac:dyDescent="0.2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 x14ac:dyDescent="0.2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 x14ac:dyDescent="0.2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 x14ac:dyDescent="0.2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 x14ac:dyDescent="0.2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 x14ac:dyDescent="0.2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 x14ac:dyDescent="0.2">
      <c r="B214" s="433" t="s">
        <v>329</v>
      </c>
      <c r="C214" s="434"/>
      <c r="D214" s="434"/>
      <c r="E214" s="434"/>
      <c r="F214" s="434"/>
      <c r="G214" s="434"/>
      <c r="H214" s="434"/>
      <c r="I214" s="434"/>
      <c r="J214" s="434"/>
      <c r="K214" s="434"/>
      <c r="L214" s="434"/>
      <c r="M214" s="434"/>
      <c r="N214" s="434"/>
      <c r="O214" s="434"/>
      <c r="P214" s="434"/>
      <c r="Q214" s="434"/>
      <c r="R214" s="434"/>
      <c r="S214" s="434"/>
      <c r="T214" s="434"/>
      <c r="U214" s="434"/>
      <c r="V214" s="434"/>
      <c r="W214" s="434"/>
      <c r="X214" s="434"/>
      <c r="Y214" s="434"/>
      <c r="Z214" s="434"/>
      <c r="AA214" s="434"/>
      <c r="AB214" s="434"/>
      <c r="AC214" s="434"/>
      <c r="AD214" s="434"/>
      <c r="AE214" s="434"/>
      <c r="AF214" s="434"/>
      <c r="AG214" s="434"/>
      <c r="AH214" s="434"/>
      <c r="AI214" s="434"/>
      <c r="AJ214" s="434"/>
      <c r="AK214" s="434"/>
      <c r="AL214" s="434"/>
      <c r="AM214" s="434"/>
      <c r="AN214" s="434"/>
      <c r="AO214" s="434"/>
      <c r="AP214" s="434"/>
      <c r="AQ214" s="434"/>
      <c r="AR214" s="434"/>
      <c r="AS214" s="434"/>
      <c r="AT214" s="434"/>
      <c r="AU214" s="434"/>
      <c r="AV214" s="434"/>
      <c r="AW214" s="434"/>
      <c r="AX214" s="434"/>
      <c r="AY214" s="434"/>
      <c r="AZ214" s="434"/>
      <c r="BA214" s="434"/>
      <c r="BB214" s="434"/>
      <c r="BC214" s="434"/>
      <c r="BD214" s="434"/>
      <c r="BE214" s="434"/>
      <c r="BF214" s="434"/>
    </row>
    <row r="217" spans="1:58" ht="236" x14ac:dyDescent="0.2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 x14ac:dyDescent="0.2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 x14ac:dyDescent="0.2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 x14ac:dyDescent="0.2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 x14ac:dyDescent="0.2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 x14ac:dyDescent="0.2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 x14ac:dyDescent="0.2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 x14ac:dyDescent="0.2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 x14ac:dyDescent="0.2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 x14ac:dyDescent="0.2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 x14ac:dyDescent="0.2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 x14ac:dyDescent="0.2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 x14ac:dyDescent="0.2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 x14ac:dyDescent="0.2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 x14ac:dyDescent="0.2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 x14ac:dyDescent="0.2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 x14ac:dyDescent="0.2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 x14ac:dyDescent="0.2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 x14ac:dyDescent="0.2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 x14ac:dyDescent="0.2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 x14ac:dyDescent="0.2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 x14ac:dyDescent="0.2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 x14ac:dyDescent="0.2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 x14ac:dyDescent="0.2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 x14ac:dyDescent="0.2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 x14ac:dyDescent="0.2">
      <c r="B242" s="433" t="s">
        <v>56</v>
      </c>
      <c r="C242" s="434"/>
      <c r="D242" s="434"/>
      <c r="E242" s="434"/>
      <c r="F242" s="434"/>
      <c r="G242" s="434"/>
      <c r="H242" s="434"/>
      <c r="I242" s="434"/>
      <c r="J242" s="434"/>
      <c r="K242" s="434"/>
      <c r="L242" s="434"/>
      <c r="M242" s="434"/>
      <c r="N242" s="434"/>
      <c r="O242" s="434"/>
      <c r="P242" s="434"/>
      <c r="Q242" s="434"/>
      <c r="R242" s="434"/>
      <c r="S242" s="434"/>
      <c r="T242" s="434"/>
      <c r="U242" s="434"/>
      <c r="V242" s="434"/>
      <c r="W242" s="434"/>
      <c r="X242" s="434"/>
      <c r="Y242" s="434"/>
      <c r="Z242" s="434"/>
      <c r="AA242" s="434"/>
      <c r="AB242" s="434"/>
      <c r="AC242" s="434"/>
      <c r="AD242" s="434"/>
      <c r="AE242" s="434"/>
      <c r="AF242" s="434"/>
      <c r="AG242" s="434"/>
      <c r="AH242" s="434"/>
      <c r="AI242" s="434"/>
      <c r="AJ242" s="434"/>
      <c r="AK242" s="434"/>
      <c r="AL242" s="434"/>
      <c r="AM242" s="434"/>
      <c r="AN242" s="434"/>
      <c r="AO242" s="434"/>
      <c r="AP242" s="434"/>
      <c r="AQ242" s="434"/>
      <c r="AR242" s="434"/>
      <c r="AS242" s="434"/>
      <c r="AT242" s="434"/>
      <c r="AU242" s="434"/>
      <c r="AV242" s="434"/>
      <c r="AW242" s="434"/>
      <c r="AX242" s="434"/>
      <c r="AY242" s="434"/>
      <c r="AZ242" s="434"/>
      <c r="BA242" s="434"/>
      <c r="BB242" s="434"/>
      <c r="BC242" s="434"/>
      <c r="BD242" s="434"/>
      <c r="BE242" s="434"/>
      <c r="BF242" s="43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471</vt:i4>
      </vt:variant>
    </vt:vector>
  </HeadingPairs>
  <TitlesOfParts>
    <vt:vector size="490" baseType="lpstr">
      <vt:lpstr>Read me</vt:lpstr>
      <vt:lpstr>Constants</vt:lpstr>
      <vt:lpstr>Calculators</vt:lpstr>
      <vt:lpstr>Energy X</vt:lpstr>
      <vt:lpstr>MCC_B_RUVY_matrices_mat_level</vt:lpstr>
      <vt:lpstr>MX_I_Test</vt:lpstr>
      <vt:lpstr>MCC_M_RUVY_matrices_mat_level</vt:lpstr>
      <vt:lpstr>MCC_h_RUVY_matrices_mat_level</vt:lpstr>
      <vt:lpstr>MCC_MW_RUVY_matrices_mat_level</vt:lpstr>
      <vt:lpstr>MCC_Q_RUVY_matrices_mat_level </vt:lpstr>
      <vt:lpstr>B_c_RUVY_matrices_mat_level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MX_I_Test!R__MCC_M_RUVY_matrices_mat_level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MX_I_Test!r_EIOU__MCC_M_RUVY_matrices_mat_level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MX_I_Test!S_units_M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MX_I_Test!U__MCC_M_RUVY_matrices_mat_level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MX_I_Test!U_EIOU__MCC_M_RUVY_matrices_mat_level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MX_I_Test!U_feed__MCC_M_RUVY_matrices_mat_level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MX_I_Test!V__MCC_M_RUVY_matrices_mat_level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MX_I_Test!Y__MCC_M_RUVY_matrices_mat_level</vt:lpstr>
      <vt:lpstr>Y__MCC_M_RUVY_matrices_mat_level</vt:lpstr>
      <vt:lpstr>y_Al2O3_from_Coal</vt:lpstr>
      <vt:lpstr>y_Al2O3_from_Coke_oven</vt:lpstr>
      <vt:lpstr>y_Al2O3_from_Iron_beneficiation</vt:lpstr>
      <vt:lpstr>y_Al2O3_from_Iron_ore</vt:lpstr>
      <vt:lpstr>y_Anthrocite_from_Coke_oven</vt:lpstr>
      <vt:lpstr>y_CaCO3</vt:lpstr>
      <vt:lpstr>y_CaCO3_from_Lime</vt:lpstr>
      <vt:lpstr>y_CaO_from_Coal</vt:lpstr>
      <vt:lpstr>y_CaO_from_Coke_oven</vt:lpstr>
      <vt:lpstr>y_CaO_from_Kiln</vt:lpstr>
      <vt:lpstr>y_CO2_from_Kiln</vt:lpstr>
      <vt:lpstr>y_Coal_from_Coal</vt:lpstr>
      <vt:lpstr>y_Fe2O3_from_Coal</vt:lpstr>
      <vt:lpstr>y_Fe2O3_from_Coke_oven</vt:lpstr>
      <vt:lpstr>y_Fe2O3_from_Iron_beneficiation</vt:lpstr>
      <vt:lpstr>y_Fe2O3_from_Iron_ore</vt:lpstr>
      <vt:lpstr>y_H2O_from_Kiln</vt:lpstr>
      <vt:lpstr>y_K2O_from_Coal</vt:lpstr>
      <vt:lpstr>y_K2O_from_Coke_oven</vt:lpstr>
      <vt:lpstr>y_K2O_from_Iron_beneficiation</vt:lpstr>
      <vt:lpstr>y_K2O_from_Iron_ore</vt:lpstr>
      <vt:lpstr>y_MgCO3</vt:lpstr>
      <vt:lpstr>y_MgCo3_from_Lime</vt:lpstr>
      <vt:lpstr>y_MgO_from_Coal</vt:lpstr>
      <vt:lpstr>y_MgO_from_Coke_oven</vt:lpstr>
      <vt:lpstr>y_MgO_from_Kiln</vt:lpstr>
      <vt:lpstr>y_N2_from_Kiln</vt:lpstr>
      <vt:lpstr>y_Na2O_from_Coal</vt:lpstr>
      <vt:lpstr>y_Na2O_from_Coke_oven</vt:lpstr>
      <vt:lpstr>y_P_from_Iron_beneficiation</vt:lpstr>
      <vt:lpstr>y_P_from_Iron_ore</vt:lpstr>
      <vt:lpstr>y_S_from_Iron_beneficiation</vt:lpstr>
      <vt:lpstr>y_S_from_Iron_ore</vt:lpstr>
      <vt:lpstr>y_SiO2_from_Coal</vt:lpstr>
      <vt:lpstr>y_SiO2_from_Coke_oven</vt:lpstr>
      <vt:lpstr>y_SiO2_from_Iron_beneficiation</vt:lpstr>
      <vt:lpstr>y_SiO2_from_Iron_ore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2026-01-22T20:51:22Z</dcterms:modified>
  <cp:category/>
  <cp:contentStatus/>
</cp:coreProperties>
</file>