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B215664E-CC9D-46C9-9946-28F9CA817305}" xr6:coauthVersionLast="47" xr6:coauthVersionMax="47" xr10:uidLastSave="{00000000-0000-0000-0000-000000000000}"/>
  <bookViews>
    <workbookView xWindow="-108" yWindow="-108" windowWidth="23256" windowHeight="13176" firstSheet="3" activeTab="14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32" r:id="rId13"/>
    <sheet name="X" sheetId="33" r:id="rId14"/>
    <sheet name="BX" sheetId="34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X!$BV$1:$DJ$41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X!$BV$89:$DJ$129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2" i="14" l="1"/>
  <c r="N53" i="14"/>
  <c r="N54" i="14"/>
  <c r="N55" i="14"/>
  <c r="N56" i="14"/>
  <c r="U56" i="14" s="1"/>
  <c r="N57" i="14"/>
  <c r="U57" i="14" s="1"/>
  <c r="N58" i="14"/>
  <c r="N59" i="14"/>
  <c r="N60" i="14"/>
  <c r="U60" i="14" s="1"/>
  <c r="N61" i="14"/>
  <c r="U61" i="14" s="1"/>
  <c r="N62" i="14"/>
  <c r="U62" i="14" s="1"/>
  <c r="N63" i="14"/>
  <c r="U63" i="14" s="1"/>
  <c r="N64" i="14"/>
  <c r="N65" i="14"/>
  <c r="N51" i="14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16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31" i="33"/>
  <c r="D232" i="33"/>
  <c r="D233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16" i="33"/>
  <c r="AB135" i="33"/>
  <c r="AB136" i="33"/>
  <c r="AB137" i="33"/>
  <c r="AB138" i="33"/>
  <c r="AB139" i="33"/>
  <c r="AB140" i="33"/>
  <c r="AB141" i="33"/>
  <c r="AB142" i="33"/>
  <c r="AB143" i="33"/>
  <c r="AB144" i="33"/>
  <c r="AB145" i="33"/>
  <c r="AB146" i="33"/>
  <c r="AB147" i="33"/>
  <c r="AB134" i="33"/>
  <c r="B216" i="33" a="1"/>
  <c r="B216" i="33" s="1"/>
  <c r="AF131" i="33"/>
  <c r="AG131" i="33"/>
  <c r="AH131" i="33"/>
  <c r="AI131" i="33"/>
  <c r="AJ131" i="33"/>
  <c r="AK131" i="33"/>
  <c r="AL131" i="33"/>
  <c r="AM131" i="33"/>
  <c r="AN131" i="33"/>
  <c r="AO131" i="33"/>
  <c r="AP131" i="33"/>
  <c r="AQ131" i="33"/>
  <c r="AR131" i="33"/>
  <c r="AS131" i="33"/>
  <c r="AT131" i="33"/>
  <c r="AU131" i="33"/>
  <c r="AV131" i="33"/>
  <c r="AW131" i="33"/>
  <c r="AX131" i="33"/>
  <c r="AY131" i="33"/>
  <c r="AZ131" i="33"/>
  <c r="BA131" i="33"/>
  <c r="BB131" i="33"/>
  <c r="BC131" i="33"/>
  <c r="BD131" i="33"/>
  <c r="BE131" i="33"/>
  <c r="BF131" i="33"/>
  <c r="BG131" i="33"/>
  <c r="BH131" i="33"/>
  <c r="BI131" i="33"/>
  <c r="BJ131" i="33"/>
  <c r="BK131" i="33"/>
  <c r="BL131" i="33"/>
  <c r="BM131" i="33"/>
  <c r="BN131" i="33"/>
  <c r="BO131" i="33"/>
  <c r="BP131" i="33"/>
  <c r="BQ131" i="33"/>
  <c r="BR131" i="33"/>
  <c r="AE131" i="33"/>
  <c r="J185" i="33"/>
  <c r="J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184" i="33"/>
  <c r="DK129" i="33"/>
  <c r="DK128" i="33"/>
  <c r="DK127" i="33"/>
  <c r="DK126" i="33"/>
  <c r="DK125" i="33"/>
  <c r="DK124" i="33"/>
  <c r="DK123" i="33"/>
  <c r="DK122" i="33"/>
  <c r="DK121" i="33"/>
  <c r="DK120" i="33"/>
  <c r="DK119" i="33"/>
  <c r="DK118" i="33"/>
  <c r="DK117" i="33"/>
  <c r="DK116" i="33"/>
  <c r="DK115" i="33"/>
  <c r="DK114" i="33"/>
  <c r="DK113" i="33"/>
  <c r="DK112" i="33"/>
  <c r="DK111" i="33"/>
  <c r="DK110" i="33"/>
  <c r="DK109" i="33"/>
  <c r="DK108" i="33"/>
  <c r="DK107" i="33"/>
  <c r="DK106" i="33"/>
  <c r="DK105" i="33"/>
  <c r="DK104" i="33"/>
  <c r="DK103" i="33"/>
  <c r="DK102" i="33"/>
  <c r="DK101" i="33"/>
  <c r="DK100" i="33"/>
  <c r="DK99" i="33"/>
  <c r="DK98" i="33"/>
  <c r="DK97" i="33"/>
  <c r="DK96" i="33"/>
  <c r="DK95" i="33"/>
  <c r="DK94" i="33"/>
  <c r="DK93" i="33"/>
  <c r="DK92" i="33"/>
  <c r="DK91" i="33"/>
  <c r="DK90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184" i="33"/>
  <c r="BS91" i="33"/>
  <c r="BS92" i="33"/>
  <c r="BS93" i="33"/>
  <c r="BS94" i="33"/>
  <c r="BS95" i="33"/>
  <c r="BS96" i="33"/>
  <c r="BS97" i="33"/>
  <c r="BS98" i="33"/>
  <c r="BS99" i="33"/>
  <c r="BS100" i="33"/>
  <c r="BS101" i="33"/>
  <c r="BS102" i="33"/>
  <c r="BS103" i="33"/>
  <c r="BS104" i="33"/>
  <c r="BS105" i="33"/>
  <c r="BS106" i="33"/>
  <c r="BS107" i="33"/>
  <c r="BS108" i="33"/>
  <c r="BS109" i="33"/>
  <c r="BS110" i="33"/>
  <c r="BS111" i="33"/>
  <c r="BS112" i="33"/>
  <c r="BS113" i="33"/>
  <c r="BS114" i="33"/>
  <c r="BS115" i="33"/>
  <c r="BS116" i="33"/>
  <c r="BS117" i="33"/>
  <c r="BS118" i="33"/>
  <c r="BS119" i="33"/>
  <c r="BS120" i="33"/>
  <c r="BS121" i="33"/>
  <c r="BS122" i="33"/>
  <c r="BS123" i="33"/>
  <c r="BS124" i="33"/>
  <c r="BS125" i="33"/>
  <c r="BS126" i="33"/>
  <c r="BS127" i="33"/>
  <c r="BS128" i="33"/>
  <c r="BS129" i="33"/>
  <c r="BS90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Y149" i="33"/>
  <c r="Z149" i="33"/>
  <c r="AA149" i="33"/>
  <c r="B149" i="33"/>
  <c r="D184" i="33" s="1" a="1"/>
  <c r="D184" i="33" s="1"/>
  <c r="C173" i="33"/>
  <c r="D173" i="33"/>
  <c r="E173" i="33"/>
  <c r="F173" i="33"/>
  <c r="G173" i="33"/>
  <c r="H173" i="33"/>
  <c r="I173" i="33"/>
  <c r="J173" i="33"/>
  <c r="K173" i="33"/>
  <c r="L173" i="33"/>
  <c r="M173" i="33"/>
  <c r="N173" i="33"/>
  <c r="O173" i="33"/>
  <c r="P173" i="33"/>
  <c r="Q173" i="33"/>
  <c r="R173" i="33"/>
  <c r="S173" i="33"/>
  <c r="T173" i="33"/>
  <c r="U173" i="33"/>
  <c r="V173" i="33"/>
  <c r="W173" i="33"/>
  <c r="X173" i="33"/>
  <c r="Y173" i="33"/>
  <c r="Z173" i="33"/>
  <c r="AA173" i="33"/>
  <c r="B173" i="33"/>
  <c r="M52" i="14"/>
  <c r="M53" i="14"/>
  <c r="M54" i="14"/>
  <c r="T54" i="14" s="1"/>
  <c r="M55" i="14"/>
  <c r="T55" i="14" s="1"/>
  <c r="M56" i="14"/>
  <c r="T56" i="14" s="1"/>
  <c r="M57" i="14"/>
  <c r="T57" i="14" s="1"/>
  <c r="M58" i="14"/>
  <c r="M59" i="14"/>
  <c r="T59" i="14" s="1"/>
  <c r="M60" i="14"/>
  <c r="T60" i="14" s="1"/>
  <c r="M61" i="14"/>
  <c r="T61" i="14" s="1"/>
  <c r="M62" i="14"/>
  <c r="T62" i="14" s="1"/>
  <c r="M63" i="14"/>
  <c r="T63" i="14" s="1"/>
  <c r="M64" i="14"/>
  <c r="M65" i="14"/>
  <c r="M51" i="14"/>
  <c r="U65" i="14"/>
  <c r="T65" i="14"/>
  <c r="U64" i="14"/>
  <c r="T64" i="14"/>
  <c r="U59" i="14"/>
  <c r="U58" i="14"/>
  <c r="T58" i="14"/>
  <c r="U55" i="14"/>
  <c r="U54" i="14"/>
  <c r="U53" i="14"/>
  <c r="T53" i="14"/>
  <c r="U52" i="14"/>
  <c r="T52" i="14"/>
  <c r="U51" i="14"/>
  <c r="T51" i="14"/>
  <c r="U50" i="14"/>
  <c r="T50" i="14"/>
  <c r="AB50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51" i="14"/>
  <c r="H44" i="25"/>
  <c r="G43" i="25"/>
  <c r="D43" i="25"/>
  <c r="D33" i="25"/>
  <c r="G32" i="25" s="1"/>
  <c r="H32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F108" i="14"/>
  <c r="AG108" i="14" s="1"/>
  <c r="AF107" i="14"/>
  <c r="AG107" i="14" s="1"/>
  <c r="AF106" i="14"/>
  <c r="AG106" i="14" s="1"/>
  <c r="AF105" i="14"/>
  <c r="AG105" i="14" s="1"/>
  <c r="AF104" i="14"/>
  <c r="AG104" i="14" s="1"/>
  <c r="AF103" i="14"/>
  <c r="AG103" i="14" s="1"/>
  <c r="AF102" i="14"/>
  <c r="AG102" i="14" s="1"/>
  <c r="AF101" i="14"/>
  <c r="AG101" i="14" s="1"/>
  <c r="AF100" i="14"/>
  <c r="AG100" i="14" s="1"/>
  <c r="AF99" i="14"/>
  <c r="AG99" i="14" s="1"/>
  <c r="AF98" i="14"/>
  <c r="AG98" i="14" s="1"/>
  <c r="AF97" i="14"/>
  <c r="AG97" i="14" s="1"/>
  <c r="AF96" i="14"/>
  <c r="AG96" i="14" s="1"/>
  <c r="AF95" i="14"/>
  <c r="AG95" i="14" s="1"/>
  <c r="AF94" i="14"/>
  <c r="AG94" i="14" s="1"/>
  <c r="AF93" i="14"/>
  <c r="AG93" i="14" s="1"/>
  <c r="AF92" i="14"/>
  <c r="AG92" i="14" s="1"/>
  <c r="AF91" i="14"/>
  <c r="AG91" i="14" s="1"/>
  <c r="AF90" i="14"/>
  <c r="AG90" i="14" s="1"/>
  <c r="AF89" i="14"/>
  <c r="AG89" i="14" s="1"/>
  <c r="AF88" i="14"/>
  <c r="AG88" i="14" s="1"/>
  <c r="AF87" i="14"/>
  <c r="AG87" i="14" s="1"/>
  <c r="AF86" i="14"/>
  <c r="AG86" i="14" s="1"/>
  <c r="AF85" i="14"/>
  <c r="AG85" i="14" s="1"/>
  <c r="AF84" i="14"/>
  <c r="AG84" i="14" s="1"/>
  <c r="AF83" i="14"/>
  <c r="AG83" i="14" s="1"/>
  <c r="AF82" i="14"/>
  <c r="AG82" i="14" s="1"/>
  <c r="AF81" i="14"/>
  <c r="AG81" i="14" s="1"/>
  <c r="AF80" i="14"/>
  <c r="AG80" i="14" s="1"/>
  <c r="AF79" i="14"/>
  <c r="AG79" i="14" s="1"/>
  <c r="AF78" i="14"/>
  <c r="AG78" i="14" s="1"/>
  <c r="AF77" i="14"/>
  <c r="AG77" i="14" s="1"/>
  <c r="AF76" i="14"/>
  <c r="AG76" i="14" s="1"/>
  <c r="AF75" i="14"/>
  <c r="AG75" i="14" s="1"/>
  <c r="AF74" i="14"/>
  <c r="AG74" i="14" s="1"/>
  <c r="AF73" i="14"/>
  <c r="AG73" i="14" s="1"/>
  <c r="AF72" i="14"/>
  <c r="AG72" i="14" s="1"/>
  <c r="AF71" i="14"/>
  <c r="AG71" i="14" s="1"/>
  <c r="AF70" i="14"/>
  <c r="AG70" i="14" s="1"/>
  <c r="AF69" i="14"/>
  <c r="AG69" i="14" s="1"/>
  <c r="AF68" i="14"/>
  <c r="AG68" i="14" s="1"/>
  <c r="AF67" i="14"/>
  <c r="AG67" i="14" s="1"/>
  <c r="AF66" i="14"/>
  <c r="AG66" i="14" s="1"/>
  <c r="AF65" i="14"/>
  <c r="AG65" i="14" s="1"/>
  <c r="X65" i="14"/>
  <c r="S65" i="14"/>
  <c r="AF64" i="14"/>
  <c r="AG64" i="14" s="1"/>
  <c r="X64" i="14"/>
  <c r="S64" i="14"/>
  <c r="AF63" i="14"/>
  <c r="AG63" i="14" s="1"/>
  <c r="X63" i="14"/>
  <c r="S63" i="14"/>
  <c r="AF62" i="14"/>
  <c r="AG62" i="14" s="1"/>
  <c r="X62" i="14"/>
  <c r="S62" i="14"/>
  <c r="AF61" i="14"/>
  <c r="AG61" i="14" s="1"/>
  <c r="X61" i="14"/>
  <c r="S61" i="14"/>
  <c r="AF60" i="14"/>
  <c r="AG60" i="14" s="1"/>
  <c r="X60" i="14"/>
  <c r="S60" i="14"/>
  <c r="AF59" i="14"/>
  <c r="AG59" i="14" s="1"/>
  <c r="X59" i="14"/>
  <c r="S59" i="14"/>
  <c r="AF58" i="14"/>
  <c r="AG58" i="14" s="1"/>
  <c r="X58" i="14"/>
  <c r="S58" i="14"/>
  <c r="AF57" i="14"/>
  <c r="AG57" i="14" s="1"/>
  <c r="X57" i="14"/>
  <c r="S57" i="14"/>
  <c r="AF56" i="14"/>
  <c r="AG56" i="14" s="1"/>
  <c r="X56" i="14"/>
  <c r="S56" i="14"/>
  <c r="AF55" i="14"/>
  <c r="AG55" i="14" s="1"/>
  <c r="X55" i="14"/>
  <c r="S55" i="14"/>
  <c r="AF54" i="14"/>
  <c r="AG54" i="14" s="1"/>
  <c r="X54" i="14"/>
  <c r="S54" i="14"/>
  <c r="AF53" i="14"/>
  <c r="AG53" i="14" s="1"/>
  <c r="X53" i="14"/>
  <c r="S53" i="14"/>
  <c r="AF52" i="14"/>
  <c r="AG52" i="14" s="1"/>
  <c r="X52" i="14"/>
  <c r="S52" i="14"/>
  <c r="AF51" i="14"/>
  <c r="AG51" i="14" s="1"/>
  <c r="X51" i="14"/>
  <c r="S51" i="14"/>
  <c r="AF50" i="14"/>
  <c r="AG50" i="14" s="1"/>
  <c r="Y50" i="14"/>
  <c r="V50" i="14"/>
  <c r="AF49" i="14"/>
  <c r="AG49" i="14" s="1"/>
  <c r="AF48" i="14"/>
  <c r="AG48" i="14" s="1"/>
  <c r="AF47" i="14"/>
  <c r="AG47" i="14" s="1"/>
  <c r="AF46" i="14"/>
  <c r="AG46" i="14" s="1"/>
  <c r="AF45" i="14"/>
  <c r="AG45" i="14" s="1"/>
  <c r="AF44" i="14"/>
  <c r="AG44" i="14" s="1"/>
  <c r="AF43" i="14"/>
  <c r="AG43" i="14" s="1"/>
  <c r="AF42" i="14"/>
  <c r="AG42" i="14" s="1"/>
  <c r="AF41" i="14"/>
  <c r="AG41" i="14" s="1"/>
  <c r="AF40" i="14"/>
  <c r="AG40" i="14" s="1"/>
  <c r="AF39" i="14"/>
  <c r="AG39" i="14" s="1"/>
  <c r="AF38" i="14"/>
  <c r="AG38" i="14" s="1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F30" i="14"/>
  <c r="AG30" i="14" s="1"/>
  <c r="AF29" i="14"/>
  <c r="AG29" i="14" s="1"/>
  <c r="AF28" i="14"/>
  <c r="AG28" i="14" s="1"/>
  <c r="AF27" i="14"/>
  <c r="AG27" i="14" s="1"/>
  <c r="AF26" i="14"/>
  <c r="AG26" i="14" s="1"/>
  <c r="AF25" i="14"/>
  <c r="AG25" i="14" s="1"/>
  <c r="AF24" i="14"/>
  <c r="AG24" i="14" s="1"/>
  <c r="G24" i="14"/>
  <c r="F24" i="14"/>
  <c r="E24" i="14"/>
  <c r="AF23" i="14"/>
  <c r="AG23" i="14" s="1"/>
  <c r="AF22" i="14"/>
  <c r="AG22" i="14" s="1"/>
  <c r="AF21" i="14"/>
  <c r="AG21" i="14" s="1"/>
  <c r="AF20" i="14"/>
  <c r="AG20" i="14" s="1"/>
  <c r="AF19" i="14"/>
  <c r="AG19" i="14" s="1"/>
  <c r="AF18" i="14"/>
  <c r="AG18" i="14" s="1"/>
  <c r="AF17" i="14"/>
  <c r="AG17" i="14" s="1"/>
  <c r="AF16" i="14"/>
  <c r="AG16" i="14" s="1"/>
  <c r="G16" i="14"/>
  <c r="F16" i="14"/>
  <c r="E16" i="14"/>
  <c r="AF15" i="14"/>
  <c r="AG15" i="14" s="1"/>
  <c r="AF14" i="14"/>
  <c r="AG14" i="14" s="1"/>
  <c r="AF13" i="14"/>
  <c r="AG13" i="14" s="1"/>
  <c r="AF12" i="14"/>
  <c r="AG12" i="14" s="1"/>
  <c r="AF11" i="14"/>
  <c r="AG11" i="14" s="1"/>
  <c r="AF10" i="14"/>
  <c r="AG10" i="14" s="1"/>
  <c r="AF9" i="14"/>
  <c r="AG9" i="14" s="1"/>
  <c r="AF8" i="14"/>
  <c r="AG8" i="14" s="1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J121" i="24" s="1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J137" i="23" s="1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J132" i="23" s="1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J102" i="23" s="1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G204" i="15" s="1"/>
  <c r="BN115" i="15"/>
  <c r="BN113" i="15"/>
  <c r="BG112" i="15"/>
  <c r="G200" i="15" s="1"/>
  <c r="BG111" i="15"/>
  <c r="G199" i="15" s="1"/>
  <c r="BG110" i="15"/>
  <c r="G198" i="15" s="1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J203" i="20" s="1"/>
  <c r="BJ115" i="20"/>
  <c r="J202" i="20" s="1"/>
  <c r="BJ114" i="20"/>
  <c r="J201" i="20" s="1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BU248" i="9"/>
  <c r="BU249" i="9" s="1"/>
  <c r="BB87" i="22" s="1"/>
  <c r="BB46" i="22" s="1"/>
  <c r="CP242" i="9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EF159" i="9"/>
  <c r="EF158" i="9"/>
  <c r="EF157" i="9"/>
  <c r="E157" i="9"/>
  <c r="EG156" i="9"/>
  <c r="EF156" i="9"/>
  <c r="BU156" i="9"/>
  <c r="BU157" i="9" s="1"/>
  <c r="BA87" i="22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D144" i="9"/>
  <c r="E144" i="9" s="1"/>
  <c r="CP143" i="9"/>
  <c r="D143" i="9"/>
  <c r="E143" i="9" s="1"/>
  <c r="CP142" i="9"/>
  <c r="E142" i="9"/>
  <c r="E141" i="9"/>
  <c r="EF133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8" i="9"/>
  <c r="EF119" i="9" s="1"/>
  <c r="BF87" i="22" s="1"/>
  <c r="BF46" i="22" s="1"/>
  <c r="CP118" i="9"/>
  <c r="CP119" i="9" s="1"/>
  <c r="EQ117" i="9"/>
  <c r="ER117" i="9" s="1"/>
  <c r="BJ115" i="9"/>
  <c r="BJ114" i="9"/>
  <c r="BI113" i="9"/>
  <c r="BJ113" i="9" s="1"/>
  <c r="DU107" i="9"/>
  <c r="DV107" i="9" s="1"/>
  <c r="O77" i="9"/>
  <c r="O76" i="9"/>
  <c r="E71" i="9"/>
  <c r="E70" i="9"/>
  <c r="AH69" i="9"/>
  <c r="E69" i="9"/>
  <c r="AH68" i="9"/>
  <c r="E68" i="9"/>
  <c r="AH67" i="9"/>
  <c r="E67" i="9"/>
  <c r="E66" i="9"/>
  <c r="D65" i="9"/>
  <c r="D72" i="9" s="1"/>
  <c r="BT62" i="9"/>
  <c r="BT61" i="9"/>
  <c r="BT60" i="9"/>
  <c r="BT59" i="9"/>
  <c r="BA51" i="9"/>
  <c r="AW51" i="9"/>
  <c r="AH51" i="9"/>
  <c r="O51" i="9"/>
  <c r="K51" i="9"/>
  <c r="BA50" i="9"/>
  <c r="AW50" i="9"/>
  <c r="AH50" i="9"/>
  <c r="O50" i="9"/>
  <c r="K50" i="9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29" i="9" s="1"/>
  <c r="BK28" i="9"/>
  <c r="D264" i="11"/>
  <c r="G258" i="11"/>
  <c r="M259" i="11" s="1"/>
  <c r="D247" i="11"/>
  <c r="M241" i="11"/>
  <c r="M240" i="11"/>
  <c r="CL236" i="11"/>
  <c r="L223" i="11"/>
  <c r="BQ219" i="11"/>
  <c r="M216" i="11"/>
  <c r="M215" i="11"/>
  <c r="CG204" i="11"/>
  <c r="CW199" i="11"/>
  <c r="CV199" i="11"/>
  <c r="D190" i="11"/>
  <c r="D195" i="11" s="1"/>
  <c r="L114" i="11"/>
  <c r="Q112" i="11"/>
  <c r="G107" i="11"/>
  <c r="H98" i="11"/>
  <c r="G98" i="11"/>
  <c r="H90" i="11"/>
  <c r="G90" i="11"/>
  <c r="D89" i="11"/>
  <c r="D94" i="11" s="1"/>
  <c r="AA80" i="11"/>
  <c r="H61" i="11"/>
  <c r="Q61" i="11" s="1"/>
  <c r="Q59" i="11"/>
  <c r="Q60" i="11" s="1"/>
  <c r="E43" i="11"/>
  <c r="E41" i="11" s="1"/>
  <c r="E30" i="11"/>
  <c r="E27" i="11" s="1"/>
  <c r="E25" i="11" s="1"/>
  <c r="D13" i="11"/>
  <c r="E13" i="11" s="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D34" i="3"/>
  <c r="G34" i="3" s="1"/>
  <c r="D33" i="3"/>
  <c r="G33" i="3" s="1"/>
  <c r="D32" i="3"/>
  <c r="AB76" i="11" s="1"/>
  <c r="E31" i="3"/>
  <c r="D30" i="3"/>
  <c r="G30" i="3" s="1"/>
  <c r="E28" i="3"/>
  <c r="BV131" i="9" s="1"/>
  <c r="D28" i="3"/>
  <c r="H35" i="11" s="1"/>
  <c r="D27" i="3"/>
  <c r="AF50" i="9" s="1"/>
  <c r="AG50" i="9" s="1"/>
  <c r="C27" i="3"/>
  <c r="E27" i="3" s="1"/>
  <c r="E26" i="3"/>
  <c r="BU59" i="9" s="1"/>
  <c r="D26" i="3"/>
  <c r="J113" i="11" s="1"/>
  <c r="E25" i="3"/>
  <c r="D25" i="3"/>
  <c r="E24" i="3"/>
  <c r="P213" i="9" s="1"/>
  <c r="D24" i="3"/>
  <c r="H39" i="11" s="1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D31" i="3" s="1"/>
  <c r="G31" i="3" s="1"/>
  <c r="E19" i="3"/>
  <c r="CQ255" i="9" s="1"/>
  <c r="D19" i="3"/>
  <c r="M163" i="11" s="1"/>
  <c r="E18" i="3"/>
  <c r="P77" i="9" s="1"/>
  <c r="D18" i="3"/>
  <c r="BS145" i="9" s="1"/>
  <c r="E17" i="3"/>
  <c r="EF238" i="9" s="1"/>
  <c r="E16" i="3"/>
  <c r="CQ223" i="9" s="1"/>
  <c r="D16" i="3"/>
  <c r="G16" i="3" s="1"/>
  <c r="E15" i="3"/>
  <c r="CQ240" i="9" s="1"/>
  <c r="E14" i="3"/>
  <c r="EG131" i="9" s="1"/>
  <c r="D14" i="3"/>
  <c r="AF47" i="9" s="1"/>
  <c r="E13" i="3"/>
  <c r="D13" i="3"/>
  <c r="G13" i="3" s="1"/>
  <c r="E12" i="3"/>
  <c r="EG158" i="9" s="1"/>
  <c r="E11" i="3"/>
  <c r="D11" i="3"/>
  <c r="D12" i="3" s="1"/>
  <c r="E10" i="3"/>
  <c r="P46" i="9" s="1"/>
  <c r="D10" i="3"/>
  <c r="G10" i="3" s="1"/>
  <c r="E9" i="3"/>
  <c r="FG130" i="9" s="1"/>
  <c r="D9" i="3"/>
  <c r="G9" i="3" s="1"/>
  <c r="E8" i="3"/>
  <c r="AI67" i="9" s="1"/>
  <c r="U7" i="3"/>
  <c r="T7" i="3"/>
  <c r="S7" i="3"/>
  <c r="R7" i="3"/>
  <c r="F7" i="3"/>
  <c r="FF108" i="9" s="1"/>
  <c r="FF109" i="9" s="1"/>
  <c r="E7" i="3"/>
  <c r="FG108" i="9" s="1"/>
  <c r="D7" i="3"/>
  <c r="H43" i="11" s="1"/>
  <c r="S6" i="3"/>
  <c r="R6" i="3"/>
  <c r="E6" i="3"/>
  <c r="AJ130" i="9" s="1"/>
  <c r="D6" i="3"/>
  <c r="AZ130" i="9" s="1"/>
  <c r="S5" i="3"/>
  <c r="R5" i="3"/>
  <c r="M5" i="3"/>
  <c r="O5" i="3" s="1"/>
  <c r="E5" i="3"/>
  <c r="E33" i="3" s="1"/>
  <c r="D5" i="3"/>
  <c r="H19" i="11" s="1"/>
  <c r="AC4" i="3"/>
  <c r="F280" i="11" s="1"/>
  <c r="Y4" i="3"/>
  <c r="B184" i="33" l="1" a="1"/>
  <c r="B184" i="33" s="1"/>
  <c r="J188" i="33"/>
  <c r="J194" i="33"/>
  <c r="J209" i="33"/>
  <c r="J186" i="33"/>
  <c r="J198" i="33"/>
  <c r="BB47" i="9"/>
  <c r="D48" i="3"/>
  <c r="O192" i="11" s="1"/>
  <c r="H6" i="3"/>
  <c r="O78" i="9"/>
  <c r="AR86" i="22" s="1"/>
  <c r="G241" i="11"/>
  <c r="M242" i="11" s="1"/>
  <c r="J235" i="11" s="1"/>
  <c r="BS131" i="9"/>
  <c r="BU238" i="9"/>
  <c r="BB86" i="22" s="1"/>
  <c r="M46" i="9"/>
  <c r="E32" i="3"/>
  <c r="EG159" i="9" s="1"/>
  <c r="G26" i="3"/>
  <c r="AJ147" i="9"/>
  <c r="H31" i="11"/>
  <c r="FD108" i="9"/>
  <c r="FD109" i="9" s="1"/>
  <c r="AI68" i="9"/>
  <c r="AI46" i="9"/>
  <c r="D40" i="3"/>
  <c r="ED105" i="9" s="1"/>
  <c r="ED106" i="9" s="1"/>
  <c r="BS130" i="9"/>
  <c r="AZ216" i="9"/>
  <c r="AJ232" i="9"/>
  <c r="E190" i="11"/>
  <c r="O242" i="9"/>
  <c r="BV216" i="9"/>
  <c r="E89" i="11"/>
  <c r="O190" i="11"/>
  <c r="G6" i="3"/>
  <c r="F13" i="11"/>
  <c r="G13" i="11" s="1"/>
  <c r="E194" i="11"/>
  <c r="H43" i="25"/>
  <c r="V15" i="11"/>
  <c r="E37" i="11"/>
  <c r="E36" i="11" s="1"/>
  <c r="BL35" i="9"/>
  <c r="C219" i="22" s="1"/>
  <c r="BR61" i="9"/>
  <c r="EG118" i="9"/>
  <c r="BU47" i="9"/>
  <c r="P51" i="9"/>
  <c r="AF69" i="9"/>
  <c r="H36" i="11"/>
  <c r="M61" i="11"/>
  <c r="E101" i="11"/>
  <c r="BK35" i="9"/>
  <c r="E65" i="9"/>
  <c r="M130" i="9"/>
  <c r="D43" i="3"/>
  <c r="CN273" i="9" s="1"/>
  <c r="D65" i="11"/>
  <c r="D281" i="11"/>
  <c r="BU46" i="9"/>
  <c r="EF146" i="9"/>
  <c r="BF86" i="22" s="1"/>
  <c r="H37" i="11"/>
  <c r="M47" i="9"/>
  <c r="M50" i="9"/>
  <c r="N50" i="9" s="1"/>
  <c r="Y59" i="9" s="1"/>
  <c r="AI51" i="9"/>
  <c r="FD130" i="9"/>
  <c r="FD131" i="9" s="1"/>
  <c r="CQ142" i="9"/>
  <c r="H51" i="11"/>
  <c r="J242" i="11"/>
  <c r="BI116" i="9"/>
  <c r="AG130" i="9"/>
  <c r="CN223" i="9"/>
  <c r="G27" i="3"/>
  <c r="D114" i="11"/>
  <c r="P47" i="9"/>
  <c r="M131" i="9"/>
  <c r="P167" i="9"/>
  <c r="P76" i="9"/>
  <c r="J252" i="11"/>
  <c r="AY47" i="9"/>
  <c r="AY50" i="9"/>
  <c r="AZ50" i="9" s="1"/>
  <c r="FG146" i="9"/>
  <c r="DK239" i="9"/>
  <c r="E22" i="11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90" i="11"/>
  <c r="E26" i="11"/>
  <c r="V12" i="11" s="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R107" i="11"/>
  <c r="D280" i="11"/>
  <c r="I158" i="22"/>
  <c r="I162" i="22" s="1"/>
  <c r="AS89" i="22"/>
  <c r="EF240" i="9"/>
  <c r="CQ239" i="9" a="1"/>
  <c r="CQ239" i="9" s="1"/>
  <c r="AB91" i="11"/>
  <c r="E163" i="11"/>
  <c r="EF105" i="9"/>
  <c r="EF106" i="9" s="1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H20" i="11"/>
  <c r="E92" i="11"/>
  <c r="R108" i="11"/>
  <c r="AR60" i="9"/>
  <c r="G23" i="3"/>
  <c r="D15" i="3"/>
  <c r="BC213" i="9"/>
  <c r="CQ224" i="9"/>
  <c r="CQ118" i="9"/>
  <c r="AJ213" i="9"/>
  <c r="BV213" i="9"/>
  <c r="G24" i="3"/>
  <c r="D35" i="3"/>
  <c r="G35" i="3" s="1"/>
  <c r="Z60" i="9"/>
  <c r="AI69" i="9"/>
  <c r="M240" i="9"/>
  <c r="EC239" i="9"/>
  <c r="BS144" i="9"/>
  <c r="BS146" i="9" s="1"/>
  <c r="ED144" i="9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E32" i="11"/>
  <c r="V13" i="11" s="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AZ48" i="9" s="1"/>
  <c r="BR59" i="9"/>
  <c r="BS59" i="9" s="1"/>
  <c r="AF48" i="9"/>
  <c r="AG48" i="9" s="1"/>
  <c r="AZ211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BS212" i="9"/>
  <c r="M212" i="9"/>
  <c r="CN130" i="9"/>
  <c r="CN131" i="9" s="1"/>
  <c r="AG212" i="9"/>
  <c r="ED132" i="9"/>
  <c r="AZ212" i="9"/>
  <c r="J108" i="11"/>
  <c r="M37" i="11"/>
  <c r="CQ256" i="9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CN278" i="9"/>
  <c r="D38" i="3"/>
  <c r="E247" i="11" s="1"/>
  <c r="D47" i="3"/>
  <c r="D45" i="3"/>
  <c r="C74" i="11"/>
  <c r="D46" i="3"/>
  <c r="H26" i="11"/>
  <c r="D44" i="3"/>
  <c r="AJ106" i="11"/>
  <c r="BS211" i="9"/>
  <c r="AG4" i="3"/>
  <c r="E170" i="1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G12" i="11" s="1"/>
  <c r="AF46" i="9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J197" i="33" l="1"/>
  <c r="J193" i="33"/>
  <c r="J189" i="33"/>
  <c r="J205" i="33"/>
  <c r="J201" i="33"/>
  <c r="J202" i="33"/>
  <c r="J190" i="33"/>
  <c r="J207" i="33"/>
  <c r="J203" i="33"/>
  <c r="J199" i="33"/>
  <c r="J196" i="33"/>
  <c r="J204" i="33"/>
  <c r="J200" i="33"/>
  <c r="J192" i="33"/>
  <c r="J206" i="33"/>
  <c r="J195" i="33"/>
  <c r="J191" i="33"/>
  <c r="J187" i="33"/>
  <c r="J208" i="33"/>
  <c r="G48" i="3"/>
  <c r="FD147" i="9"/>
  <c r="FA240" i="9"/>
  <c r="DK240" i="9"/>
  <c r="DK241" i="9" s="1"/>
  <c r="EG160" i="9"/>
  <c r="M165" i="11"/>
  <c r="M132" i="9"/>
  <c r="E264" i="11"/>
  <c r="F264" i="11" s="1"/>
  <c r="G264" i="11" s="1"/>
  <c r="H264" i="11" s="1"/>
  <c r="EG105" i="9" s="1"/>
  <c r="AF52" i="9"/>
  <c r="D257" i="11"/>
  <c r="EF241" i="9"/>
  <c r="CQ258" i="9"/>
  <c r="E195" i="11"/>
  <c r="E172" i="11"/>
  <c r="D109" i="11"/>
  <c r="G43" i="3"/>
  <c r="M52" i="9"/>
  <c r="F84" i="23" s="1"/>
  <c r="F94" i="23" s="1"/>
  <c r="ED146" i="9"/>
  <c r="AA59" i="9"/>
  <c r="Y60" i="9"/>
  <c r="AA60" i="9" s="1"/>
  <c r="BK58" i="9"/>
  <c r="BJ60" i="9"/>
  <c r="AS60" i="9"/>
  <c r="AT60" i="9" s="1"/>
  <c r="BJ58" i="9"/>
  <c r="AS58" i="9"/>
  <c r="BJ57" i="9"/>
  <c r="AS57" i="9"/>
  <c r="F18" i="25"/>
  <c r="M78" i="9"/>
  <c r="AJ139" i="22"/>
  <c r="M242" i="9"/>
  <c r="Y139" i="22"/>
  <c r="Y58" i="9"/>
  <c r="CM278" i="9"/>
  <c r="F118" i="11"/>
  <c r="M217" i="11"/>
  <c r="J210" i="11" s="1"/>
  <c r="CN256" i="9"/>
  <c r="CN258" i="9" s="1"/>
  <c r="AG231" i="9"/>
  <c r="AG234" i="9" s="1"/>
  <c r="CN241" i="9"/>
  <c r="CN143" i="9"/>
  <c r="CN145" i="9" s="1"/>
  <c r="FD145" i="9"/>
  <c r="FD149" i="9" s="1"/>
  <c r="M164" i="1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M59" i="11"/>
  <c r="AG146" i="9"/>
  <c r="G8" i="3"/>
  <c r="CM280" i="9"/>
  <c r="CM281" i="9"/>
  <c r="G14" i="11"/>
  <c r="F14" i="11"/>
  <c r="H13" i="11" s="1"/>
  <c r="F42" i="11" s="1"/>
  <c r="E33" i="25"/>
  <c r="BS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C241" i="9" s="1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BQ61" i="9" s="1"/>
  <c r="BF90" i="22"/>
  <c r="J159" i="22"/>
  <c r="J162" i="22" s="1"/>
  <c r="E21" i="11"/>
  <c r="E19" i="11"/>
  <c r="BA45" i="22"/>
  <c r="D19" i="25"/>
  <c r="C19" i="25"/>
  <c r="F247" i="11"/>
  <c r="G247" i="11" s="1"/>
  <c r="H247" i="11" s="1"/>
  <c r="P155" i="9" s="1"/>
  <c r="M169" i="9"/>
  <c r="CM279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AT59" i="9" s="1"/>
  <c r="CN274" i="9"/>
  <c r="D110" i="11"/>
  <c r="G44" i="3"/>
  <c r="Z57" i="9"/>
  <c r="AR57" i="9"/>
  <c r="BG89" i="22"/>
  <c r="G176" i="22" s="1"/>
  <c r="AS48" i="22"/>
  <c r="BR48" i="9"/>
  <c r="CN275" i="9"/>
  <c r="G45" i="3"/>
  <c r="D111" i="11"/>
  <c r="FA241" i="9"/>
  <c r="AB77" i="11"/>
  <c r="CN240" i="9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J114" i="11"/>
  <c r="E103" i="11" s="1"/>
  <c r="E104" i="11" s="1"/>
  <c r="CN229" i="9"/>
  <c r="J210" i="33" l="1"/>
  <c r="M167" i="11"/>
  <c r="CN243" i="9"/>
  <c r="AF67" i="23" s="1"/>
  <c r="AF73" i="23" s="1"/>
  <c r="R112" i="11"/>
  <c r="AA57" i="9"/>
  <c r="AT57" i="9"/>
  <c r="F19" i="25"/>
  <c r="AB80" i="11"/>
  <c r="BS63" i="9"/>
  <c r="BV61" i="9" s="1"/>
  <c r="BL58" i="9"/>
  <c r="AG149" i="9"/>
  <c r="CN282" i="9"/>
  <c r="AG67" i="23" s="1"/>
  <c r="AG73" i="23" s="1"/>
  <c r="BZ55" i="9"/>
  <c r="BQ59" i="9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L60" i="9" s="1"/>
  <c r="F43" i="11"/>
  <c r="BI21" i="23"/>
  <c r="J105" i="23" s="1"/>
  <c r="V11" i="11"/>
  <c r="E23" i="11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V59" i="9" l="1"/>
  <c r="BV62" i="9"/>
  <c r="BV60" i="9"/>
  <c r="BW60" i="9" s="1"/>
  <c r="BX60" i="9" s="1"/>
  <c r="BY60" i="9" s="1"/>
  <c r="BZ60" i="9" s="1"/>
  <c r="CA60" i="9" s="1"/>
  <c r="BQ63" i="9"/>
  <c r="BW61" i="9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 s="1"/>
  <c r="V129" i="22"/>
  <c r="V139" i="22" s="1"/>
  <c r="BM102" i="22"/>
  <c r="BN102" i="22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G43" i="11" l="1"/>
  <c r="I43" i="11" s="1"/>
  <c r="J43" i="11" s="1"/>
  <c r="G41" i="11"/>
  <c r="I41" i="11" s="1"/>
  <c r="J41" i="11" s="1"/>
  <c r="F37" i="11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08" i="9" l="1"/>
  <c r="FB130" i="9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B131" i="9"/>
  <c r="FL126" i="9" s="1"/>
  <c r="FE130" i="9"/>
  <c r="G6" i="13"/>
  <c r="AL138" i="15"/>
  <c r="BM118" i="15"/>
  <c r="EQ141" i="9"/>
  <c r="ES141" i="9" l="1"/>
  <c r="FM108" i="9"/>
  <c r="FM109" i="9" s="1"/>
  <c r="FM104" i="9" s="1"/>
  <c r="BP122" i="20" s="1"/>
  <c r="BQ122" i="20" s="1"/>
  <c r="FC130" i="9"/>
  <c r="CL130" i="9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BS46" i="9"/>
  <c r="BP48" i="9"/>
  <c r="BT48" i="9" s="1" a="1"/>
  <c r="BT48" i="9" s="1"/>
  <c r="AW46" i="9"/>
  <c r="BN118" i="15"/>
  <c r="BO53" i="24"/>
  <c r="BP53" i="24" s="1"/>
  <c r="FE131" i="9"/>
  <c r="FH130" i="9" s="1"/>
  <c r="FI130" i="9" s="1"/>
  <c r="FJ130" i="9" s="1"/>
  <c r="FK130" i="9" s="1"/>
  <c r="FL130" i="9" s="1"/>
  <c r="FL131" i="9" s="1"/>
  <c r="ER140" i="9"/>
  <c r="AO72" i="24"/>
  <c r="AO74" i="24" s="1"/>
  <c r="AL140" i="15"/>
  <c r="AJ138" i="15"/>
  <c r="BL116" i="15"/>
  <c r="AO141" i="20" l="1"/>
  <c r="AO143" i="20" s="1"/>
  <c r="BQ46" i="9"/>
  <c r="ES140" i="9"/>
  <c r="U129" i="22"/>
  <c r="BE101" i="22"/>
  <c r="AW52" i="9"/>
  <c r="AX46" i="9" s="1"/>
  <c r="AD46" i="9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BA52" i="9" l="1" a="1"/>
  <c r="BA52" i="9" s="1"/>
  <c r="R126" i="22" s="1"/>
  <c r="C5" i="25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AS61" i="9"/>
  <c r="AZ52" i="9"/>
  <c r="AJ47" i="9" s="1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BK46" i="9" s="1"/>
  <c r="Q57" i="14" s="1"/>
  <c r="AB57" i="14" s="1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H52" i="9" s="1" a="1"/>
  <c r="AH52" i="9" s="1"/>
  <c r="AG46" i="9"/>
  <c r="AE46" i="9"/>
  <c r="AR56" i="9"/>
  <c r="AT56" i="9" s="1"/>
  <c r="Z56" i="9"/>
  <c r="U139" i="22"/>
  <c r="AM129" i="22"/>
  <c r="BC46" i="9" l="1"/>
  <c r="AX52" i="9"/>
  <c r="CV131" i="9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 s="1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s="1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2" i="25"/>
  <c r="F32" i="25" s="1"/>
  <c r="F31" i="25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C7" i="25" l="1"/>
  <c r="G7" i="25" s="1" a="1"/>
  <c r="G7" i="25" s="1"/>
  <c r="C33" i="25"/>
  <c r="F33" i="25"/>
  <c r="BH46" i="9"/>
  <c r="AO126" i="9"/>
  <c r="AI132" i="9" a="1"/>
  <c r="AI132" i="9" s="1"/>
  <c r="BA131" i="9"/>
  <c r="BA132" i="9" s="1"/>
  <c r="BD130" i="9" s="1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F7" i="25"/>
  <c r="I5" i="25" s="1"/>
  <c r="H65" i="9"/>
  <c r="H72" i="9" s="1"/>
  <c r="F72" i="9"/>
  <c r="AS137" i="9"/>
  <c r="BK137" i="9"/>
  <c r="AM143" i="20"/>
  <c r="BL138" i="9"/>
  <c r="BL137" i="9"/>
  <c r="BT132" i="9"/>
  <c r="BW131" i="9" s="1"/>
  <c r="BX131" i="9" s="1"/>
  <c r="BY131" i="9" s="1"/>
  <c r="BZ131" i="9" s="1"/>
  <c r="CA131" i="9" s="1"/>
  <c r="CB131" i="9" s="1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AH132" i="9" s="1"/>
  <c r="AK130" i="9" s="1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 s="1"/>
  <c r="AO48" i="9" s="1"/>
  <c r="E59" i="11"/>
  <c r="BD51" i="9"/>
  <c r="BE51" i="9" s="1"/>
  <c r="BF51" i="9" s="1"/>
  <c r="BG51" i="9" s="1"/>
  <c r="BH51" i="9" s="1"/>
  <c r="CW131" i="9"/>
  <c r="CW126" i="9" s="1"/>
  <c r="AR137" i="9"/>
  <c r="Z138" i="9"/>
  <c r="R47" i="9"/>
  <c r="S47" i="9" s="1"/>
  <c r="T47" i="9" s="1"/>
  <c r="U47" i="9" s="1"/>
  <c r="V47" i="9" s="1"/>
  <c r="AK46" i="9"/>
  <c r="AL46" i="9" s="1"/>
  <c r="AM46" i="9" s="1"/>
  <c r="AN46" i="9" s="1"/>
  <c r="BL139" i="9"/>
  <c r="CE141" i="9"/>
  <c r="AR46" i="9"/>
  <c r="Q54" i="14" s="1"/>
  <c r="AB54" i="14" s="1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K49" i="9"/>
  <c r="AL49" i="9" s="1"/>
  <c r="AM49" i="9" s="1"/>
  <c r="AN49" i="9" s="1"/>
  <c r="AO49" i="9" s="1"/>
  <c r="K132" i="9"/>
  <c r="U126" i="9" s="1"/>
  <c r="L46" i="9"/>
  <c r="L139" i="22"/>
  <c r="BD49" i="9"/>
  <c r="BE49" i="9" s="1"/>
  <c r="BF49" i="9" s="1"/>
  <c r="BG49" i="9" s="1"/>
  <c r="BH49" i="9" s="1"/>
  <c r="Y138" i="9"/>
  <c r="N132" i="9"/>
  <c r="Q131" i="9" s="1"/>
  <c r="R131" i="9" s="1"/>
  <c r="S131" i="9" s="1"/>
  <c r="T131" i="9" s="1"/>
  <c r="U131" i="9" s="1"/>
  <c r="V131" i="9" s="1"/>
  <c r="BR157" i="9"/>
  <c r="BT156" i="9"/>
  <c r="CE140" i="9" s="1"/>
  <c r="CA152" i="9"/>
  <c r="BA87" i="15" s="1"/>
  <c r="BQ156" i="9"/>
  <c r="F12" i="17" s="1"/>
  <c r="BD50" i="9"/>
  <c r="BE50" i="9" s="1"/>
  <c r="BF50" i="9" s="1"/>
  <c r="BG50" i="9" s="1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Q130" i="9" l="1"/>
  <c r="BK140" i="9"/>
  <c r="BM140" i="9" s="1"/>
  <c r="BB132" i="9" a="1"/>
  <c r="BB132" i="9" s="1"/>
  <c r="S127" i="22" s="1"/>
  <c r="BW130" i="9"/>
  <c r="BW132" i="9" s="1"/>
  <c r="I6" i="25"/>
  <c r="C52" i="25" s="1"/>
  <c r="AN52" i="9"/>
  <c r="AO46" i="9"/>
  <c r="Q27" i="9"/>
  <c r="D7" i="14" s="1"/>
  <c r="AL130" i="9"/>
  <c r="AM130" i="9" s="1"/>
  <c r="AN130" i="9" s="1"/>
  <c r="AO130" i="9" s="1"/>
  <c r="BH47" i="9"/>
  <c r="BH52" i="9" s="1"/>
  <c r="BH42" i="9" s="1"/>
  <c r="BM46" i="9" s="1"/>
  <c r="BG52" i="9"/>
  <c r="AT137" i="9"/>
  <c r="F7" i="17"/>
  <c r="K63" i="9"/>
  <c r="X133" i="20"/>
  <c r="BH105" i="20"/>
  <c r="BA50" i="20"/>
  <c r="AP61" i="24"/>
  <c r="J148" i="24" s="1"/>
  <c r="U74" i="24"/>
  <c r="AB136" i="20"/>
  <c r="BH109" i="20"/>
  <c r="J5" i="25"/>
  <c r="K5" i="25" s="1"/>
  <c r="L5" i="25" s="1"/>
  <c r="M5" i="25" s="1"/>
  <c r="C51" i="25"/>
  <c r="BE130" i="9"/>
  <c r="BF130" i="9" s="1"/>
  <c r="BG130" i="9" s="1"/>
  <c r="BH130" i="9" s="1"/>
  <c r="AA138" i="9"/>
  <c r="L52" i="9"/>
  <c r="J35" i="11"/>
  <c r="G35" i="11"/>
  <c r="C64" i="11"/>
  <c r="E64" i="11" s="1"/>
  <c r="N65" i="11" s="1"/>
  <c r="L65" i="11" s="1"/>
  <c r="AS84" i="15"/>
  <c r="D154" i="15"/>
  <c r="C217" i="22"/>
  <c r="AU113" i="9"/>
  <c r="BA103" i="15"/>
  <c r="W131" i="15"/>
  <c r="BL130" i="9"/>
  <c r="Q58" i="14" s="1"/>
  <c r="AB58" i="14" s="1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Y99" i="15"/>
  <c r="S128" i="15"/>
  <c r="AS130" i="9"/>
  <c r="Q55" i="14" s="1"/>
  <c r="AB55" i="14" s="1"/>
  <c r="C190" i="11"/>
  <c r="F190" i="11" s="1"/>
  <c r="C91" i="11"/>
  <c r="C90" i="11"/>
  <c r="F89" i="11"/>
  <c r="C93" i="1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BX130" i="9" l="1"/>
  <c r="BY130" i="9" s="1"/>
  <c r="BZ130" i="9" s="1"/>
  <c r="CA130" i="9" s="1"/>
  <c r="CB130" i="9" s="1"/>
  <c r="AY99" i="22"/>
  <c r="BG99" i="22" s="1"/>
  <c r="G186" i="22" s="1"/>
  <c r="I7" i="25"/>
  <c r="J6" i="25"/>
  <c r="K6" i="25" s="1"/>
  <c r="L6" i="25" s="1"/>
  <c r="M6" i="25" s="1"/>
  <c r="N6" i="25" s="1"/>
  <c r="AK132" i="9"/>
  <c r="F11" i="17"/>
  <c r="H11" i="17" s="1"/>
  <c r="AT139" i="9"/>
  <c r="CL210" i="9"/>
  <c r="CL211" i="9" s="1"/>
  <c r="CV206" i="9" s="1"/>
  <c r="V46" i="9"/>
  <c r="U52" i="9"/>
  <c r="C57" i="14"/>
  <c r="G8" i="14"/>
  <c r="AM131" i="15"/>
  <c r="E220" i="15" s="1"/>
  <c r="W140" i="15"/>
  <c r="Q59" i="24"/>
  <c r="N140" i="15"/>
  <c r="O58" i="24"/>
  <c r="L140" i="15"/>
  <c r="AW55" i="24"/>
  <c r="BI27" i="24"/>
  <c r="J111" i="24" s="1"/>
  <c r="C193" i="11"/>
  <c r="F193" i="11" s="1"/>
  <c r="K90" i="11"/>
  <c r="F92" i="11"/>
  <c r="CA132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D153" i="22"/>
  <c r="D162" i="22" s="1"/>
  <c r="AS84" i="22"/>
  <c r="AU19" i="24" s="1"/>
  <c r="BD132" i="9"/>
  <c r="AO132" i="9"/>
  <c r="AP130" i="9"/>
  <c r="W130" i="22"/>
  <c r="Z65" i="24" s="1"/>
  <c r="BA103" i="22"/>
  <c r="BC38" i="24" s="1"/>
  <c r="BI38" i="24" s="1"/>
  <c r="J122" i="24" s="1"/>
  <c r="BH132" i="9"/>
  <c r="BI130" i="9"/>
  <c r="AT138" i="9"/>
  <c r="H152" i="24"/>
  <c r="BB95" i="20"/>
  <c r="C53" i="25"/>
  <c r="E51" i="25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G11" i="17" l="1"/>
  <c r="I11" i="17" s="1"/>
  <c r="E53" i="25"/>
  <c r="BI19" i="24"/>
  <c r="J103" i="24" s="1"/>
  <c r="N144" i="9"/>
  <c r="L145" i="9"/>
  <c r="U140" i="9" s="1"/>
  <c r="AX55" i="24"/>
  <c r="BI29" i="24"/>
  <c r="J113" i="24" s="1"/>
  <c r="E61" i="11"/>
  <c r="E62" i="11" s="1"/>
  <c r="F59" i="11" s="1"/>
  <c r="C60" i="1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K92" i="11"/>
  <c r="M92" i="11" s="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BI132" i="9"/>
  <c r="BI126" i="9" s="1"/>
  <c r="BN131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AU131" i="9" s="1"/>
  <c r="BG84" i="22"/>
  <c r="G171" i="22" s="1"/>
  <c r="AS43" i="22"/>
  <c r="AY50" i="20"/>
  <c r="CB132" i="9"/>
  <c r="CB126" i="9" s="1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P110" i="11"/>
  <c r="Z76" i="11"/>
  <c r="AC76" i="11" s="1"/>
  <c r="K199" i="11"/>
  <c r="BD46" i="20"/>
  <c r="K114" i="11"/>
  <c r="C103" i="11"/>
  <c r="O143" i="20"/>
  <c r="EB134" i="9"/>
  <c r="EC133" i="9" s="1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F60" i="11"/>
  <c r="E38" i="11"/>
  <c r="E39" i="11"/>
  <c r="V14" i="11" s="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K203" i="11" s="1"/>
  <c r="M192" i="11"/>
  <c r="BB103" i="20"/>
  <c r="V131" i="20"/>
  <c r="AU130" i="9"/>
  <c r="BK130" i="9"/>
  <c r="V18" i="11" l="1"/>
  <c r="F62" i="11"/>
  <c r="EF134" i="9" a="1"/>
  <c r="EF134" i="9" s="1"/>
  <c r="AI136" i="22" s="1"/>
  <c r="AC90" i="11"/>
  <c r="AG80" i="11" s="1"/>
  <c r="R63" i="9"/>
  <c r="S63" i="9" s="1"/>
  <c r="R144" i="9"/>
  <c r="S144" i="9" s="1"/>
  <c r="R155" i="9"/>
  <c r="S155" i="9" s="1"/>
  <c r="T155" i="9" s="1"/>
  <c r="U155" i="9" s="1"/>
  <c r="BT144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AF80" i="1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 s="1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CR210" i="9" s="1"/>
  <c r="CS210" i="9" s="1"/>
  <c r="CT210" i="9" s="1"/>
  <c r="CU210" i="9" s="1"/>
  <c r="CV210" i="9" s="1"/>
  <c r="EE133" i="9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A142" i="9" s="1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I44" i="11"/>
  <c r="CL241" i="9"/>
  <c r="S110" i="11"/>
  <c r="N62" i="11"/>
  <c r="O61" i="11" s="1"/>
  <c r="Z143" i="20"/>
  <c r="AP134" i="20"/>
  <c r="H223" i="20" s="1"/>
  <c r="Z80" i="11"/>
  <c r="AC75" i="11"/>
  <c r="Z61" i="9"/>
  <c r="AA61" i="9" s="1"/>
  <c r="AD67" i="9"/>
  <c r="Z63" i="9"/>
  <c r="BJ107" i="20"/>
  <c r="J194" i="20" s="1"/>
  <c r="BD62" i="20"/>
  <c r="BJ103" i="20"/>
  <c r="J190" i="20" s="1"/>
  <c r="BB58" i="20"/>
  <c r="BB124" i="20"/>
  <c r="BF115" i="22"/>
  <c r="C58" i="14"/>
  <c r="G17" i="14"/>
  <c r="K94" i="11"/>
  <c r="CF203" i="11" s="1"/>
  <c r="N77" i="9"/>
  <c r="N78" i="9" s="1"/>
  <c r="Q76" i="9" s="1"/>
  <c r="R76" i="9" s="1"/>
  <c r="S76" i="9" s="1"/>
  <c r="T76" i="9" s="1"/>
  <c r="U76" i="9" s="1"/>
  <c r="K76" i="9"/>
  <c r="Y63" i="9"/>
  <c r="Z62" i="9"/>
  <c r="AA62" i="9" s="1"/>
  <c r="AD68" i="9"/>
  <c r="CL118" i="9"/>
  <c r="J39" i="11"/>
  <c r="Z90" i="11" l="1"/>
  <c r="AH80" i="11"/>
  <c r="BQ146" i="9"/>
  <c r="BR144" i="9" s="1"/>
  <c r="S112" i="11"/>
  <c r="J44" i="11"/>
  <c r="AA63" i="9"/>
  <c r="U156" i="9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199" i="11"/>
  <c r="F200" i="11" s="1"/>
  <c r="C198" i="11"/>
  <c r="I201" i="11"/>
  <c r="CO238" i="9"/>
  <c r="CL243" i="9"/>
  <c r="CV234" i="9" s="1"/>
  <c r="I111" i="11"/>
  <c r="CL226" i="9"/>
  <c r="O60" i="11"/>
  <c r="O59" i="1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AG77" i="11"/>
  <c r="AH77" i="11" s="1"/>
  <c r="Z89" i="11"/>
  <c r="AI137" i="15"/>
  <c r="BF115" i="15"/>
  <c r="DV131" i="9"/>
  <c r="Q64" i="14" s="1"/>
  <c r="AB64" i="14" s="1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O143" i="9"/>
  <c r="CL145" i="9"/>
  <c r="CM144" i="9" s="1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O240" i="9"/>
  <c r="E242" i="11"/>
  <c r="C241" i="11"/>
  <c r="CO144" i="9"/>
  <c r="K200" i="11"/>
  <c r="CE143" i="9"/>
  <c r="BD22" i="24"/>
  <c r="BB46" i="15"/>
  <c r="F102" i="11"/>
  <c r="F99" i="11"/>
  <c r="BR145" i="9" l="1"/>
  <c r="CA140" i="9"/>
  <c r="BA86" i="15" s="1"/>
  <c r="CB249" i="9"/>
  <c r="CB244" i="9" s="1"/>
  <c r="O62" i="11"/>
  <c r="CM240" i="9"/>
  <c r="CB248" i="9"/>
  <c r="CP145" i="9" a="1"/>
  <c r="CP145" i="9" s="1"/>
  <c r="BM107" i="22" s="1"/>
  <c r="BN107" i="22" s="1"/>
  <c r="CM143" i="9"/>
  <c r="CM241" i="9"/>
  <c r="U163" i="9"/>
  <c r="L167" i="9"/>
  <c r="CF143" i="9"/>
  <c r="CG143" i="9" s="1"/>
  <c r="CL235" i="11"/>
  <c r="CF202" i="11"/>
  <c r="AC92" i="11"/>
  <c r="AD88" i="11" s="1"/>
  <c r="AG78" i="11"/>
  <c r="AH78" i="11" s="1"/>
  <c r="Z88" i="11"/>
  <c r="EK133" i="9"/>
  <c r="EL133" i="9" s="1"/>
  <c r="EM133" i="9" s="1"/>
  <c r="CF140" i="9"/>
  <c r="CG140" i="9" s="1"/>
  <c r="CO145" i="9"/>
  <c r="CR143" i="9" s="1"/>
  <c r="CS143" i="9" s="1"/>
  <c r="CT143" i="9" s="1"/>
  <c r="CU143" i="9" s="1"/>
  <c r="CV143" i="9" s="1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Z143" i="9"/>
  <c r="AA143" i="9" s="1"/>
  <c r="AE148" i="9"/>
  <c r="AH149" i="9"/>
  <c r="AK148" i="9" s="1"/>
  <c r="AL148" i="9" s="1"/>
  <c r="AM148" i="9" s="1"/>
  <c r="AN148" i="9" s="1"/>
  <c r="AO148" i="9" s="1"/>
  <c r="BN110" i="15"/>
  <c r="CL256" i="9"/>
  <c r="EB105" i="9"/>
  <c r="DY107" i="9"/>
  <c r="AE67" i="23"/>
  <c r="ED133" i="9"/>
  <c r="ED134" i="9" s="1"/>
  <c r="BH50" i="23" s="1"/>
  <c r="CN210" i="9"/>
  <c r="CN211" i="9" s="1"/>
  <c r="CP210" i="9"/>
  <c r="CP211" i="9" s="1"/>
  <c r="V168" i="9"/>
  <c r="V169" i="9" s="1"/>
  <c r="V163" i="9" s="1"/>
  <c r="AV90" i="20" s="1"/>
  <c r="C199" i="11"/>
  <c r="P193" i="11"/>
  <c r="I202" i="11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BW145" i="9"/>
  <c r="BX145" i="9" s="1"/>
  <c r="BY145" i="9" s="1"/>
  <c r="BZ145" i="9" s="1"/>
  <c r="CA145" i="9" s="1"/>
  <c r="CB145" i="9" s="1"/>
  <c r="CO228" i="9"/>
  <c r="BQ217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A64" i="9" s="1"/>
  <c r="AD69" i="9"/>
  <c r="AG70" i="9"/>
  <c r="V78" i="9"/>
  <c r="V72" i="9" s="1"/>
  <c r="AU90" i="20" s="1"/>
  <c r="BQ215" i="9"/>
  <c r="AX215" i="9"/>
  <c r="CO226" i="9"/>
  <c r="BQ211" i="9"/>
  <c r="CL229" i="9"/>
  <c r="CV218" i="9" s="1"/>
  <c r="AX211" i="9"/>
  <c r="CO222" i="9"/>
  <c r="AD133" i="22"/>
  <c r="AD139" i="22" s="1"/>
  <c r="BM110" i="22"/>
  <c r="BN110" i="22" s="1"/>
  <c r="CM242" i="9"/>
  <c r="CO282" i="9"/>
  <c r="CR271" i="9"/>
  <c r="CV138" i="9"/>
  <c r="CM142" i="9"/>
  <c r="CZ247" i="9"/>
  <c r="CF219" i="9"/>
  <c r="CO243" i="9"/>
  <c r="CR238" i="9" s="1"/>
  <c r="BW144" i="9"/>
  <c r="CZ248" i="9"/>
  <c r="CZ246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L100" i="11"/>
  <c r="C102" i="11"/>
  <c r="CW211" i="9"/>
  <c r="CW206" i="9" s="1"/>
  <c r="I100" i="11"/>
  <c r="C98" i="11"/>
  <c r="BC21" i="24"/>
  <c r="BC55" i="24" s="1"/>
  <c r="BA120" i="15"/>
  <c r="BA45" i="15"/>
  <c r="AX216" i="9"/>
  <c r="CO227" i="9"/>
  <c r="BQ216" i="9"/>
  <c r="BQ214" i="9"/>
  <c r="AX214" i="9"/>
  <c r="CO225" i="9"/>
  <c r="CM238" i="9"/>
  <c r="AA132" i="22" l="1"/>
  <c r="CP229" i="9" a="1"/>
  <c r="CP229" i="9" s="1"/>
  <c r="AE133" i="22" s="1"/>
  <c r="AE139" i="22" s="1"/>
  <c r="CM145" i="9"/>
  <c r="CR239" i="9"/>
  <c r="CS239" i="9" s="1"/>
  <c r="CT239" i="9" s="1"/>
  <c r="CU239" i="9" s="1"/>
  <c r="CV239" i="9" s="1"/>
  <c r="CW239" i="9" s="1"/>
  <c r="CM243" i="9"/>
  <c r="CM222" i="9"/>
  <c r="CR242" i="9"/>
  <c r="CS242" i="9" s="1"/>
  <c r="CT242" i="9" s="1"/>
  <c r="CU242" i="9" s="1"/>
  <c r="CR240" i="9"/>
  <c r="CS240" i="9" s="1"/>
  <c r="CT240" i="9" s="1"/>
  <c r="CU240" i="9" s="1"/>
  <c r="CV240" i="9" s="1"/>
  <c r="CW240" i="9" s="1"/>
  <c r="CR241" i="9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 s="1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Q60" i="14" s="1"/>
  <c r="AB60" i="14" s="1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BJ93" i="20"/>
  <c r="J180" i="20" s="1"/>
  <c r="AV48" i="20"/>
  <c r="J98" i="11"/>
  <c r="BC109" i="22"/>
  <c r="BE44" i="24" s="1"/>
  <c r="AC133" i="22"/>
  <c r="AC139" i="22" s="1"/>
  <c r="J202" i="11"/>
  <c r="J204" i="11" s="1"/>
  <c r="M193" i="11"/>
  <c r="P194" i="11"/>
  <c r="DF237" i="9"/>
  <c r="EA237" i="9"/>
  <c r="Z92" i="11"/>
  <c r="DA248" i="9"/>
  <c r="DB248" i="9" s="1"/>
  <c r="AD90" i="11"/>
  <c r="AD89" i="11"/>
  <c r="AD91" i="11"/>
  <c r="CF224" i="9"/>
  <c r="BH55" i="23"/>
  <c r="BI50" i="23"/>
  <c r="J134" i="23" s="1"/>
  <c r="BT213" i="9"/>
  <c r="C104" i="11"/>
  <c r="D98" i="11" s="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T214" i="9"/>
  <c r="E21" i="13"/>
  <c r="E23" i="13" s="1"/>
  <c r="BM111" i="15"/>
  <c r="AE134" i="15"/>
  <c r="U72" i="9"/>
  <c r="L76" i="9"/>
  <c r="CM225" i="9"/>
  <c r="BT211" i="9"/>
  <c r="DI238" i="9"/>
  <c r="BT216" i="9"/>
  <c r="CF226" i="9"/>
  <c r="BT217" i="9"/>
  <c r="AX217" i="9"/>
  <c r="ED238" i="9"/>
  <c r="BE108" i="22"/>
  <c r="AB133" i="22"/>
  <c r="CM224" i="9"/>
  <c r="CM227" i="9"/>
  <c r="AE215" i="9"/>
  <c r="BA215" i="9"/>
  <c r="CF227" i="9"/>
  <c r="BT215" i="9"/>
  <c r="CM228" i="9"/>
  <c r="DI240" i="9"/>
  <c r="AE216" i="9"/>
  <c r="BA216" i="9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BW146" i="9"/>
  <c r="BX144" i="9"/>
  <c r="BY144" i="9" s="1"/>
  <c r="BZ144" i="9" s="1"/>
  <c r="CA144" i="9" s="1"/>
  <c r="AD70" i="9"/>
  <c r="AE69" i="9" s="1"/>
  <c r="EP247" i="9"/>
  <c r="K98" i="11"/>
  <c r="AU45" i="20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CM223" i="9"/>
  <c r="CR144" i="9"/>
  <c r="CS144" i="9" s="1"/>
  <c r="CT144" i="9" s="1"/>
  <c r="CU144" i="9" s="1"/>
  <c r="CV144" i="9" s="1"/>
  <c r="CW144" i="9" s="1"/>
  <c r="BC120" i="15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F223" i="9"/>
  <c r="AS86" i="15"/>
  <c r="BM111" i="22" l="1"/>
  <c r="BN111" i="22" s="1"/>
  <c r="AF68" i="24"/>
  <c r="AF74" i="24" s="1"/>
  <c r="CR223" i="9"/>
  <c r="CS223" i="9" s="1"/>
  <c r="CT223" i="9" s="1"/>
  <c r="CU223" i="9" s="1"/>
  <c r="CV223" i="9" s="1"/>
  <c r="CW223" i="9" s="1"/>
  <c r="K202" i="11"/>
  <c r="CR243" i="9"/>
  <c r="CS241" i="9"/>
  <c r="CT241" i="9" s="1"/>
  <c r="CU241" i="9" s="1"/>
  <c r="CV241" i="9" s="1"/>
  <c r="CW241" i="9" s="1"/>
  <c r="CV242" i="9"/>
  <c r="CW242" i="9" s="1"/>
  <c r="CM229" i="9"/>
  <c r="AD92" i="11"/>
  <c r="CW238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 s="1"/>
  <c r="CW275" i="9" s="1"/>
  <c r="BN111" i="15"/>
  <c r="BK223" i="9"/>
  <c r="AS223" i="9"/>
  <c r="I187" i="11"/>
  <c r="D198" i="11"/>
  <c r="AO142" i="9"/>
  <c r="AF146" i="9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AF148" i="9"/>
  <c r="CS277" i="9"/>
  <c r="CT277" i="9" s="1"/>
  <c r="CU277" i="9" s="1"/>
  <c r="CV277" i="9" s="1"/>
  <c r="CW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DA247" i="9" s="1"/>
  <c r="DB247" i="9" s="1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S272" i="9"/>
  <c r="CT272" i="9" s="1"/>
  <c r="CU272" i="9" s="1"/>
  <c r="CV272" i="9" s="1"/>
  <c r="CW272" i="9" s="1"/>
  <c r="AC74" i="24"/>
  <c r="BT210" i="9"/>
  <c r="AH210" i="9"/>
  <c r="N210" i="9"/>
  <c r="H101" i="11"/>
  <c r="BA210" i="9"/>
  <c r="L101" i="11"/>
  <c r="K101" i="11"/>
  <c r="J101" i="11"/>
  <c r="I101" i="11"/>
  <c r="DA246" i="9"/>
  <c r="DB246" i="9" s="1"/>
  <c r="EL134" i="9"/>
  <c r="EM130" i="9"/>
  <c r="CE223" i="9"/>
  <c r="CG223" i="9" s="1"/>
  <c r="BL223" i="9"/>
  <c r="AS226" i="9"/>
  <c r="BK226" i="9"/>
  <c r="AR86" i="15"/>
  <c r="AX210" i="9"/>
  <c r="BQ218" i="9"/>
  <c r="BR210" i="9" s="1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D99" i="11"/>
  <c r="D102" i="11"/>
  <c r="CR224" i="9"/>
  <c r="CS224" i="9" s="1"/>
  <c r="CT224" i="9" s="1"/>
  <c r="CU224" i="9" s="1"/>
  <c r="CV224" i="9" s="1"/>
  <c r="CW224" i="9" s="1"/>
  <c r="AN63" i="9"/>
  <c r="Y46" i="9" s="1"/>
  <c r="Q51" i="14" s="1"/>
  <c r="AB51" i="14" s="1"/>
  <c r="AE67" i="9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AS225" i="9"/>
  <c r="BL227" i="9"/>
  <c r="CE227" i="9"/>
  <c r="CG227" i="9" s="1"/>
  <c r="AS222" i="9"/>
  <c r="BK222" i="9"/>
  <c r="CS274" i="9"/>
  <c r="CT274" i="9" s="1"/>
  <c r="CU274" i="9" s="1"/>
  <c r="CV274" i="9" s="1"/>
  <c r="CW274" i="9" s="1"/>
  <c r="BO46" i="24" l="1"/>
  <c r="BP46" i="24" s="1"/>
  <c r="BV210" i="9"/>
  <c r="BC210" i="9" s="1"/>
  <c r="AJ210" i="9" s="1"/>
  <c r="P210" i="9" s="1"/>
  <c r="CV243" i="9"/>
  <c r="CW243" i="9"/>
  <c r="CW234" i="9" s="1"/>
  <c r="BF113" i="20" s="1"/>
  <c r="BM225" i="9"/>
  <c r="AE70" i="9"/>
  <c r="AP67" i="24"/>
  <c r="J154" i="24" s="1"/>
  <c r="EE241" i="9" a="1"/>
  <c r="EE241" i="9" s="1"/>
  <c r="AH135" i="22" s="1"/>
  <c r="AM135" i="22" s="1"/>
  <c r="AF149" i="9"/>
  <c r="D200" i="11"/>
  <c r="D104" i="11"/>
  <c r="BI43" i="24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AK216" i="9" s="1"/>
  <c r="AL216" i="9" s="1"/>
  <c r="AM216" i="9" s="1"/>
  <c r="AN216" i="9" s="1"/>
  <c r="AO216" i="9" s="1"/>
  <c r="AP216" i="9" s="1"/>
  <c r="AE74" i="24"/>
  <c r="K217" i="9"/>
  <c r="AS190" i="9"/>
  <c r="AH217" i="9"/>
  <c r="CA206" i="9"/>
  <c r="BR216" i="9"/>
  <c r="BR213" i="9"/>
  <c r="BR217" i="9"/>
  <c r="BR214" i="9"/>
  <c r="BR212" i="9"/>
  <c r="BR211" i="9"/>
  <c r="BR215" i="9"/>
  <c r="AR218" i="9"/>
  <c r="DI241" i="9"/>
  <c r="DL237" i="9" s="1"/>
  <c r="EP246" i="9"/>
  <c r="O125" i="15"/>
  <c r="BM95" i="15"/>
  <c r="Y130" i="9"/>
  <c r="Q52" i="14" s="1"/>
  <c r="AB52" i="14" s="1"/>
  <c r="N212" i="9"/>
  <c r="DJ241" i="9" a="1"/>
  <c r="DJ241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 s="1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Z224" i="9"/>
  <c r="AR224" i="9"/>
  <c r="AT224" i="9" s="1"/>
  <c r="AI108" i="11"/>
  <c r="AH108" i="11" s="1"/>
  <c r="AA108" i="11"/>
  <c r="Z108" i="11" s="1"/>
  <c r="N213" i="9"/>
  <c r="EB237" i="9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AH139" i="22" l="1"/>
  <c r="AT218" i="9"/>
  <c r="AK212" i="9"/>
  <c r="AL212" i="9" s="1"/>
  <c r="AM212" i="9" s="1"/>
  <c r="AN212" i="9" s="1"/>
  <c r="AO212" i="9" s="1"/>
  <c r="AP212" i="9" s="1"/>
  <c r="BD217" i="9"/>
  <c r="BE217" i="9" s="1"/>
  <c r="BF217" i="9" s="1"/>
  <c r="BG217" i="9" s="1"/>
  <c r="BH217" i="9" s="1"/>
  <c r="BI217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DG241" i="9"/>
  <c r="Q210" i="9"/>
  <c r="R210" i="9" s="1"/>
  <c r="S210" i="9" s="1"/>
  <c r="T210" i="9" s="1"/>
  <c r="U210" i="9" s="1"/>
  <c r="AK217" i="9"/>
  <c r="AL217" i="9" s="1"/>
  <c r="AM217" i="9" s="1"/>
  <c r="AN217" i="9" s="1"/>
  <c r="AO217" i="9" s="1"/>
  <c r="AP217" i="9" s="1"/>
  <c r="BR218" i="9"/>
  <c r="AH218" i="9"/>
  <c r="EI105" i="9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Q62" i="14" s="1"/>
  <c r="AB62" i="14" s="1"/>
  <c r="BN93" i="15"/>
  <c r="BO28" i="24"/>
  <c r="BP28" i="24" s="1"/>
  <c r="EH237" i="9"/>
  <c r="EI237" i="9" s="1"/>
  <c r="EJ237" i="9" s="1"/>
  <c r="EK237" i="9" s="1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Q63" i="14" s="1"/>
  <c r="AB63" i="14" s="1"/>
  <c r="AS221" i="9"/>
  <c r="AR221" i="9"/>
  <c r="BL221" i="9"/>
  <c r="CE203" i="11"/>
  <c r="BK221" i="9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BM220" i="9" l="1"/>
  <c r="AY218" i="9"/>
  <c r="BM221" i="9"/>
  <c r="DL241" i="9"/>
  <c r="AT219" i="9"/>
  <c r="AT221" i="9"/>
  <c r="EG241" i="9"/>
  <c r="EL119" i="9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Q56" i="14" s="1"/>
  <c r="AB56" i="14" s="1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Q59" i="14" s="1"/>
  <c r="AB59" i="14" s="1"/>
  <c r="BM219" i="9"/>
  <c r="E259" i="11"/>
  <c r="C258" i="11"/>
  <c r="P126" i="15"/>
  <c r="AW96" i="15"/>
  <c r="O218" i="9" l="1" a="1"/>
  <c r="O218" i="9" s="1"/>
  <c r="E154" i="22" s="1"/>
  <c r="E162" i="22" s="1"/>
  <c r="C170" i="22" s="1" a="1"/>
  <c r="BI39" i="23"/>
  <c r="J123" i="23" s="1"/>
  <c r="BD55" i="23"/>
  <c r="EV241" i="9"/>
  <c r="EZ241" i="9" s="1" a="1"/>
  <c r="EZ241" i="9" s="1"/>
  <c r="BL114" i="22" s="1"/>
  <c r="BN114" i="22" s="1"/>
  <c r="EY237" i="9"/>
  <c r="CB218" i="9"/>
  <c r="CB206" i="9" s="1"/>
  <c r="K259" i="11"/>
  <c r="C259" i="11"/>
  <c r="C260" i="11" s="1"/>
  <c r="E260" i="11"/>
  <c r="EQ247" i="9"/>
  <c r="ER247" i="9" s="1"/>
  <c r="C167" i="11"/>
  <c r="D163" i="11" s="1"/>
  <c r="F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U211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 s="1"/>
  <c r="G274" i="11"/>
  <c r="E275" i="11"/>
  <c r="E276" i="11" s="1"/>
  <c r="C274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AZ59" i="15"/>
  <c r="AZ120" i="15"/>
  <c r="BG100" i="15"/>
  <c r="G188" i="15" s="1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AZ100" i="22"/>
  <c r="BB35" i="24" s="1"/>
  <c r="T128" i="22"/>
  <c r="AT85" i="22" l="1"/>
  <c r="AT120" i="22" s="1"/>
  <c r="EW237" i="9"/>
  <c r="N123" i="23"/>
  <c r="S74" i="24"/>
  <c r="W132" i="20"/>
  <c r="AU210" i="9"/>
  <c r="BC104" i="20"/>
  <c r="BK210" i="9"/>
  <c r="BJ210" i="9"/>
  <c r="BT236" i="9"/>
  <c r="M275" i="11"/>
  <c r="J268" i="11" s="1"/>
  <c r="BT218" i="11"/>
  <c r="T139" i="22"/>
  <c r="AM128" i="22"/>
  <c r="D56" i="14"/>
  <c r="F26" i="14"/>
  <c r="AZ59" i="22"/>
  <c r="AZ120" i="22"/>
  <c r="BG100" i="22"/>
  <c r="G187" i="22" s="1"/>
  <c r="AD107" i="11"/>
  <c r="AD109" i="11"/>
  <c r="AD108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K175" i="11" s="1"/>
  <c r="L165" i="11"/>
  <c r="FB147" i="9" s="1"/>
  <c r="EE160" i="9"/>
  <c r="EH156" i="9" s="1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Q53" i="14" s="1"/>
  <c r="AB53" i="14" s="1"/>
  <c r="S129" i="20"/>
  <c r="AQ210" i="9"/>
  <c r="M17" i="13" s="1"/>
  <c r="AR210" i="9"/>
  <c r="AZ100" i="20"/>
  <c r="AA195" i="9"/>
  <c r="AC185" i="9"/>
  <c r="EQ246" i="9"/>
  <c r="ER246" i="9" s="1"/>
  <c r="EY241" i="9"/>
  <c r="FB237" i="9" s="1"/>
  <c r="N104" i="23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BG85" i="22" l="1"/>
  <c r="G172" i="22" s="1"/>
  <c r="N138" i="23"/>
  <c r="AL110" i="11"/>
  <c r="D167" i="11"/>
  <c r="EW241" i="9"/>
  <c r="FC237" i="9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1" i="11"/>
  <c r="F172" i="11" s="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s="1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D172" i="11" s="1"/>
  <c r="I162" i="11"/>
  <c r="CS255" i="9"/>
  <c r="CT255" i="9" s="1"/>
  <c r="CU255" i="9" s="1"/>
  <c r="CV255" i="9" s="1"/>
  <c r="AH232" i="9"/>
  <c r="N227" i="9"/>
  <c r="Q226" i="9" s="1"/>
  <c r="AH231" i="9"/>
  <c r="N240" i="9"/>
  <c r="AH233" i="9"/>
  <c r="Y218" i="9"/>
  <c r="Y219" i="9"/>
  <c r="AT88" i="15"/>
  <c r="H158" i="15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N242" i="9" s="1"/>
  <c r="Z221" i="9"/>
  <c r="Y220" i="9"/>
  <c r="AH234" i="9"/>
  <c r="AK231" i="9" s="1"/>
  <c r="Z218" i="9"/>
  <c r="AA218" i="9" s="1"/>
  <c r="Z220" i="9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Q61" i="14" s="1"/>
  <c r="AB61" i="14" s="1"/>
  <c r="EE146" i="9"/>
  <c r="AK232" i="9" l="1"/>
  <c r="AL232" i="9" s="1"/>
  <c r="AM232" i="9" s="1"/>
  <c r="AN232" i="9" s="1"/>
  <c r="AO232" i="9" s="1"/>
  <c r="AP232" i="9" s="1"/>
  <c r="AF140" i="15"/>
  <c r="AI68" i="24"/>
  <c r="AM134" i="15"/>
  <c r="E223" i="15" s="1"/>
  <c r="BO47" i="24"/>
  <c r="BP47" i="24" s="1"/>
  <c r="BN112" i="15"/>
  <c r="Q240" i="9"/>
  <c r="R240" i="9" s="1"/>
  <c r="S240" i="9" s="1"/>
  <c r="T240" i="9" s="1"/>
  <c r="U240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H144" i="9"/>
  <c r="EI144" i="9" s="1"/>
  <c r="EJ144" i="9" s="1"/>
  <c r="EK144" i="9" s="1"/>
  <c r="EL144" i="9" s="1"/>
  <c r="EM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V241" i="9" s="1"/>
  <c r="Y221" i="9"/>
  <c r="AA221" i="9" s="1"/>
  <c r="C223" i="11"/>
  <c r="C224" i="11"/>
  <c r="C216" i="11"/>
  <c r="E217" i="11"/>
  <c r="ER146" i="9"/>
  <c r="ES146" i="9" s="1"/>
  <c r="FB148" i="9"/>
  <c r="FE149" i="9"/>
  <c r="EB146" i="9"/>
  <c r="EH145" i="9"/>
  <c r="EI145" i="9" s="1"/>
  <c r="EJ145" i="9" s="1"/>
  <c r="EK145" i="9" s="1"/>
  <c r="EL145" i="9" s="1"/>
  <c r="EM145" i="9" s="1"/>
  <c r="U242" i="9" l="1"/>
  <c r="EM146" i="9"/>
  <c r="EM140" i="9" s="1"/>
  <c r="BI90" i="20" s="1"/>
  <c r="FB149" i="9"/>
  <c r="FC148" i="9" s="1"/>
  <c r="AE231" i="9"/>
  <c r="EL140" i="9"/>
  <c r="EC144" i="9"/>
  <c r="C61" i="14"/>
  <c r="G25" i="14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FM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F149" i="9" l="1" a="1"/>
  <c r="FF149" i="9" s="1"/>
  <c r="AK137" i="22" s="1"/>
  <c r="ES132" i="9"/>
  <c r="D65" i="14" s="1"/>
  <c r="FI145" i="9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C231" i="11"/>
  <c r="N223" i="11" s="1"/>
  <c r="E224" i="11"/>
  <c r="E223" i="11"/>
  <c r="BF86" i="15"/>
  <c r="I217" i="11"/>
  <c r="I218" i="11" s="1"/>
  <c r="K218" i="11"/>
  <c r="K241" i="9"/>
  <c r="L241" i="9" s="1"/>
  <c r="AE233" i="9"/>
  <c r="AE234" i="9" s="1"/>
  <c r="AF231" i="9" s="1"/>
  <c r="FL141" i="9"/>
  <c r="FC145" i="9"/>
  <c r="FC147" i="9"/>
  <c r="FC146" i="9"/>
  <c r="BI45" i="20"/>
  <c r="BI124" i="20"/>
  <c r="E35" i="14" l="1"/>
  <c r="BM117" i="22"/>
  <c r="BN117" i="22" s="1"/>
  <c r="K242" i="9"/>
  <c r="U236" i="9" s="1"/>
  <c r="AT86" i="15" s="1"/>
  <c r="AV21" i="24" s="1"/>
  <c r="L242" i="9"/>
  <c r="AI234" i="9" a="1"/>
  <c r="AI234" i="9" s="1"/>
  <c r="BM97" i="22" s="1"/>
  <c r="BN97" i="22" s="1"/>
  <c r="I170" i="22" s="1" a="1"/>
  <c r="F156" i="15"/>
  <c r="F163" i="15" s="1"/>
  <c r="C171" i="15" s="1" a="1"/>
  <c r="AK139" i="22"/>
  <c r="AM137" i="22"/>
  <c r="T143" i="20"/>
  <c r="AP129" i="20"/>
  <c r="H218" i="20" s="1"/>
  <c r="FC149" i="9"/>
  <c r="BM117" i="15"/>
  <c r="AK138" i="15"/>
  <c r="EQ131" i="9"/>
  <c r="Q65" i="14" s="1"/>
  <c r="AB65" i="14" s="1"/>
  <c r="AO227" i="9"/>
  <c r="AF232" i="9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AT120" i="15" l="1"/>
  <c r="AT45" i="15"/>
  <c r="BG86" i="15"/>
  <c r="G174" i="15" s="1"/>
  <c r="I88" i="24"/>
  <c r="I95" i="24" s="1"/>
  <c r="F102" i="24" s="1" a="1"/>
  <c r="F131" i="24" s="1"/>
  <c r="Q125" i="22"/>
  <c r="Q139" i="22" s="1"/>
  <c r="E170" i="22" s="1" a="1"/>
  <c r="AF234" i="9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05" i="24"/>
  <c r="F103" i="24"/>
  <c r="F129" i="24"/>
  <c r="F12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32" i="24" l="1"/>
  <c r="F111" i="24"/>
  <c r="F110" i="24"/>
  <c r="F116" i="24"/>
  <c r="F117" i="24"/>
  <c r="F118" i="24"/>
  <c r="F121" i="24"/>
  <c r="F124" i="24"/>
  <c r="F133" i="24"/>
  <c r="F134" i="24"/>
  <c r="F108" i="24"/>
  <c r="F122" i="24"/>
  <c r="F112" i="24"/>
  <c r="F126" i="24"/>
  <c r="F107" i="24"/>
  <c r="F106" i="24"/>
  <c r="F123" i="24"/>
  <c r="F136" i="24"/>
  <c r="F115" i="24"/>
  <c r="F127" i="24"/>
  <c r="F119" i="24"/>
  <c r="F109" i="24"/>
  <c r="F135" i="24"/>
  <c r="F130" i="24"/>
  <c r="F102" i="24"/>
  <c r="F113" i="24"/>
  <c r="F137" i="24"/>
  <c r="F104" i="24"/>
  <c r="F125" i="24"/>
  <c r="AM125" i="22"/>
  <c r="F114" i="24"/>
  <c r="F120" i="24"/>
  <c r="F152" i="24"/>
  <c r="L152" i="24" s="1"/>
  <c r="P58" i="14" s="1"/>
  <c r="Y58" i="14" s="1"/>
  <c r="F146" i="24"/>
  <c r="L146" i="24" s="1"/>
  <c r="P52" i="14" s="1"/>
  <c r="Y52" i="14" s="1"/>
  <c r="F158" i="24"/>
  <c r="L158" i="24" s="1"/>
  <c r="P64" i="14" s="1"/>
  <c r="Y64" i="14" s="1"/>
  <c r="F156" i="24"/>
  <c r="L156" i="24" s="1"/>
  <c r="P62" i="14" s="1"/>
  <c r="Y62" i="14" s="1"/>
  <c r="F155" i="24"/>
  <c r="L155" i="24" s="1"/>
  <c r="P61" i="14" s="1"/>
  <c r="Y61" i="14" s="1"/>
  <c r="F154" i="24"/>
  <c r="L154" i="24" s="1"/>
  <c r="P60" i="14" s="1"/>
  <c r="Y60" i="14" s="1"/>
  <c r="F153" i="24"/>
  <c r="L153" i="24" s="1"/>
  <c r="P59" i="14" s="1"/>
  <c r="Y59" i="14" s="1"/>
  <c r="F151" i="24"/>
  <c r="L151" i="24" s="1"/>
  <c r="P57" i="14" s="1"/>
  <c r="Y57" i="14" s="1"/>
  <c r="F150" i="24"/>
  <c r="L150" i="24" s="1"/>
  <c r="P56" i="14" s="1"/>
  <c r="Y56" i="14" s="1"/>
  <c r="F148" i="24"/>
  <c r="L148" i="24" s="1"/>
  <c r="P54" i="14" s="1"/>
  <c r="Y54" i="14" s="1"/>
  <c r="F147" i="24"/>
  <c r="F157" i="24"/>
  <c r="L157" i="24" s="1"/>
  <c r="P63" i="14" s="1"/>
  <c r="Y63" i="14" s="1"/>
  <c r="F149" i="24"/>
  <c r="L149" i="24" s="1"/>
  <c r="P55" i="14" s="1"/>
  <c r="Y55" i="14" s="1"/>
  <c r="F145" i="24"/>
  <c r="L145" i="24" s="1"/>
  <c r="P51" i="14" s="1"/>
  <c r="Y51" i="14" s="1"/>
  <c r="F159" i="24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G215" i="15" l="1"/>
  <c r="L159" i="24"/>
  <c r="P65" i="14" s="1"/>
  <c r="Y65" i="14" s="1"/>
  <c r="E183" i="15"/>
  <c r="E194" i="15"/>
  <c r="E171" i="15"/>
  <c r="E188" i="15"/>
  <c r="E185" i="15"/>
  <c r="E198" i="15"/>
  <c r="E197" i="15"/>
  <c r="E192" i="15"/>
  <c r="E189" i="15"/>
  <c r="E187" i="15"/>
  <c r="E181" i="15"/>
  <c r="E180" i="15"/>
  <c r="E179" i="15"/>
  <c r="E178" i="15"/>
  <c r="E177" i="15"/>
  <c r="E176" i="15"/>
  <c r="E175" i="15"/>
  <c r="E174" i="15"/>
  <c r="E173" i="15"/>
  <c r="E205" i="15"/>
  <c r="E203" i="15"/>
  <c r="E202" i="15"/>
  <c r="E200" i="15"/>
  <c r="E199" i="15"/>
  <c r="E196" i="15"/>
  <c r="E193" i="15"/>
  <c r="E190" i="15"/>
  <c r="E184" i="15"/>
  <c r="E206" i="15"/>
  <c r="E204" i="15"/>
  <c r="E201" i="15"/>
  <c r="E195" i="15"/>
  <c r="E191" i="15"/>
  <c r="E182" i="15"/>
  <c r="E172" i="15"/>
  <c r="E186" i="15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AA130" i="9"/>
  <c r="T74" i="24"/>
  <c r="H102" i="24" s="1" a="1"/>
  <c r="AP60" i="24"/>
  <c r="J147" i="24" s="1"/>
  <c r="L147" i="24" s="1"/>
  <c r="P53" i="14" s="1"/>
  <c r="Y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K192" i="15" l="1"/>
  <c r="T5" i="13"/>
  <c r="K179" i="15"/>
  <c r="K178" i="15"/>
  <c r="K197" i="15"/>
  <c r="K186" i="15"/>
  <c r="K176" i="15"/>
  <c r="K173" i="15"/>
  <c r="K199" i="15"/>
  <c r="K202" i="15"/>
  <c r="K191" i="15"/>
  <c r="K200" i="15"/>
  <c r="K195" i="15"/>
  <c r="K180" i="15"/>
  <c r="K201" i="15"/>
  <c r="K203" i="15"/>
  <c r="K204" i="15"/>
  <c r="H136" i="24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O65" i="14" s="1"/>
  <c r="V65" i="14" s="1"/>
  <c r="F220" i="20"/>
  <c r="J220" i="20" s="1"/>
  <c r="O55" i="14" s="1"/>
  <c r="V55" i="14" s="1"/>
  <c r="F229" i="20"/>
  <c r="J229" i="20" s="1"/>
  <c r="O64" i="14" s="1"/>
  <c r="V64" i="14" s="1"/>
  <c r="F227" i="20"/>
  <c r="J227" i="20" s="1"/>
  <c r="O62" i="14" s="1"/>
  <c r="V62" i="14" s="1"/>
  <c r="F226" i="20"/>
  <c r="J226" i="20" s="1"/>
  <c r="O61" i="14" s="1"/>
  <c r="V61" i="14" s="1"/>
  <c r="F225" i="20"/>
  <c r="J225" i="20" s="1"/>
  <c r="O60" i="14" s="1"/>
  <c r="V60" i="14" s="1"/>
  <c r="F223" i="20"/>
  <c r="J223" i="20" s="1"/>
  <c r="O58" i="14" s="1"/>
  <c r="V58" i="14" s="1"/>
  <c r="F217" i="20"/>
  <c r="J217" i="20" s="1"/>
  <c r="O52" i="14" s="1"/>
  <c r="V52" i="14" s="1"/>
  <c r="F224" i="20"/>
  <c r="J224" i="20" s="1"/>
  <c r="O59" i="14" s="1"/>
  <c r="V59" i="14" s="1"/>
  <c r="F222" i="20"/>
  <c r="J222" i="20" s="1"/>
  <c r="O57" i="14" s="1"/>
  <c r="V57" i="14" s="1"/>
  <c r="F221" i="20"/>
  <c r="J221" i="20" s="1"/>
  <c r="O56" i="14" s="1"/>
  <c r="V56" i="14" s="1"/>
  <c r="F219" i="20"/>
  <c r="J219" i="20" s="1"/>
  <c r="O54" i="14" s="1"/>
  <c r="V54" i="14" s="1"/>
  <c r="F218" i="20"/>
  <c r="J218" i="20" s="1"/>
  <c r="O53" i="14" s="1"/>
  <c r="V53" i="14" s="1"/>
  <c r="F216" i="20"/>
  <c r="J216" i="20" s="1"/>
  <c r="O51" i="14" s="1"/>
  <c r="V51" i="14" s="1"/>
  <c r="F228" i="20"/>
  <c r="J228" i="20" s="1"/>
  <c r="O63" i="14" s="1"/>
  <c r="V63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<sst xmlns="http://schemas.openxmlformats.org/spreadsheetml/2006/main" count="7534" uniqueCount="776">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</sst>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  <family val="2"/>
    </font>
    <font>
      <sz val="12"/>
      <color theme="1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8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6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2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3" fillId="13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2" fillId="0" borderId="0" xfId="0" applyFont="1" applyAlignment="1">
      <alignment horizontal="center"/>
    </xf>
    <xf numFmtId="0" fontId="0" fillId="0" borderId="0" xfId="0"/>
    <xf numFmtId="0" fontId="74" fillId="0" borderId="0" xfId="0" applyFont="1" applyAlignment="1">
      <alignment horizontal="center"/>
    </xf>
    <xf numFmtId="0" fontId="0" fillId="21" borderId="0" xfId="0" applyFill="1"/>
    <xf numFmtId="0" fontId="74" fillId="0" borderId="0" xfId="0" applyFont="1" applyAlignment="1">
      <alignment horizontal="center"/>
    </xf>
    <xf numFmtId="0" fontId="28" fillId="0" borderId="0" xfId="0" applyFont="1" applyAlignment="1"/>
    <xf numFmtId="0" fontId="3" fillId="21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21" borderId="0" xfId="0" applyFill="1" applyAlignment="1">
      <alignment horizontal="center"/>
    </xf>
    <xf numFmtId="0" fontId="0" fillId="16" borderId="0" xfId="0" applyFill="1" applyAlignment="1">
      <alignment horizontal="center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173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08" t="s">
        <v>95</v>
      </c>
      <c r="S2" s="309"/>
      <c r="T2" s="308" t="s">
        <v>100</v>
      </c>
      <c r="U2" s="309"/>
      <c r="W2" s="308" t="s">
        <v>164</v>
      </c>
      <c r="X2" s="312"/>
      <c r="Y2" s="309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10" t="s">
        <v>305</v>
      </c>
      <c r="AJ2" s="310"/>
    </row>
    <row r="3" spans="2:41" ht="18" customHeight="1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6.95" customHeight="1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602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1" t="s">
        <v>548</v>
      </c>
      <c r="AJ6" s="311"/>
    </row>
    <row r="7" spans="2:41" ht="18" customHeight="1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602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602</v>
      </c>
      <c r="J8" s="4" t="s">
        <v>65</v>
      </c>
      <c r="K8" s="4">
        <v>236.1</v>
      </c>
      <c r="Q8" s="8"/>
      <c r="AI8" s="4" t="s">
        <v>271</v>
      </c>
    </row>
    <row r="9" spans="2:41" ht="18" customHeight="1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602</v>
      </c>
      <c r="J9" s="15" t="s">
        <v>23</v>
      </c>
      <c r="K9" s="4">
        <v>4</v>
      </c>
      <c r="Q9" s="9"/>
      <c r="AI9" s="4">
        <v>33412</v>
      </c>
    </row>
    <row r="10" spans="2:41" ht="18" customHeight="1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602</v>
      </c>
      <c r="J10" s="4" t="s">
        <v>29</v>
      </c>
      <c r="K10" s="4">
        <v>854.2</v>
      </c>
    </row>
    <row r="11" spans="2:41" ht="18" customHeight="1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602</v>
      </c>
      <c r="J11" s="15" t="s">
        <v>66</v>
      </c>
      <c r="K11" s="4">
        <v>0.7</v>
      </c>
    </row>
    <row r="12" spans="2:41" ht="18" customHeight="1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602</v>
      </c>
      <c r="J12" s="4" t="s">
        <v>239</v>
      </c>
      <c r="K12" s="4">
        <v>794.3</v>
      </c>
    </row>
    <row r="13" spans="2:41" ht="18" customHeight="1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602</v>
      </c>
      <c r="J13" s="15" t="s">
        <v>242</v>
      </c>
      <c r="K13" s="4">
        <v>124.2</v>
      </c>
    </row>
    <row r="14" spans="2:41" ht="18" customHeight="1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602</v>
      </c>
      <c r="J14" s="4" t="s">
        <v>240</v>
      </c>
      <c r="K14" s="4">
        <v>629.6</v>
      </c>
    </row>
    <row r="15" spans="2:41" ht="16.05" customHeight="1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602</v>
      </c>
      <c r="J15" s="4" t="s">
        <v>241</v>
      </c>
      <c r="K15" s="4">
        <v>336.6</v>
      </c>
    </row>
    <row r="16" spans="2:41" ht="16.05" customHeight="1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602</v>
      </c>
      <c r="J16" s="4" t="s">
        <v>133</v>
      </c>
      <c r="K16" s="4">
        <v>607.29999999999995</v>
      </c>
    </row>
    <row r="17" spans="2:11" ht="16.95" customHeight="1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602</v>
      </c>
      <c r="J17" s="4" t="s">
        <v>246</v>
      </c>
      <c r="K17" s="4">
        <v>366.5</v>
      </c>
    </row>
    <row r="18" spans="2:11" ht="18" customHeight="1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602</v>
      </c>
      <c r="J18" s="4" t="s">
        <v>134</v>
      </c>
      <c r="K18" s="4">
        <v>861.6</v>
      </c>
    </row>
    <row r="19" spans="2:11" ht="16.95" customHeight="1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602</v>
      </c>
    </row>
    <row r="20" spans="2:11" ht="16.05" customHeight="1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602</v>
      </c>
    </row>
    <row r="21" spans="2:11" ht="16.05" customHeight="1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602</v>
      </c>
    </row>
    <row r="22" spans="2:11" ht="16.05" customHeight="1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602</v>
      </c>
    </row>
    <row r="23" spans="2:11" ht="16.95" customHeight="1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602</v>
      </c>
    </row>
    <row r="24" spans="2:11" ht="16.05" customHeight="1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602</v>
      </c>
    </row>
    <row r="25" spans="2:11" ht="16.95" customHeight="1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602</v>
      </c>
    </row>
    <row r="26" spans="2:11" ht="16.95" customHeight="1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602</v>
      </c>
    </row>
    <row r="27" spans="2:11" ht="16.05" customHeight="1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602</v>
      </c>
    </row>
    <row r="28" spans="2:11" ht="16.95" customHeight="1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.05" customHeight="1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602</v>
      </c>
    </row>
    <row r="30" spans="2:11" ht="16.95" customHeight="1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602</v>
      </c>
    </row>
    <row r="31" spans="2:11" ht="16.95" customHeight="1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602</v>
      </c>
    </row>
    <row r="32" spans="2:11" ht="16.95" customHeight="1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602</v>
      </c>
    </row>
    <row r="33" spans="1:8" ht="16.95" customHeight="1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602</v>
      </c>
    </row>
    <row r="34" spans="1:8" ht="16.95" customHeight="1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602</v>
      </c>
    </row>
    <row r="35" spans="1:8" ht="16.95" customHeight="1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602</v>
      </c>
    </row>
    <row r="36" spans="1:8" ht="16.05" customHeight="1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602</v>
      </c>
    </row>
    <row r="37" spans="1:8" ht="16.95" customHeight="1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602</v>
      </c>
    </row>
    <row r="38" spans="1:8" ht="16.95" customHeight="1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602</v>
      </c>
    </row>
    <row r="39" spans="1:8" ht="16.95" customHeight="1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602</v>
      </c>
    </row>
    <row r="40" spans="1:8" ht="16.95" customHeight="1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602</v>
      </c>
    </row>
    <row r="41" spans="1:8" ht="16.95" customHeight="1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602</v>
      </c>
    </row>
    <row r="42" spans="1:8" ht="16.95" customHeight="1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602</v>
      </c>
    </row>
    <row r="43" spans="1:8" ht="16.95" customHeight="1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602</v>
      </c>
    </row>
    <row r="44" spans="1:8" ht="16.95" customHeight="1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602</v>
      </c>
    </row>
    <row r="45" spans="1:8" ht="16.95" customHeight="1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602</v>
      </c>
    </row>
    <row r="46" spans="1:8" ht="16.95" customHeight="1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602</v>
      </c>
    </row>
    <row r="47" spans="1:8" ht="16.95" customHeight="1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602</v>
      </c>
    </row>
    <row r="48" spans="1:8" ht="18" customHeight="1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602</v>
      </c>
    </row>
    <row r="49" spans="2:8" ht="16.95" customHeight="1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6"/>
    </row>
    <row r="54" spans="2:8">
      <c r="B54" s="22" t="s">
        <v>99</v>
      </c>
    </row>
    <row r="55" spans="2:8" ht="16.95" customHeight="1">
      <c r="B55" s="4" t="s">
        <v>53</v>
      </c>
      <c r="C55" s="22" t="s">
        <v>114</v>
      </c>
    </row>
    <row r="56" spans="2:8" ht="16.95" customHeight="1">
      <c r="B56" s="4" t="s">
        <v>53</v>
      </c>
      <c r="C56" s="11" t="s">
        <v>295</v>
      </c>
    </row>
    <row r="57" spans="2:8" ht="18" customHeight="1">
      <c r="B57" s="13" t="s">
        <v>6</v>
      </c>
      <c r="C57" s="11" t="s">
        <v>283</v>
      </c>
    </row>
    <row r="58" spans="2:8" ht="18" customHeight="1">
      <c r="B58" s="13" t="s">
        <v>6</v>
      </c>
      <c r="C58" s="22" t="s">
        <v>118</v>
      </c>
    </row>
    <row r="59" spans="2:8" ht="16.95" customHeight="1">
      <c r="B59" s="4" t="s">
        <v>125</v>
      </c>
      <c r="C59" s="22" t="s">
        <v>126</v>
      </c>
    </row>
    <row r="60" spans="2:8">
      <c r="B60" s="4" t="s">
        <v>270</v>
      </c>
      <c r="C60" s="11" t="s">
        <v>272</v>
      </c>
    </row>
    <row r="61" spans="2:8">
      <c r="B61" s="4" t="s">
        <v>5</v>
      </c>
      <c r="C61" s="11" t="s">
        <v>282</v>
      </c>
    </row>
    <row r="62" spans="2:8">
      <c r="B62" s="4" t="s">
        <v>306</v>
      </c>
      <c r="C62" s="11" t="s">
        <v>513</v>
      </c>
    </row>
    <row r="63" spans="2:8">
      <c r="B63" s="4" t="s">
        <v>311</v>
      </c>
      <c r="C63" s="22" t="s">
        <v>313</v>
      </c>
    </row>
    <row r="64" spans="2:8">
      <c r="B64" s="4" t="s">
        <v>570</v>
      </c>
      <c r="C64" s="20" t="s">
        <v>571</v>
      </c>
    </row>
    <row r="65" spans="2:3">
      <c r="B65" s="4" t="s">
        <v>396</v>
      </c>
      <c r="C65" s="22" t="s">
        <v>397</v>
      </c>
    </row>
    <row r="66" spans="2:3" ht="16.95" customHeight="1">
      <c r="B66" s="4" t="s">
        <v>391</v>
      </c>
      <c r="C66" s="22" t="s">
        <v>390</v>
      </c>
    </row>
    <row r="67" spans="2:3">
      <c r="B67" s="4" t="s">
        <v>39</v>
      </c>
      <c r="C67" s="22" t="s">
        <v>508</v>
      </c>
    </row>
    <row r="68" spans="2:3">
      <c r="B68" s="4" t="s">
        <v>511</v>
      </c>
      <c r="C68" s="11" t="s">
        <v>568</v>
      </c>
    </row>
    <row r="69" spans="2:3">
      <c r="B69" s="4" t="s">
        <v>524</v>
      </c>
      <c r="C69" s="22" t="s">
        <v>544</v>
      </c>
    </row>
    <row r="75" spans="2:3" ht="19.95" customHeight="1">
      <c r="C75" s="19"/>
    </row>
    <row r="76" spans="2:3" ht="19.95" customHeight="1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11" t="s">
        <v>116</v>
      </c>
      <c r="B2" s="22" t="s">
        <v>117</v>
      </c>
      <c r="C2" s="22" t="s">
        <v>127</v>
      </c>
    </row>
    <row r="10" spans="1:28" ht="16.95" customHeight="1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19" t="s">
        <v>115</v>
      </c>
      <c r="P10" s="319"/>
      <c r="Q10" s="319"/>
      <c r="R10" s="319"/>
      <c r="S10" s="319"/>
      <c r="T10" s="319"/>
      <c r="U10" s="319"/>
      <c r="V10" s="319" t="s">
        <v>115</v>
      </c>
      <c r="W10" s="319"/>
      <c r="X10" s="319"/>
      <c r="Y10" s="319"/>
      <c r="Z10" s="319"/>
      <c r="AA10" s="319"/>
      <c r="AB10" s="319"/>
    </row>
    <row r="11" spans="1:28" ht="18" customHeight="1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19" t="s">
        <v>236</v>
      </c>
      <c r="P11" s="319"/>
      <c r="Q11" s="319"/>
      <c r="R11" s="308"/>
      <c r="S11" s="309"/>
      <c r="T11" s="327" t="s">
        <v>235</v>
      </c>
      <c r="U11" s="327"/>
      <c r="V11" s="319" t="str">
        <f>_xlfn.CONCAT(E19," ",C19," ","+"," ",E21," ",C21," ","--&gt;"," ",E22," ",C22," ","+"," ",E20*E21," ",C20)</f>
        <v>1.5 C + 1.5 O2 --&gt; 1.5 CO2 + 5.64 N2</v>
      </c>
      <c r="W11" s="319"/>
      <c r="X11" s="319"/>
      <c r="Y11" s="319"/>
      <c r="Z11" s="319"/>
      <c r="AA11" s="319"/>
      <c r="AB11" s="319"/>
    </row>
    <row r="12" spans="1:28" ht="18" customHeight="1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19" t="s">
        <v>156</v>
      </c>
      <c r="P12" s="319"/>
      <c r="Q12" s="319"/>
      <c r="R12" s="308"/>
      <c r="S12" s="309"/>
      <c r="T12" s="319" t="s">
        <v>155</v>
      </c>
      <c r="U12" s="319"/>
      <c r="V12" s="319" t="str">
        <f>_xlfn.CONCAT(E25," ",C25," ","+"," ",E26," ",C26," ","--&gt;"," ",E27," ",C27)</f>
        <v>1.5 CO2 + 1.5 C --&gt; 3 CO</v>
      </c>
      <c r="W12" s="319"/>
      <c r="X12" s="319"/>
      <c r="Y12" s="319"/>
      <c r="Z12" s="319"/>
      <c r="AA12" s="319"/>
      <c r="AB12" s="319"/>
    </row>
    <row r="13" spans="1:28" ht="18" customHeight="1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19" t="s">
        <v>157</v>
      </c>
      <c r="P13" s="319"/>
      <c r="Q13" s="319"/>
      <c r="R13" s="308"/>
      <c r="S13" s="309"/>
      <c r="T13" s="327" t="s">
        <v>158</v>
      </c>
      <c r="U13" s="327"/>
      <c r="V13" s="319" t="str">
        <f>_xlfn.CONCAT(E29," ",C29," ","+"," ",E30," ",C30," ","--&gt;"," ",E31," ",C31," ","+"," ",E32," ",C32)</f>
        <v>1 Fe2O3 + 3 CO --&gt; 2 Fe + 3 CO2</v>
      </c>
      <c r="W13" s="319"/>
      <c r="X13" s="319"/>
      <c r="Y13" s="319"/>
      <c r="Z13" s="319"/>
      <c r="AA13" s="319"/>
      <c r="AB13" s="319"/>
    </row>
    <row r="14" spans="1:28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19"/>
      <c r="P14" s="319"/>
      <c r="Q14" s="319"/>
      <c r="R14" s="308"/>
      <c r="S14" s="309"/>
      <c r="T14" s="319"/>
      <c r="U14" s="319"/>
      <c r="V14" s="319" t="str">
        <f>_xlfn.CONCAT(E36," ",C36," ","--&gt;"," ",E37," ",C37," ","+"," ",E39," ",C39)</f>
        <v>1 CaCO3 --&gt; 1 CaO + 0.0624775822865075 MgO</v>
      </c>
      <c r="W14" s="319"/>
      <c r="X14" s="319"/>
      <c r="Y14" s="319"/>
      <c r="Z14" s="319"/>
      <c r="AA14" s="319"/>
      <c r="AB14" s="319"/>
    </row>
    <row r="15" spans="1:28" ht="16.95" customHeight="1">
      <c r="O15" s="319" t="s">
        <v>159</v>
      </c>
      <c r="P15" s="319"/>
      <c r="Q15" s="319"/>
      <c r="R15" s="308"/>
      <c r="S15" s="309"/>
      <c r="T15" s="319" t="s">
        <v>160</v>
      </c>
      <c r="U15" s="319"/>
      <c r="V15" s="319" t="str">
        <f>_xlfn.CONCAT(E41," ",C41," ","+"," ",E42," ",C42," ","--&gt;"," ",E43," ",C43)</f>
        <v>1 CaO + 1 SiO2 --&gt; 1 CaSiO3</v>
      </c>
      <c r="W15" s="319"/>
      <c r="X15" s="319"/>
      <c r="Y15" s="319"/>
      <c r="Z15" s="319"/>
      <c r="AA15" s="319"/>
      <c r="AB15" s="319"/>
    </row>
    <row r="16" spans="1:28">
      <c r="L16" s="29" t="s">
        <v>323</v>
      </c>
      <c r="M16" s="33" t="s">
        <v>324</v>
      </c>
    </row>
    <row r="17" spans="1:28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19" t="s">
        <v>261</v>
      </c>
      <c r="P17" s="319"/>
      <c r="Q17" s="319"/>
      <c r="R17" s="319"/>
      <c r="S17" s="319"/>
      <c r="T17" s="319"/>
      <c r="U17" s="319"/>
      <c r="V17" s="319" t="s">
        <v>115</v>
      </c>
      <c r="W17" s="319"/>
      <c r="X17" s="319"/>
      <c r="Y17" s="319"/>
      <c r="Z17" s="319"/>
      <c r="AA17" s="319"/>
      <c r="AB17" s="319"/>
    </row>
    <row r="18" spans="1:28" ht="16.95" customHeight="1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19" t="s">
        <v>262</v>
      </c>
      <c r="P18" s="319"/>
      <c r="Q18" s="319"/>
      <c r="R18" s="319"/>
      <c r="S18" s="319"/>
      <c r="T18" s="319" t="s">
        <v>263</v>
      </c>
      <c r="U18" s="308"/>
      <c r="V18" s="33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1"/>
      <c r="X18" s="331"/>
      <c r="Y18" s="331"/>
      <c r="Z18" s="331"/>
      <c r="AA18" s="331"/>
      <c r="AB18" s="331"/>
    </row>
    <row r="19" spans="1:28" ht="16.05" customHeight="1">
      <c r="B19" s="322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31"/>
      <c r="W19" s="331"/>
      <c r="X19" s="331"/>
      <c r="Y19" s="331"/>
      <c r="Z19" s="331"/>
      <c r="AA19" s="331"/>
      <c r="AB19" s="331"/>
    </row>
    <row r="20" spans="1:28" ht="18" customHeight="1">
      <c r="A20" s="1"/>
      <c r="B20" s="323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6.95" customHeight="1">
      <c r="A21" s="1"/>
      <c r="B21" s="324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25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>
      <c r="B23" s="326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>
      <c r="B24" s="30"/>
      <c r="C24" s="3"/>
      <c r="D24" s="3"/>
      <c r="E24" s="3"/>
      <c r="F24" s="3"/>
      <c r="G24" s="3"/>
      <c r="H24" s="3"/>
      <c r="I24" s="3"/>
      <c r="J24" s="3"/>
    </row>
    <row r="25" spans="1:28" ht="16.95" customHeight="1">
      <c r="B25" s="328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>
      <c r="B26" s="328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.05" customHeight="1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.05" customHeight="1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>
      <c r="B29" s="328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>
      <c r="B30" s="328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>
      <c r="B31" s="329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6.95" customHeight="1">
      <c r="B32" s="330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>
      <c r="M33" s="22" t="s">
        <v>5</v>
      </c>
      <c r="N33" s="22" t="s">
        <v>1</v>
      </c>
      <c r="O33" s="22" t="s">
        <v>1</v>
      </c>
    </row>
    <row r="34" spans="2:23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>
      <c r="B35" s="315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>
      <c r="B36" s="316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.05" customHeight="1">
      <c r="B37" s="328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6.95" customHeight="1">
      <c r="B38" s="322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>
      <c r="B39" s="322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>
      <c r="B40" s="3"/>
      <c r="C40" s="3"/>
      <c r="D40" s="3"/>
      <c r="E40" s="3"/>
      <c r="F40" s="3"/>
      <c r="G40" s="3"/>
      <c r="H40" s="3"/>
      <c r="I40" s="3"/>
      <c r="J40" s="3"/>
    </row>
    <row r="41" spans="2:23" ht="16.05" customHeight="1">
      <c r="B41" s="328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>
      <c r="B42" s="328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>
      <c r="B44" s="311" t="s">
        <v>18</v>
      </c>
      <c r="C44" s="311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17" t="s">
        <v>276</v>
      </c>
      <c r="D47" s="317"/>
      <c r="E47" s="317"/>
      <c r="F47" s="317"/>
    </row>
    <row r="48" spans="2:23">
      <c r="C48" s="318"/>
      <c r="D48" s="318"/>
      <c r="E48" s="318"/>
      <c r="F48" s="318"/>
      <c r="H48" s="319" t="s">
        <v>69</v>
      </c>
      <c r="I48" s="319"/>
      <c r="J48" s="319"/>
      <c r="K48" s="319"/>
      <c r="L48" s="319"/>
      <c r="M48" s="319"/>
    </row>
    <row r="49" spans="1:17" ht="18" customHeight="1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19" t="s">
        <v>73</v>
      </c>
      <c r="I49" s="319"/>
      <c r="J49" s="319"/>
      <c r="K49" s="4"/>
      <c r="L49" s="327" t="s">
        <v>281</v>
      </c>
      <c r="M49" s="327"/>
    </row>
    <row r="50" spans="1:17" ht="16.95" customHeight="1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1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4"/>
      <c r="J51" s="314"/>
      <c r="K51" s="314"/>
      <c r="L51" s="314"/>
      <c r="M51" s="314"/>
    </row>
    <row r="52" spans="1:17" ht="16.2" customHeight="1">
      <c r="C52" s="9"/>
      <c r="H52" s="314"/>
      <c r="I52" s="314"/>
      <c r="J52" s="314"/>
      <c r="K52" s="314"/>
      <c r="L52" s="314"/>
      <c r="M52" s="314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6.95" customHeight="1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20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>
      <c r="A60" s="313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21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>
      <c r="A61" s="313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21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21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5"/>
      <c r="L63" s="49"/>
      <c r="M63" s="49"/>
      <c r="N63" s="49"/>
      <c r="O63" s="49"/>
      <c r="P63" s="3"/>
      <c r="Q63" s="3"/>
    </row>
    <row r="64" spans="1:17" ht="18" customHeight="1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" customHeight="1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17" t="s">
        <v>296</v>
      </c>
      <c r="C69" s="317"/>
      <c r="D69" s="317"/>
      <c r="E69" s="317"/>
      <c r="F69" s="317"/>
      <c r="G69" s="317"/>
      <c r="Y69" s="332" t="s">
        <v>514</v>
      </c>
      <c r="Z69" s="333"/>
      <c r="AA69" s="333"/>
      <c r="AB69" s="333"/>
      <c r="AC69" s="333"/>
      <c r="AD69" s="333"/>
      <c r="AE69" s="333"/>
      <c r="AF69" s="333"/>
    </row>
    <row r="70" spans="2:45">
      <c r="B70" s="334"/>
      <c r="C70" s="334"/>
      <c r="D70" s="334"/>
      <c r="E70" s="334"/>
      <c r="F70" s="334"/>
      <c r="G70" s="334"/>
      <c r="K70" s="22" t="s">
        <v>523</v>
      </c>
      <c r="Y70" s="332"/>
      <c r="Z70" s="333"/>
      <c r="AA70" s="333"/>
      <c r="AB70" s="333"/>
      <c r="AC70" s="333"/>
      <c r="AD70" s="333"/>
      <c r="AE70" s="333"/>
      <c r="AF70" s="333"/>
    </row>
    <row r="71" spans="2:45">
      <c r="E71" s="4"/>
      <c r="F71" s="4" t="s">
        <v>298</v>
      </c>
      <c r="G71" s="4" t="s">
        <v>298</v>
      </c>
      <c r="Y71" s="332"/>
      <c r="Z71" s="333"/>
      <c r="AA71" s="333"/>
      <c r="AB71" s="333"/>
      <c r="AC71" s="333"/>
      <c r="AD71" s="333"/>
      <c r="AE71" s="333"/>
      <c r="AF71" s="333"/>
    </row>
    <row r="72" spans="2:45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6.95" customHeight="1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6.95" customHeight="1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6.95" customHeight="1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.05" customHeight="1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>
      <c r="E78" s="4" t="s">
        <v>524</v>
      </c>
      <c r="F78" s="4">
        <v>1415</v>
      </c>
      <c r="G78" s="4">
        <f>(G74*F78)/F74</f>
        <v>23.982067525572877</v>
      </c>
      <c r="H78" s="310"/>
      <c r="I78" s="310"/>
      <c r="J78" s="310"/>
      <c r="K78" s="310"/>
      <c r="L78" s="310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6.95" customHeight="1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9"/>
    </row>
    <row r="85" spans="1:39" ht="16.05" customHeight="1">
      <c r="G85" s="6"/>
      <c r="P85" s="1"/>
      <c r="Y85" s="53" t="s">
        <v>604</v>
      </c>
      <c r="AG85" s="9"/>
      <c r="AI85" s="9"/>
      <c r="AL85" s="9"/>
    </row>
    <row r="86" spans="1:39" ht="16.95" customHeight="1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.05" customHeight="1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1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38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1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38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1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38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1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38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606</v>
      </c>
    </row>
    <row r="93" spans="1:39" ht="16.05" customHeight="1">
      <c r="A93" s="338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605</v>
      </c>
    </row>
    <row r="94" spans="1:39" ht="16.05" customHeight="1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13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6.95" customHeight="1">
      <c r="A99" s="313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13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13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35" t="s">
        <v>504</v>
      </c>
      <c r="I103" s="335"/>
      <c r="J103" s="335"/>
      <c r="K103" s="335"/>
      <c r="Y103" s="53">
        <v>0.7</v>
      </c>
      <c r="AG103" s="22">
        <v>0.3</v>
      </c>
    </row>
    <row r="104" spans="1:38" ht="16.95" customHeight="1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6.95" customHeight="1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36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38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36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38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6.95" customHeight="1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36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38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36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38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36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38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36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38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36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>
      <c r="A114" s="336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6.95" customHeight="1">
      <c r="A115" s="336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>
      <c r="A116" s="336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>
      <c r="A117" s="336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6.95" customHeight="1">
      <c r="B119" s="52"/>
      <c r="E119" s="22"/>
      <c r="H119" s="52"/>
      <c r="K119" s="22"/>
    </row>
    <row r="120" spans="1:31" ht="16.05" customHeight="1">
      <c r="D120" s="1"/>
      <c r="J120" s="1"/>
      <c r="O120" s="57"/>
    </row>
    <row r="121" spans="1:31" ht="16.05" customHeight="1">
      <c r="H121" s="9"/>
      <c r="I121" s="57"/>
      <c r="J121" s="57"/>
      <c r="K121" s="57"/>
    </row>
    <row r="122" spans="1:31" ht="16.05" customHeight="1">
      <c r="B122" s="9"/>
      <c r="I122" s="57"/>
      <c r="J122" s="57"/>
      <c r="K122" s="57"/>
    </row>
    <row r="123" spans="1:31" ht="16.05" customHeight="1">
      <c r="B123" s="9"/>
      <c r="H123" s="9"/>
      <c r="I123" s="57"/>
      <c r="J123" s="57"/>
      <c r="K123" s="57"/>
    </row>
    <row r="127" spans="1:31" ht="16.05" customHeight="1">
      <c r="D127" s="9"/>
      <c r="AE127" s="11"/>
    </row>
    <row r="136" spans="4:19">
      <c r="M136" s="11"/>
    </row>
    <row r="143" spans="4:19">
      <c r="D143" s="310" t="s">
        <v>557</v>
      </c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310"/>
    </row>
    <row r="155" spans="1:30">
      <c r="D155" s="22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37" t="s">
        <v>506</v>
      </c>
      <c r="D158" s="337"/>
      <c r="E158" s="337"/>
      <c r="F158" s="337"/>
      <c r="G158" s="337"/>
    </row>
    <row r="159" spans="1:30">
      <c r="B159" s="52" t="s">
        <v>358</v>
      </c>
      <c r="C159" s="333"/>
      <c r="D159" s="333"/>
      <c r="E159" s="333"/>
      <c r="F159" s="333"/>
      <c r="G159" s="333"/>
    </row>
    <row r="160" spans="1:30">
      <c r="B160" s="22">
        <v>0.7</v>
      </c>
      <c r="I160" s="4" t="s">
        <v>264</v>
      </c>
    </row>
    <row r="161" spans="2:14" ht="18" customHeight="1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33" t="s">
        <v>563</v>
      </c>
      <c r="C180" s="333"/>
      <c r="D180" s="333"/>
      <c r="E180" s="333"/>
      <c r="F180" s="333"/>
      <c r="G180" s="333"/>
    </row>
    <row r="181" spans="1:21">
      <c r="B181" s="333"/>
      <c r="C181" s="333"/>
      <c r="D181" s="333"/>
      <c r="E181" s="333"/>
      <c r="F181" s="333"/>
      <c r="G181" s="333"/>
    </row>
    <row r="182" spans="1:21">
      <c r="B182" s="333"/>
      <c r="C182" s="333"/>
      <c r="D182" s="333"/>
      <c r="E182" s="333"/>
      <c r="F182" s="333"/>
      <c r="G182" s="333"/>
    </row>
    <row r="185" spans="1:21">
      <c r="I185" s="4" t="s">
        <v>264</v>
      </c>
    </row>
    <row r="186" spans="1:21" ht="18" customHeight="1">
      <c r="B186" s="52"/>
      <c r="I186" s="13" t="s">
        <v>83</v>
      </c>
    </row>
    <row r="187" spans="1:21">
      <c r="I187" s="4">
        <f>C195+C200-(H2O_out_BF_from_coke+SO2_out_BF_from_coke+N2_out_BF_from_coke)</f>
        <v>0</v>
      </c>
    </row>
    <row r="188" spans="1:21" ht="16.95" customHeight="1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>
      <c r="G197" s="22" t="s">
        <v>28</v>
      </c>
    </row>
    <row r="198" spans="1:101" ht="18" customHeight="1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10"/>
    </row>
    <row r="202" spans="1:101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10"/>
    </row>
    <row r="203" spans="1:101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10"/>
    </row>
    <row r="204" spans="1:101">
      <c r="H204" s="22" t="s">
        <v>607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10"/>
    </row>
    <row r="205" spans="1:101">
      <c r="CJ205" s="310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0"/>
    </row>
    <row r="208" spans="1:101" ht="18" customHeight="1">
      <c r="B208" s="333" t="s">
        <v>392</v>
      </c>
      <c r="C208" s="333"/>
      <c r="D208" s="333"/>
      <c r="E208" s="333"/>
      <c r="G208" s="15" t="s">
        <v>66</v>
      </c>
      <c r="H208" s="15" t="s">
        <v>23</v>
      </c>
      <c r="J208" s="319" t="s">
        <v>69</v>
      </c>
      <c r="K208" s="319"/>
      <c r="L208" s="319"/>
      <c r="M208" s="319"/>
      <c r="N208" s="319"/>
      <c r="O208" s="319"/>
    </row>
    <row r="209" spans="1:88" ht="18" customHeight="1">
      <c r="B209" s="333"/>
      <c r="C209" s="333"/>
      <c r="D209" s="333"/>
      <c r="E209" s="333"/>
      <c r="G209" s="4">
        <v>3.76</v>
      </c>
      <c r="H209" s="4">
        <v>2</v>
      </c>
      <c r="J209" s="319" t="s">
        <v>394</v>
      </c>
      <c r="K209" s="319"/>
      <c r="L209" s="319"/>
      <c r="M209" s="4"/>
      <c r="N209" s="327" t="s">
        <v>74</v>
      </c>
      <c r="O209" s="327"/>
    </row>
    <row r="210" spans="1:88">
      <c r="B210" s="333"/>
      <c r="C210" s="333"/>
      <c r="D210" s="333"/>
      <c r="E210" s="333"/>
      <c r="J210" s="31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9"/>
      <c r="L210" s="319"/>
      <c r="M210" s="319"/>
      <c r="N210" s="319"/>
      <c r="O210" s="319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0" t="s">
        <v>507</v>
      </c>
      <c r="C211" s="310"/>
      <c r="D211" s="310"/>
      <c r="E211" s="310"/>
    </row>
    <row r="213" spans="1:88" ht="16.95" customHeight="1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10"/>
      <c r="BL216" s="310"/>
      <c r="BM216" s="310"/>
      <c r="BN216" s="310"/>
    </row>
    <row r="217" spans="1:88" ht="18" customHeight="1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10"/>
      <c r="BL217" s="310"/>
      <c r="BM217" s="310"/>
      <c r="BN217" s="310"/>
      <c r="CJ217" s="310"/>
    </row>
    <row r="218" spans="1:88" ht="22.05" customHeight="1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10"/>
      <c r="BQ218" s="22" t="e">
        <f>BS218*BT218</f>
        <v>#DIV/0!</v>
      </c>
      <c r="BT218" s="22" t="e">
        <f>O2_Naturalgas_molcoeff*BT230</f>
        <v>#DIV/0!</v>
      </c>
      <c r="CJ218" s="310"/>
    </row>
    <row r="219" spans="1:88">
      <c r="BO219" s="310"/>
      <c r="BQ219" s="22">
        <f>N2_for_coke_oven_comb</f>
        <v>0</v>
      </c>
      <c r="CJ219" s="310"/>
    </row>
    <row r="220" spans="1:88">
      <c r="CJ220" s="310"/>
    </row>
    <row r="221" spans="1:88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10"/>
    </row>
    <row r="222" spans="1:88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>
      <c r="A223" s="338" t="s">
        <v>608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>
      <c r="A224" s="338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>
      <c r="A225" s="338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>
      <c r="C227" s="22" t="s">
        <v>1</v>
      </c>
      <c r="N227" s="92" t="s">
        <v>603</v>
      </c>
    </row>
    <row r="228" spans="1:94">
      <c r="C228" s="22" t="s">
        <v>10</v>
      </c>
      <c r="BK228" s="310" t="s">
        <v>376</v>
      </c>
      <c r="BL228" s="310"/>
      <c r="BM228" s="310"/>
      <c r="BN228" s="310"/>
    </row>
    <row r="229" spans="1:94">
      <c r="A229" s="338" t="s">
        <v>608</v>
      </c>
      <c r="B229" s="4" t="s">
        <v>135</v>
      </c>
      <c r="C229" s="22">
        <f>C223*MW_H</f>
        <v>7.0992995338357623E-2</v>
      </c>
      <c r="BK229" s="310"/>
      <c r="BL229" s="310"/>
      <c r="BM229" s="310"/>
      <c r="BN229" s="310"/>
    </row>
    <row r="230" spans="1:94">
      <c r="A230" s="338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>
      <c r="A231" s="33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33" t="s">
        <v>399</v>
      </c>
      <c r="C233" s="333"/>
      <c r="D233" s="333"/>
      <c r="E233" s="333"/>
      <c r="J233" s="319" t="s">
        <v>69</v>
      </c>
      <c r="K233" s="319"/>
      <c r="L233" s="319"/>
      <c r="M233" s="319"/>
      <c r="N233" s="319"/>
      <c r="O233" s="319"/>
    </row>
    <row r="234" spans="1:94" ht="22.05" customHeight="1">
      <c r="B234" s="333"/>
      <c r="C234" s="333"/>
      <c r="D234" s="333"/>
      <c r="E234" s="333"/>
      <c r="J234" s="319" t="s">
        <v>401</v>
      </c>
      <c r="K234" s="319"/>
      <c r="L234" s="319"/>
      <c r="M234" s="4"/>
      <c r="N234" s="327" t="s">
        <v>74</v>
      </c>
      <c r="O234" s="327"/>
      <c r="CJ234" s="310"/>
      <c r="CL234" s="22" t="e">
        <f>CO234*CN234</f>
        <v>#DIV/0!</v>
      </c>
      <c r="CO234" s="22" t="e">
        <f>H2O_Naturalgas_molcoeff*BT230</f>
        <v>#DIV/0!</v>
      </c>
    </row>
    <row r="235" spans="1:94">
      <c r="B235" s="333"/>
      <c r="C235" s="333"/>
      <c r="D235" s="333"/>
      <c r="E235" s="333"/>
      <c r="J235" s="31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9"/>
      <c r="L235" s="319"/>
      <c r="M235" s="319"/>
      <c r="N235" s="319"/>
      <c r="O235" s="319"/>
      <c r="CJ235" s="310"/>
      <c r="CL235" s="22" t="e">
        <f>CN235*CO235</f>
        <v>#DIV/0!</v>
      </c>
      <c r="CO235" s="22" t="e">
        <f>BT230</f>
        <v>#DIV/0!</v>
      </c>
    </row>
    <row r="236" spans="1:94" ht="19.95" customHeight="1">
      <c r="B236" s="310" t="s">
        <v>507</v>
      </c>
      <c r="C236" s="310"/>
      <c r="D236" s="310"/>
      <c r="E236" s="310"/>
      <c r="CJ236" s="310"/>
      <c r="CL236" s="22">
        <f>CO236*CN236</f>
        <v>0</v>
      </c>
    </row>
    <row r="237" spans="1:94">
      <c r="CP237" s="22" t="e">
        <f t="array" ref="CP237">SUM(CL234:CL236*CP234:CP236) / CL237</f>
        <v>#DIV/0!</v>
      </c>
    </row>
    <row r="238" spans="1:94" ht="16.95" customHeight="1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33" t="s">
        <v>404</v>
      </c>
      <c r="C250" s="333"/>
      <c r="D250" s="333"/>
      <c r="E250" s="333"/>
      <c r="J250" s="319" t="s">
        <v>69</v>
      </c>
      <c r="K250" s="319"/>
      <c r="L250" s="319"/>
      <c r="M250" s="319"/>
      <c r="N250" s="319"/>
      <c r="O250" s="319"/>
      <c r="CJ250" s="310"/>
    </row>
    <row r="251" spans="1:88" ht="18" customHeight="1">
      <c r="B251" s="333"/>
      <c r="C251" s="333"/>
      <c r="D251" s="333"/>
      <c r="E251" s="333"/>
      <c r="J251" s="319" t="s">
        <v>406</v>
      </c>
      <c r="K251" s="319"/>
      <c r="L251" s="319"/>
      <c r="M251" s="4"/>
      <c r="N251" s="327" t="s">
        <v>74</v>
      </c>
      <c r="O251" s="327"/>
      <c r="CJ251" s="310"/>
    </row>
    <row r="252" spans="1:88">
      <c r="B252" s="333"/>
      <c r="C252" s="333"/>
      <c r="D252" s="333"/>
      <c r="E252" s="333"/>
      <c r="J252" s="31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9"/>
      <c r="L252" s="319"/>
      <c r="M252" s="319"/>
      <c r="N252" s="319"/>
      <c r="O252" s="319"/>
      <c r="CJ252" s="310"/>
    </row>
    <row r="253" spans="1:88">
      <c r="B253" s="310" t="s">
        <v>507</v>
      </c>
      <c r="C253" s="310"/>
      <c r="D253" s="310"/>
      <c r="E253" s="310"/>
      <c r="CJ253" s="310"/>
    </row>
    <row r="254" spans="1:88">
      <c r="CJ254" s="310"/>
    </row>
    <row r="255" spans="1:88" ht="16.95" customHeight="1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10"/>
    </row>
    <row r="256" spans="1:88" ht="18" customHeight="1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10"/>
    </row>
    <row r="257" spans="1:88" ht="18" customHeight="1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10"/>
    </row>
    <row r="258" spans="1:88" ht="18" customHeight="1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10"/>
    </row>
    <row r="259" spans="1:88" ht="18" customHeight="1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10"/>
    </row>
    <row r="260" spans="1:88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10"/>
    </row>
    <row r="262" spans="1:88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33" t="s">
        <v>403</v>
      </c>
      <c r="C266" s="333"/>
      <c r="D266" s="333"/>
      <c r="E266" s="333"/>
      <c r="J266" s="319" t="s">
        <v>69</v>
      </c>
      <c r="K266" s="319"/>
      <c r="L266" s="319"/>
      <c r="M266" s="319"/>
      <c r="N266" s="319"/>
      <c r="O266" s="319"/>
    </row>
    <row r="267" spans="1:88" ht="18" customHeight="1">
      <c r="B267" s="333"/>
      <c r="C267" s="333"/>
      <c r="D267" s="333"/>
      <c r="E267" s="333"/>
      <c r="J267" s="319" t="s">
        <v>73</v>
      </c>
      <c r="K267" s="319"/>
      <c r="L267" s="319"/>
      <c r="M267" s="4"/>
      <c r="N267" s="327" t="s">
        <v>74</v>
      </c>
      <c r="O267" s="327"/>
    </row>
    <row r="268" spans="1:88">
      <c r="B268" s="333"/>
      <c r="C268" s="333"/>
      <c r="D268" s="333"/>
      <c r="E268" s="333"/>
      <c r="J268" s="31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9"/>
      <c r="L268" s="319"/>
      <c r="M268" s="319"/>
      <c r="N268" s="319"/>
      <c r="O268" s="319"/>
    </row>
    <row r="269" spans="1:88">
      <c r="B269" s="310" t="s">
        <v>507</v>
      </c>
      <c r="C269" s="310"/>
      <c r="D269" s="310"/>
      <c r="E269" s="310"/>
    </row>
    <row r="271" spans="1:88" ht="16.95" customHeight="1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6.95" customHeight="1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>
      <c r="A283" s="338" t="s">
        <v>609</v>
      </c>
      <c r="B283" s="4" t="s">
        <v>480</v>
      </c>
      <c r="C283" s="22">
        <f>C280/C281</f>
        <v>0.33567230039130802</v>
      </c>
    </row>
    <row r="284" spans="1:13">
      <c r="A284" s="338"/>
      <c r="B284" s="62" t="s">
        <v>481</v>
      </c>
      <c r="C284" s="22">
        <f>(1-C283)</f>
        <v>0.66432769960869198</v>
      </c>
    </row>
    <row r="285" spans="1:13">
      <c r="A285" s="93"/>
      <c r="B285" s="3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opLeftCell="DW70" zoomScale="75" zoomScaleNormal="120" workbookViewId="0">
      <selection activeCell="EN126" sqref="EN126:ET128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11"/>
    </row>
    <row r="2" spans="20:20">
      <c r="T2" s="11"/>
    </row>
    <row r="3" spans="20:20">
      <c r="T3" s="11"/>
    </row>
    <row r="6" spans="20:20">
      <c r="T6" s="11"/>
    </row>
    <row r="7" spans="20:20">
      <c r="T7" s="11"/>
    </row>
    <row r="8" spans="20:20">
      <c r="T8" s="11"/>
    </row>
    <row r="9" spans="20:20">
      <c r="T9" s="11"/>
    </row>
    <row r="11" spans="20:20">
      <c r="T11" s="11"/>
    </row>
    <row r="12" spans="20:20">
      <c r="T12" s="11"/>
    </row>
    <row r="13" spans="20:20">
      <c r="T13" s="11"/>
    </row>
    <row r="23" spans="14:66" ht="15" customHeight="1">
      <c r="P23" s="356" t="s">
        <v>285</v>
      </c>
      <c r="Q23" s="356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.05" customHeight="1">
      <c r="P24" s="357"/>
      <c r="Q24" s="357"/>
    </row>
    <row r="25" spans="14:66" ht="16.05" customHeight="1">
      <c r="P25" s="349" t="s">
        <v>269</v>
      </c>
      <c r="Q25" s="103" t="s">
        <v>245</v>
      </c>
      <c r="AO25" s="359" t="s">
        <v>346</v>
      </c>
      <c r="AP25" s="359"/>
      <c r="AQ25" s="359"/>
      <c r="AR25" s="359"/>
      <c r="AS25" s="359"/>
      <c r="AT25" s="359"/>
      <c r="AU25" s="359"/>
      <c r="BH25" s="359" t="s">
        <v>350</v>
      </c>
      <c r="BI25" s="359"/>
      <c r="BJ25" s="359"/>
      <c r="BK25" s="359"/>
      <c r="BL25" s="359"/>
      <c r="BM25" s="359"/>
      <c r="BN25" s="359"/>
    </row>
    <row r="26" spans="14:66">
      <c r="P26" s="352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6.95" customHeight="1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.05" customHeight="1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.05" customHeight="1"/>
    <row r="40" spans="5:80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.05" customHeight="1">
      <c r="E42" s="365" t="s">
        <v>332</v>
      </c>
      <c r="F42" s="365"/>
      <c r="G42" s="365"/>
      <c r="H42" s="365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53" t="s">
        <v>325</v>
      </c>
      <c r="X42" s="353"/>
      <c r="Y42" s="353"/>
      <c r="Z42" s="353"/>
      <c r="AA42" s="353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53" t="s">
        <v>455</v>
      </c>
      <c r="AQ42" s="353"/>
      <c r="AR42" s="353"/>
      <c r="AS42" s="353"/>
      <c r="AT42" s="353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53" t="s">
        <v>351</v>
      </c>
      <c r="BJ42" s="353"/>
      <c r="BK42" s="353"/>
      <c r="BL42" s="353"/>
      <c r="BM42" s="353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.05" customHeight="1">
      <c r="E43" s="365"/>
      <c r="F43" s="365"/>
      <c r="G43" s="365"/>
      <c r="H43" s="365"/>
      <c r="J43" s="6"/>
      <c r="K43" s="6"/>
      <c r="L43" s="6"/>
      <c r="M43" s="6"/>
      <c r="N43" s="6"/>
      <c r="O43" s="6"/>
      <c r="P43" s="6"/>
      <c r="Q43" s="6"/>
      <c r="R43" s="6"/>
      <c r="S43" s="6"/>
      <c r="W43" s="354"/>
      <c r="X43" s="354"/>
      <c r="Y43" s="354"/>
      <c r="Z43" s="354"/>
      <c r="AA43" s="354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53"/>
      <c r="AQ43" s="353"/>
      <c r="AR43" s="353"/>
      <c r="AS43" s="353"/>
      <c r="AT43" s="353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53"/>
      <c r="BJ43" s="353"/>
      <c r="BK43" s="353"/>
      <c r="BL43" s="353"/>
      <c r="BM43" s="353"/>
    </row>
    <row r="44" spans="5:80" ht="19.2" customHeight="1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63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49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49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64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52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52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.05" customHeight="1">
      <c r="I46" s="351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51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51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51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.05" customHeight="1">
      <c r="I47" s="351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51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51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51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51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51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51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>
      <c r="I49" s="351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51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51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510</v>
      </c>
      <c r="BU49" s="6"/>
      <c r="BV49" s="6"/>
      <c r="BZ49" s="22" t="s">
        <v>90</v>
      </c>
      <c r="CA49" s="1" t="s">
        <v>87</v>
      </c>
    </row>
    <row r="50" spans="2:86">
      <c r="I50" s="351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51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51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>
      <c r="I51" s="351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51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51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.05" customHeight="1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>
      <c r="J53" s="6"/>
      <c r="K53" s="1" t="s">
        <v>83</v>
      </c>
      <c r="L53" s="6"/>
      <c r="M53" s="22" t="s">
        <v>85</v>
      </c>
      <c r="N53" s="22" t="s">
        <v>81</v>
      </c>
      <c r="O53" s="1" t="s">
        <v>510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510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510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6.95" customHeight="1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6.95" customHeight="1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51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51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>
      <c r="B61" s="344" t="s">
        <v>386</v>
      </c>
      <c r="C61" s="344"/>
      <c r="D61" s="344"/>
      <c r="E61" s="344"/>
      <c r="F61" s="344"/>
      <c r="G61" s="344"/>
      <c r="H61" s="344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51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>
      <c r="B62" s="348"/>
      <c r="C62" s="348"/>
      <c r="D62" s="348"/>
      <c r="E62" s="348"/>
      <c r="F62" s="348"/>
      <c r="G62" s="348"/>
      <c r="H62" s="348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51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510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510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6.95" customHeight="1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51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6.95" customHeight="1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51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.05" customHeight="1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51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.05" customHeight="1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51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.05" customHeight="1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>
      <c r="E74" s="344" t="s">
        <v>414</v>
      </c>
      <c r="F74" s="344"/>
      <c r="G74" s="344"/>
      <c r="H74" s="34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>
      <c r="E75" s="344"/>
      <c r="F75" s="344"/>
      <c r="G75" s="344"/>
      <c r="H75" s="344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>
      <c r="I76" s="351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>
      <c r="I77" s="351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.05" customHeight="1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>
      <c r="K79" s="1"/>
      <c r="L79" s="1"/>
      <c r="M79" s="22" t="s">
        <v>85</v>
      </c>
      <c r="N79" s="22" t="s">
        <v>81</v>
      </c>
      <c r="O79" s="1" t="s">
        <v>510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8" customHeight="1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" customHeight="1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" customHeight="1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" customHeight="1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44" t="s">
        <v>410</v>
      </c>
      <c r="DU103" s="344"/>
      <c r="DV103" s="344"/>
      <c r="DW103" s="344"/>
      <c r="DX103" s="344"/>
      <c r="DY103" s="344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.05" customHeight="1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48"/>
      <c r="DU104" s="348"/>
      <c r="DV104" s="348"/>
      <c r="DW104" s="348"/>
      <c r="DX104" s="348"/>
      <c r="DY104" s="348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45" customHeight="1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510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/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/>
      <c r="FH109" s="149"/>
      <c r="FI109" s="149"/>
      <c r="FJ109" s="149"/>
      <c r="FK109" s="149"/>
      <c r="FL109" s="149">
        <f>SUM(FL108)</f>
        <v>34.288240000000087</v>
      </c>
      <c r="FM109" s="149">
        <f>SUM(FM108)</f>
        <v>67875.356217847453</v>
      </c>
    </row>
    <row r="110" spans="16:169" ht="19.2" customHeight="1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60" t="s">
        <v>346</v>
      </c>
      <c r="AP110" s="347"/>
      <c r="AQ110" s="347"/>
      <c r="AR110" s="347"/>
      <c r="AS110" s="347"/>
      <c r="AT110" s="347"/>
      <c r="AU110" s="34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47" t="s">
        <v>350</v>
      </c>
      <c r="BH110" s="347"/>
      <c r="BI110" s="347"/>
      <c r="BJ110" s="347"/>
      <c r="BK110" s="347"/>
      <c r="BL110" s="347"/>
      <c r="BM110" s="34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" t="s">
        <v>83</v>
      </c>
      <c r="FC110" s="1"/>
      <c r="FD110" s="22" t="s">
        <v>85</v>
      </c>
      <c r="FE110" s="22" t="s">
        <v>81</v>
      </c>
      <c r="FF110" s="1" t="s">
        <v>510</v>
      </c>
      <c r="FG110" s="6"/>
      <c r="FH110" s="6"/>
      <c r="FL110" s="22" t="s">
        <v>90</v>
      </c>
      <c r="FM110" s="1" t="s">
        <v>87</v>
      </c>
    </row>
    <row r="111" spans="16:169" ht="19.95" customHeight="1">
      <c r="P111" s="361" t="s">
        <v>285</v>
      </c>
      <c r="Q111" s="361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.05" customHeight="1">
      <c r="P112" s="362"/>
      <c r="Q112" s="362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>
      <c r="P113" s="349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6.95" customHeight="1">
      <c r="P114" s="352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47" t="s">
        <v>352</v>
      </c>
      <c r="EQ114" s="347"/>
      <c r="ER114" s="347"/>
      <c r="ES114" s="347"/>
      <c r="ET114" s="347"/>
      <c r="EU114" s="347"/>
    </row>
    <row r="115" spans="5:176" ht="16.05" customHeight="1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" customHeight="1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44" t="s">
        <v>376</v>
      </c>
      <c r="DU116" s="344"/>
      <c r="DV116" s="344"/>
      <c r="DW116" s="344"/>
      <c r="DX116" s="344"/>
      <c r="DY116" s="344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.05" customHeight="1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48"/>
      <c r="DU117" s="348"/>
      <c r="DV117" s="348"/>
      <c r="DW117" s="348"/>
      <c r="DX117" s="348"/>
      <c r="DY117" s="348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6.95" customHeight="1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510</v>
      </c>
      <c r="EG120" s="6"/>
      <c r="EH120" s="6"/>
      <c r="EL120" s="22" t="s">
        <v>90</v>
      </c>
      <c r="EM120" s="1" t="s">
        <v>87</v>
      </c>
    </row>
    <row r="121" spans="5:176" ht="19.2" customHeight="1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6.95" customHeight="1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6.95" customHeight="1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.05" customHeight="1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" customHeight="1">
      <c r="E126" s="365" t="s">
        <v>413</v>
      </c>
      <c r="F126" s="365"/>
      <c r="G126" s="365"/>
      <c r="H126" s="365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55" t="s">
        <v>326</v>
      </c>
      <c r="X126" s="355"/>
      <c r="Y126" s="355"/>
      <c r="Z126" s="355"/>
      <c r="AA126" s="355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55" t="s">
        <v>435</v>
      </c>
      <c r="AR126" s="355"/>
      <c r="AS126" s="355"/>
      <c r="AT126" s="355"/>
      <c r="AU126" s="355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55" t="s">
        <v>348</v>
      </c>
      <c r="BK126" s="355"/>
      <c r="BL126" s="355"/>
      <c r="BM126" s="355"/>
      <c r="BN126" s="355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55" t="s">
        <v>349</v>
      </c>
      <c r="CD126" s="355"/>
      <c r="CE126" s="355"/>
      <c r="CF126" s="355"/>
      <c r="CG126" s="355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75" t="s">
        <v>76</v>
      </c>
      <c r="DT126" s="375"/>
      <c r="DU126" s="375"/>
      <c r="DV126" s="375"/>
      <c r="DW126" s="375"/>
      <c r="DX126" s="375"/>
      <c r="DY126" s="375"/>
      <c r="EG126" s="22" t="s">
        <v>445</v>
      </c>
      <c r="EL126" s="114">
        <f>EB134</f>
        <v>1314.2879334772852</v>
      </c>
      <c r="EM126" s="115">
        <f>EM134</f>
        <v>6682782.3361421349</v>
      </c>
      <c r="EN126" s="340" t="s">
        <v>337</v>
      </c>
      <c r="EO126" s="340"/>
      <c r="EP126" s="340"/>
      <c r="EQ126" s="340"/>
      <c r="ER126" s="340"/>
      <c r="ES126" s="340"/>
      <c r="ET126" s="340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40" t="s">
        <v>331</v>
      </c>
      <c r="FO126" s="340"/>
      <c r="FP126" s="340"/>
      <c r="FQ126" s="340"/>
      <c r="FR126" s="340"/>
      <c r="FS126" s="340"/>
      <c r="FT126" s="340"/>
    </row>
    <row r="127" spans="5:176" ht="16.2" customHeight="1">
      <c r="E127" s="365"/>
      <c r="F127" s="365"/>
      <c r="G127" s="365"/>
      <c r="H127" s="365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58"/>
      <c r="X127" s="358"/>
      <c r="Y127" s="358"/>
      <c r="Z127" s="358"/>
      <c r="AA127" s="358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55"/>
      <c r="AR127" s="355"/>
      <c r="AS127" s="355"/>
      <c r="AT127" s="355"/>
      <c r="AU127" s="355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55"/>
      <c r="BK127" s="355"/>
      <c r="BL127" s="355"/>
      <c r="BM127" s="355"/>
      <c r="BN127" s="355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55"/>
      <c r="CD127" s="355"/>
      <c r="CE127" s="355"/>
      <c r="CF127" s="355"/>
      <c r="CG127" s="355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75"/>
      <c r="DT127" s="375"/>
      <c r="DU127" s="375"/>
      <c r="DV127" s="375"/>
      <c r="DW127" s="375"/>
      <c r="DX127" s="375"/>
      <c r="DY127" s="375"/>
      <c r="EN127" s="340"/>
      <c r="EO127" s="340"/>
      <c r="EP127" s="340"/>
      <c r="EQ127" s="340"/>
      <c r="ER127" s="340"/>
      <c r="ES127" s="340"/>
      <c r="ET127" s="340"/>
      <c r="EY127" s="1"/>
      <c r="EZ127" s="1"/>
      <c r="FA127" s="1"/>
      <c r="FB127" s="1"/>
      <c r="FC127" s="1"/>
      <c r="FD127" s="1"/>
      <c r="FE127" s="1"/>
      <c r="FF127" s="1"/>
      <c r="FG127" s="1"/>
      <c r="FN127" s="340"/>
      <c r="FO127" s="340"/>
      <c r="FP127" s="340"/>
      <c r="FQ127" s="340"/>
      <c r="FR127" s="340"/>
      <c r="FS127" s="340"/>
      <c r="FT127" s="340"/>
    </row>
    <row r="128" spans="5:176" ht="19.8" customHeight="1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49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49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49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49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75"/>
      <c r="DT128" s="375"/>
      <c r="DU128" s="375"/>
      <c r="DV128" s="375"/>
      <c r="DW128" s="375"/>
      <c r="DX128" s="375"/>
      <c r="DY128" s="375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0"/>
      <c r="EO128" s="340"/>
      <c r="EP128" s="340"/>
      <c r="EQ128" s="340"/>
      <c r="ER128" s="340"/>
      <c r="ES128" s="340"/>
      <c r="ET128" s="340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0"/>
      <c r="FO128" s="340"/>
      <c r="FP128" s="340"/>
      <c r="FQ128" s="340"/>
      <c r="FR128" s="340"/>
      <c r="FS128" s="340"/>
      <c r="FT128" s="340"/>
    </row>
    <row r="129" spans="2:171" ht="19.2" customHeight="1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52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52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52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52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42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70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46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46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46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46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43"/>
      <c r="DX130" s="101" t="s">
        <v>77</v>
      </c>
      <c r="DY130" s="6"/>
      <c r="DZ130" s="346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71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.05" customHeight="1">
      <c r="I131" s="346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46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46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46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46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3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/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/>
      <c r="FH131" s="40"/>
      <c r="FI131" s="40"/>
      <c r="FJ131" s="40"/>
      <c r="FK131" s="40"/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510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46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" t="s">
        <v>83</v>
      </c>
      <c r="FC132" s="1"/>
      <c r="FD132" s="22" t="s">
        <v>85</v>
      </c>
      <c r="FE132" s="22" t="s">
        <v>81</v>
      </c>
      <c r="FF132" s="1" t="s">
        <v>510</v>
      </c>
      <c r="FG132" s="6"/>
      <c r="FH132" s="6"/>
      <c r="FL132" s="22" t="s">
        <v>90</v>
      </c>
      <c r="FM132" s="1" t="s">
        <v>87</v>
      </c>
    </row>
    <row r="133" spans="2:171" ht="18" customHeight="1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510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510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510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510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46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NCV_dry_anthrocite</f>
        <v>30080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.05" customHeight="1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18</v>
      </c>
      <c r="EB134" s="116">
        <f>SUM(EB130:EB133)</f>
        <v>1314.2879334772852</v>
      </c>
      <c r="EC134" s="116"/>
      <c r="ED134" s="117">
        <f>SUM(ED130:ED133)</f>
        <v>217.91110910401193</v>
      </c>
      <c r="EE134" s="117">
        <f>SUM(EE130:EE133)</f>
        <v>27197.510462001112</v>
      </c>
      <c r="EF134" s="3">
        <f t="array" ref="EF134">SUM(EB130:EB133*EF130:EF133) / EB134</f>
        <v>3963.8871338071585</v>
      </c>
      <c r="EG134" s="117"/>
      <c r="EH134" s="117">
        <f>SUM(EH130:EH133)</f>
        <v>1</v>
      </c>
      <c r="EI134" s="117"/>
      <c r="EJ134" s="117"/>
      <c r="EK134" s="117"/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.05" customHeight="1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510</v>
      </c>
      <c r="EG135" s="122"/>
      <c r="EH135" s="122"/>
      <c r="EI135" s="112"/>
      <c r="EJ135" s="112"/>
      <c r="EK135" s="112"/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.05" customHeight="1">
      <c r="B137" s="344" t="s">
        <v>386</v>
      </c>
      <c r="C137" s="344"/>
      <c r="D137" s="344"/>
      <c r="E137" s="344"/>
      <c r="F137" s="344"/>
      <c r="G137" s="344"/>
      <c r="H137" s="344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.05" customHeight="1">
      <c r="B138" s="348"/>
      <c r="C138" s="348"/>
      <c r="D138" s="348"/>
      <c r="E138" s="348"/>
      <c r="F138" s="348"/>
      <c r="G138" s="348"/>
      <c r="H138" s="34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.05" customHeight="1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.05" customHeight="1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" customHeight="1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.05" customHeight="1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44" t="s">
        <v>414</v>
      </c>
      <c r="BL142" s="344"/>
      <c r="BM142" s="344"/>
      <c r="BN142" s="344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51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4" t="s">
        <v>414</v>
      </c>
      <c r="DW142" s="344"/>
      <c r="DX142" s="344"/>
      <c r="DY142" s="344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44"/>
      <c r="BL143" s="344"/>
      <c r="BM143" s="344"/>
      <c r="BN143" s="344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51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4"/>
      <c r="DW143" s="344"/>
      <c r="DX143" s="344"/>
      <c r="DY143" s="344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51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51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1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51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51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51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51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510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51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510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51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51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510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510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51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51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51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510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510</v>
      </c>
      <c r="FG150" s="6"/>
      <c r="FH150" s="6"/>
      <c r="FL150" s="22" t="s">
        <v>90</v>
      </c>
      <c r="FM150" s="1" t="s">
        <v>87</v>
      </c>
    </row>
    <row r="151" spans="2:169" ht="19.05" customHeight="1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6.95" customHeight="1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" customHeight="1">
      <c r="B153" s="344" t="s">
        <v>387</v>
      </c>
      <c r="C153" s="344"/>
      <c r="D153" s="344"/>
      <c r="E153" s="344"/>
      <c r="F153" s="344"/>
      <c r="G153" s="344"/>
      <c r="H153" s="344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>
      <c r="B154" s="348"/>
      <c r="C154" s="348"/>
      <c r="D154" s="348"/>
      <c r="E154" s="348"/>
      <c r="F154" s="348"/>
      <c r="G154" s="348"/>
      <c r="H154" s="348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44" t="s">
        <v>376</v>
      </c>
      <c r="BL154" s="344"/>
      <c r="BM154" s="344"/>
      <c r="BN154" s="344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44"/>
      <c r="BL155" s="344"/>
      <c r="BM155" s="344"/>
      <c r="BN155" s="344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72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510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2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510</v>
      </c>
      <c r="BV158" s="6"/>
      <c r="BW158" s="6"/>
      <c r="CA158" s="22" t="s">
        <v>90</v>
      </c>
      <c r="CB158" s="1" t="s">
        <v>87</v>
      </c>
      <c r="DZ158" s="372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6.95" customHeight="1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2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6.95" customHeight="1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510</v>
      </c>
      <c r="EG161" s="6"/>
      <c r="EH161" s="6"/>
      <c r="EL161" s="22" t="s">
        <v>90</v>
      </c>
      <c r="EM161" s="1" t="s">
        <v>87</v>
      </c>
    </row>
    <row r="162" spans="1:143" ht="18" customHeight="1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6.95" customHeight="1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.05" customHeight="1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>
      <c r="E165" s="344" t="s">
        <v>414</v>
      </c>
      <c r="F165" s="344"/>
      <c r="G165" s="344"/>
      <c r="H165" s="344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>
      <c r="E166" s="344"/>
      <c r="F166" s="344"/>
      <c r="G166" s="344"/>
      <c r="H166" s="344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>
      <c r="I167" s="351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>
      <c r="I168" s="351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.05" customHeight="1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>
      <c r="K170" s="1" t="s">
        <v>83</v>
      </c>
      <c r="L170" s="1"/>
      <c r="M170" s="22" t="s">
        <v>85</v>
      </c>
      <c r="N170" s="22" t="s">
        <v>81</v>
      </c>
      <c r="O170" s="1" t="s">
        <v>510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.05" customHeight="1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.05" customHeight="1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.05" customHeight="1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.05" customHeight="1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.05" customHeight="1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.05" customHeight="1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.05" customHeight="1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.05" customHeight="1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6"/>
      <c r="U182" s="6"/>
      <c r="V182" s="6"/>
      <c r="W182" s="359" t="s">
        <v>345</v>
      </c>
      <c r="X182" s="359"/>
      <c r="Y182" s="359"/>
      <c r="Z182" s="359"/>
      <c r="AA182" s="359"/>
      <c r="AB182" s="359"/>
      <c r="AC182" s="359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6.95" customHeight="1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59" t="s">
        <v>346</v>
      </c>
      <c r="AP187" s="359"/>
      <c r="AQ187" s="359"/>
      <c r="AR187" s="359"/>
      <c r="AS187" s="359"/>
      <c r="AT187" s="359"/>
      <c r="AU187" s="359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59" t="s">
        <v>347</v>
      </c>
      <c r="BH187" s="359"/>
      <c r="BI187" s="359"/>
      <c r="BJ187" s="359"/>
      <c r="BK187" s="359"/>
      <c r="BL187" s="359"/>
      <c r="BM187" s="359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>
      <c r="P189" s="368" t="s">
        <v>285</v>
      </c>
      <c r="Q189" s="368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.05" customHeight="1">
      <c r="P190" s="369"/>
      <c r="Q190" s="369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.05" customHeight="1">
      <c r="P191" s="349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>
      <c r="P192" s="352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.05" customHeight="1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.05" customHeight="1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66" t="s">
        <v>398</v>
      </c>
      <c r="X195" s="367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.05" customHeight="1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>
      <c r="J206" s="6"/>
      <c r="K206" s="6"/>
      <c r="L206" s="6"/>
      <c r="M206" s="6"/>
      <c r="N206" s="6"/>
      <c r="O206" s="6"/>
      <c r="P206" s="335" t="s">
        <v>336</v>
      </c>
      <c r="Q206" s="335"/>
      <c r="R206" s="335"/>
      <c r="S206" s="6"/>
      <c r="T206" s="6"/>
      <c r="U206" s="182">
        <f>K218</f>
        <v>298.6148747230165</v>
      </c>
      <c r="V206" s="180">
        <f>V218</f>
        <v>8850991.3601140417</v>
      </c>
      <c r="W206" s="341" t="s">
        <v>327</v>
      </c>
      <c r="X206" s="341"/>
      <c r="Y206" s="341"/>
      <c r="Z206" s="341"/>
      <c r="AA206" s="341"/>
      <c r="AB206" s="341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1" t="s">
        <v>434</v>
      </c>
      <c r="AR206" s="341"/>
      <c r="AS206" s="341"/>
      <c r="AT206" s="341"/>
      <c r="AU206" s="341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1" t="s">
        <v>362</v>
      </c>
      <c r="BK206" s="341"/>
      <c r="BL206" s="341"/>
      <c r="BM206" s="341"/>
      <c r="BN206" s="341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1" t="s">
        <v>344</v>
      </c>
      <c r="CE206" s="341"/>
      <c r="CF206" s="341"/>
      <c r="CG206" s="341"/>
      <c r="CH206" s="341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1"/>
      <c r="X207" s="341"/>
      <c r="Y207" s="341"/>
      <c r="Z207" s="341"/>
      <c r="AA207" s="341"/>
      <c r="AB207" s="341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1"/>
      <c r="AR207" s="341"/>
      <c r="AS207" s="341"/>
      <c r="AT207" s="341"/>
      <c r="AU207" s="341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1"/>
      <c r="BK207" s="341"/>
      <c r="BL207" s="341"/>
      <c r="BM207" s="341"/>
      <c r="BN207" s="341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76"/>
      <c r="CE207" s="376"/>
      <c r="CF207" s="376"/>
      <c r="CG207" s="376"/>
      <c r="CH207" s="376"/>
      <c r="CI207" s="167"/>
      <c r="CU207" s="6"/>
      <c r="CV207" s="6"/>
    </row>
    <row r="208" spans="5:101" ht="19.2" customHeight="1">
      <c r="E208" s="344" t="s">
        <v>356</v>
      </c>
      <c r="F208" s="344"/>
      <c r="G208" s="344"/>
      <c r="H208" s="344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49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49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49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49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44"/>
      <c r="F209" s="344"/>
      <c r="G209" s="344"/>
      <c r="H209" s="344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52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52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52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50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.05" customHeight="1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NCV_dry_anthrocite*MW_Coke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6.95" customHeight="1">
      <c r="I211" s="345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45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45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45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>
      <c r="I212" s="345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45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45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45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510</v>
      </c>
      <c r="CQ212" s="6"/>
      <c r="CR212" s="6"/>
      <c r="CV212" s="22" t="s">
        <v>90</v>
      </c>
      <c r="CW212" s="1" t="s">
        <v>87</v>
      </c>
    </row>
    <row r="213" spans="2:101">
      <c r="I213" s="345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45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45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45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6.95" customHeight="1">
      <c r="I214" s="345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45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45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45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.05" customHeight="1">
      <c r="I215" s="345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45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45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45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45" customHeight="1">
      <c r="I216" s="345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45" t="s">
        <v>297</v>
      </c>
      <c r="X216" s="6"/>
      <c r="Y216" s="1" t="s">
        <v>477</v>
      </c>
      <c r="Z216" s="1" t="s">
        <v>477</v>
      </c>
      <c r="AA216" s="1" t="s">
        <v>477</v>
      </c>
      <c r="AC216" s="345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45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45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45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45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>
      <c r="K219" s="1" t="s">
        <v>83</v>
      </c>
      <c r="L219" s="1"/>
      <c r="M219" s="22" t="s">
        <v>85</v>
      </c>
      <c r="N219" s="22" t="s">
        <v>81</v>
      </c>
      <c r="O219" s="1" t="s">
        <v>510</v>
      </c>
      <c r="P219" s="6"/>
      <c r="Q219" s="6"/>
      <c r="U219" s="22" t="s">
        <v>90</v>
      </c>
      <c r="V219" s="1" t="s">
        <v>87</v>
      </c>
      <c r="W219" s="345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510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510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510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45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45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44" t="s">
        <v>386</v>
      </c>
      <c r="C222" s="344"/>
      <c r="D222" s="344"/>
      <c r="E222" s="344"/>
      <c r="F222" s="344"/>
      <c r="G222" s="344"/>
      <c r="H222" s="344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45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>
      <c r="B223" s="348"/>
      <c r="C223" s="348"/>
      <c r="D223" s="348"/>
      <c r="E223" s="348"/>
      <c r="F223" s="348"/>
      <c r="G223" s="348"/>
      <c r="H223" s="34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45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.05" customHeight="1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45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45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45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59" t="s">
        <v>347</v>
      </c>
      <c r="CZ226" s="359"/>
      <c r="DA226" s="359"/>
      <c r="DB226" s="359"/>
      <c r="DC226" s="359"/>
      <c r="DD226" s="359"/>
    </row>
    <row r="227" spans="2:169" ht="19.05" customHeight="1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45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2.95" customHeight="1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510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45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.05" customHeight="1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.05" customHeight="1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510</v>
      </c>
      <c r="CQ230" s="6"/>
      <c r="CR230" s="6"/>
      <c r="CV230" s="22" t="s">
        <v>90</v>
      </c>
      <c r="CW230" s="1" t="s">
        <v>87</v>
      </c>
    </row>
    <row r="231" spans="2:169" ht="18" customHeight="1">
      <c r="AC231" s="351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>
      <c r="AC232" s="351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.05" customHeight="1">
      <c r="AC233" s="351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1" t="s">
        <v>514</v>
      </c>
      <c r="CZ233" s="341"/>
      <c r="DA233" s="341"/>
      <c r="DB233" s="341"/>
      <c r="DC233" s="341"/>
      <c r="DL233" s="22" t="s">
        <v>515</v>
      </c>
      <c r="DP233" s="182">
        <f>DF241</f>
        <v>46.099804713468714</v>
      </c>
      <c r="DQ233" s="180">
        <f>DQ241</f>
        <v>4043367.3234254471</v>
      </c>
      <c r="DS233" s="341" t="s">
        <v>516</v>
      </c>
      <c r="DT233" s="341"/>
      <c r="DU233" s="341"/>
      <c r="DV233" s="341"/>
      <c r="DW233" s="341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73" t="s">
        <v>331</v>
      </c>
      <c r="FJ233" s="374"/>
      <c r="FK233" s="374"/>
      <c r="FL233" s="374"/>
      <c r="FM233" s="374"/>
    </row>
    <row r="234" spans="2:169" ht="18" customHeight="1">
      <c r="U234" s="184" t="s">
        <v>1</v>
      </c>
      <c r="V234" s="183" t="s">
        <v>0</v>
      </c>
      <c r="AC234" s="351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44" t="s">
        <v>414</v>
      </c>
      <c r="BL234" s="344"/>
      <c r="BM234" s="344"/>
      <c r="BN234" s="344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1"/>
      <c r="CZ234" s="341"/>
      <c r="DA234" s="341"/>
      <c r="DB234" s="341"/>
      <c r="DC234" s="341"/>
      <c r="DS234" s="341"/>
      <c r="DT234" s="341"/>
      <c r="DU234" s="341"/>
      <c r="DV234" s="341"/>
      <c r="DW234" s="341"/>
      <c r="FI234" s="374"/>
      <c r="FJ234" s="374"/>
      <c r="FK234" s="374"/>
      <c r="FL234" s="374"/>
      <c r="FM234" s="374"/>
    </row>
    <row r="235" spans="2:169" ht="18" customHeight="1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510</v>
      </c>
      <c r="AJ235" s="6"/>
      <c r="AK235" s="6"/>
      <c r="AO235" s="22" t="s">
        <v>90</v>
      </c>
      <c r="AP235" s="1" t="s">
        <v>87</v>
      </c>
      <c r="BK235" s="344"/>
      <c r="BL235" s="344"/>
      <c r="BM235" s="344"/>
      <c r="BN235" s="344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42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42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4"/>
      <c r="FJ235" s="374"/>
      <c r="FK235" s="374"/>
      <c r="FL235" s="374"/>
      <c r="FM235" s="374"/>
    </row>
    <row r="236" spans="2:169" ht="22.05" customHeight="1">
      <c r="Q236" s="22" t="s">
        <v>432</v>
      </c>
      <c r="U236" s="182">
        <f>K242</f>
        <v>7.4647476716394348</v>
      </c>
      <c r="V236" s="180">
        <f>V242</f>
        <v>30.954464502133519</v>
      </c>
      <c r="BO236" s="345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43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43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>
      <c r="BO237" s="345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46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46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72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2.95" customHeight="1">
      <c r="E238" s="344" t="s">
        <v>414</v>
      </c>
      <c r="F238" s="344"/>
      <c r="G238" s="344"/>
      <c r="H238" s="344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51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46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46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72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>
      <c r="E239" s="344"/>
      <c r="F239" s="344"/>
      <c r="G239" s="344"/>
      <c r="H239" s="344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510</v>
      </c>
      <c r="BV239" s="6"/>
      <c r="BW239" s="6"/>
      <c r="CA239" s="22" t="s">
        <v>90</v>
      </c>
      <c r="CB239" s="1" t="s">
        <v>87</v>
      </c>
      <c r="CJ239" s="351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46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46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2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>
      <c r="I240" s="351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1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46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46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72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.05" customHeight="1">
      <c r="I241" s="351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51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51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510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510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510</v>
      </c>
      <c r="FA242" s="6"/>
      <c r="FB242" s="6"/>
      <c r="FF242" s="22" t="s">
        <v>90</v>
      </c>
      <c r="FG242" s="1" t="s">
        <v>87</v>
      </c>
    </row>
    <row r="243" spans="4:163" ht="18" customHeight="1">
      <c r="K243" s="1" t="s">
        <v>83</v>
      </c>
      <c r="L243" s="1"/>
      <c r="M243" s="22" t="s">
        <v>85</v>
      </c>
      <c r="N243" s="22" t="s">
        <v>81</v>
      </c>
      <c r="O243" s="1" t="s">
        <v>510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510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>
      <c r="BI246" s="172"/>
      <c r="BJ246" s="172"/>
      <c r="BK246" s="344" t="s">
        <v>376</v>
      </c>
      <c r="BL246" s="344"/>
      <c r="BM246" s="344"/>
      <c r="BN246" s="344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44"/>
      <c r="BL247" s="344"/>
      <c r="BM247" s="344"/>
      <c r="BN247" s="344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.05" customHeight="1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510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.05" customHeight="1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.05" customHeight="1"/>
    <row r="253" spans="4:163" ht="13.95" customHeight="1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.05" customHeight="1">
      <c r="CJ255" s="351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>
      <c r="CJ256" s="351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>
      <c r="AZ257" s="11"/>
      <c r="CJ257" s="351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>
      <c r="CL259" s="1" t="s">
        <v>83</v>
      </c>
      <c r="CM259" s="1"/>
      <c r="CN259" s="22" t="s">
        <v>85</v>
      </c>
      <c r="CO259" s="22" t="s">
        <v>81</v>
      </c>
      <c r="CP259" s="1" t="s">
        <v>510</v>
      </c>
      <c r="CQ259" s="6"/>
      <c r="CR259" s="6"/>
      <c r="CV259" s="22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84" t="s">
        <v>1</v>
      </c>
      <c r="CW265" s="183" t="s">
        <v>0</v>
      </c>
    </row>
    <row r="266" spans="52:101" ht="18" customHeight="1">
      <c r="CV266" s="186" t="s">
        <v>83</v>
      </c>
      <c r="CW266" s="185" t="s">
        <v>87</v>
      </c>
    </row>
    <row r="267" spans="52:101" ht="16.05" customHeight="1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/>
    <row r="269" spans="52:101" ht="18" customHeight="1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45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6.95" customHeight="1">
      <c r="CJ272" s="345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6.95" customHeight="1">
      <c r="CJ273" s="345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6.95" customHeight="1">
      <c r="CJ274" s="345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6.95" customHeight="1">
      <c r="CJ275" s="345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6.95" customHeight="1">
      <c r="CJ276" s="345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6.95" customHeight="1">
      <c r="CJ277" s="345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>
      <c r="CJ278" s="345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6.95" customHeight="1">
      <c r="CJ279" s="345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>
      <c r="CJ280" s="345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>
      <c r="CJ281" s="345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>
      <c r="CL283" s="1" t="s">
        <v>83</v>
      </c>
      <c r="CM283" s="1"/>
      <c r="CN283" s="22" t="s">
        <v>85</v>
      </c>
      <c r="CO283" s="22" t="s">
        <v>81</v>
      </c>
      <c r="CP283" s="1" t="s">
        <v>510</v>
      </c>
      <c r="CQ283" s="6"/>
      <c r="CR283" s="6"/>
      <c r="CV283" s="22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topLeftCell="A15" zoomScale="171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77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78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79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80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80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81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82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83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84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85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85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86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9" t="s">
        <v>465</v>
      </c>
      <c r="F23" s="22" t="s">
        <v>464</v>
      </c>
      <c r="G23" s="22" t="s">
        <v>492</v>
      </c>
    </row>
    <row r="24" spans="4:9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208" zoomScale="88" zoomScaleNormal="20" workbookViewId="0">
      <selection activeCell="E216" sqref="E216:E230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87" t="s">
        <v>470</v>
      </c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G38" s="387"/>
      <c r="BH38" s="387"/>
      <c r="BI38" s="387"/>
      <c r="BN38" s="233"/>
      <c r="BO38" s="387" t="s">
        <v>471</v>
      </c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  <c r="BZ38" s="387"/>
      <c r="CA38" s="387"/>
      <c r="CB38" s="387"/>
      <c r="CC38" s="387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87" t="s">
        <v>472</v>
      </c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  <c r="BG78" s="387"/>
      <c r="BH78" s="387"/>
      <c r="BI78" s="387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87" t="s">
        <v>328</v>
      </c>
      <c r="AV123" s="387"/>
      <c r="AW123" s="387"/>
      <c r="AX123" s="387"/>
      <c r="AY123" s="387"/>
      <c r="AZ123" s="387"/>
      <c r="BA123" s="387"/>
      <c r="BB123" s="387"/>
      <c r="BC123" s="387"/>
      <c r="BD123" s="387"/>
      <c r="BE123" s="387"/>
      <c r="BF123" s="387"/>
      <c r="BG123" s="387"/>
      <c r="BH123" s="387"/>
      <c r="BI123" s="387"/>
      <c r="BJ123" s="52" t="s">
        <v>369</v>
      </c>
      <c r="BO123" s="387" t="s">
        <v>330</v>
      </c>
      <c r="BP123" s="387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88"/>
      <c r="G125" s="388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87" t="s">
        <v>368</v>
      </c>
      <c r="AV125" s="387"/>
      <c r="AW125" s="387"/>
      <c r="AX125" s="387"/>
      <c r="AY125" s="387"/>
      <c r="AZ125" s="387"/>
      <c r="BA125" s="387"/>
      <c r="BB125" s="387"/>
      <c r="BC125" s="387"/>
      <c r="BD125" s="387"/>
      <c r="BE125" s="387"/>
      <c r="BF125" s="387"/>
      <c r="BG125" s="387"/>
      <c r="BH125" s="387"/>
      <c r="BI125" s="387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9"/>
      <c r="F142" s="387" t="s">
        <v>329</v>
      </c>
      <c r="G142" s="387"/>
      <c r="H142" s="387"/>
      <c r="I142" s="387"/>
      <c r="J142" s="387"/>
      <c r="K142" s="387"/>
      <c r="L142" s="387"/>
      <c r="M142" s="387"/>
      <c r="N142" s="387"/>
      <c r="O142" s="387"/>
      <c r="P142" s="387"/>
      <c r="Q142" s="387"/>
      <c r="R142" s="387"/>
      <c r="S142" s="387"/>
      <c r="T142" s="387"/>
      <c r="U142" s="387"/>
      <c r="V142" s="387"/>
      <c r="W142" s="387"/>
      <c r="X142" s="387"/>
      <c r="Y142" s="387"/>
      <c r="Z142" s="387"/>
      <c r="AA142" s="387"/>
      <c r="AB142" s="387"/>
      <c r="AC142" s="387"/>
      <c r="AD142" s="387"/>
      <c r="AE142" s="387"/>
      <c r="AF142" s="387"/>
      <c r="AG142" s="387"/>
      <c r="AH142" s="387"/>
      <c r="AI142" s="387"/>
      <c r="AJ142" s="387"/>
      <c r="AK142" s="387"/>
      <c r="AL142" s="387"/>
      <c r="AM142" s="387"/>
      <c r="AN142" s="387"/>
      <c r="AO142" s="387"/>
      <c r="AP142" s="52" t="s">
        <v>365</v>
      </c>
      <c r="AQ142" s="52"/>
    </row>
    <row r="143" spans="5:68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9"/>
      <c r="F144" s="387" t="s">
        <v>366</v>
      </c>
      <c r="G144" s="387"/>
      <c r="H144" s="387"/>
      <c r="I144" s="387"/>
      <c r="J144" s="387"/>
      <c r="K144" s="387"/>
      <c r="L144" s="387"/>
      <c r="M144" s="387"/>
      <c r="N144" s="387"/>
      <c r="O144" s="387"/>
      <c r="P144" s="387"/>
      <c r="Q144" s="387"/>
      <c r="R144" s="387"/>
      <c r="S144" s="387"/>
      <c r="T144" s="387"/>
      <c r="U144" s="387"/>
      <c r="V144" s="387"/>
      <c r="W144" s="387"/>
      <c r="X144" s="387"/>
      <c r="Y144" s="387"/>
      <c r="Z144" s="387"/>
      <c r="AA144" s="387"/>
      <c r="AB144" s="387"/>
      <c r="AC144" s="387"/>
      <c r="AD144" s="387"/>
      <c r="AE144" s="387"/>
      <c r="AF144" s="387"/>
      <c r="AG144" s="387"/>
      <c r="AH144" s="387"/>
      <c r="AI144" s="387"/>
      <c r="AJ144" s="387"/>
      <c r="AK144" s="387"/>
      <c r="AL144" s="387"/>
      <c r="AM144" s="387"/>
      <c r="AN144" s="387"/>
      <c r="AO144" s="387"/>
    </row>
    <row r="145" spans="5:43">
      <c r="E145" s="139"/>
    </row>
    <row r="146" spans="5:43">
      <c r="E146" s="139"/>
    </row>
    <row r="147" spans="5:43">
      <c r="E147" s="139"/>
    </row>
    <row r="148" spans="5:43">
      <c r="E148" s="139"/>
    </row>
    <row r="149" spans="5:43">
      <c r="E149" s="139"/>
    </row>
    <row r="150" spans="5:43">
      <c r="E150" s="139"/>
    </row>
    <row r="151" spans="5:43">
      <c r="E151" s="139"/>
    </row>
    <row r="152" spans="5:43">
      <c r="E152" s="139"/>
    </row>
    <row r="153" spans="5:43">
      <c r="E153" s="139"/>
    </row>
    <row r="154" spans="5:43">
      <c r="E154" s="139"/>
    </row>
    <row r="155" spans="5:43" ht="235.95" customHeight="1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87" t="s">
        <v>56</v>
      </c>
      <c r="G165" s="387"/>
      <c r="H165" s="387"/>
      <c r="I165" s="387"/>
      <c r="J165" s="387"/>
      <c r="K165" s="387"/>
      <c r="L165" s="387"/>
      <c r="M165" s="387"/>
      <c r="N165" s="387"/>
      <c r="O165" s="387"/>
      <c r="P165" s="387"/>
      <c r="Q165" s="387"/>
      <c r="R165" s="387"/>
      <c r="S165" s="387"/>
      <c r="T165" s="387"/>
      <c r="U165" s="387"/>
      <c r="V165" s="387"/>
      <c r="W165" s="387"/>
      <c r="X165" s="387"/>
      <c r="Y165" s="387"/>
      <c r="Z165" s="387"/>
      <c r="AA165" s="387"/>
      <c r="AB165" s="387"/>
      <c r="AC165" s="387"/>
      <c r="AD165" s="387"/>
      <c r="AE165" s="387"/>
      <c r="AF165" s="387"/>
      <c r="AG165" s="387"/>
      <c r="AH165" s="387"/>
      <c r="AI165" s="387"/>
      <c r="AJ165" s="387"/>
      <c r="AK165" s="387"/>
      <c r="AL165" s="387"/>
      <c r="AM165" s="387"/>
      <c r="AN165" s="387"/>
      <c r="AO165" s="387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87" t="s">
        <v>367</v>
      </c>
      <c r="G167" s="387"/>
      <c r="H167" s="387"/>
      <c r="I167" s="387"/>
      <c r="J167" s="387"/>
      <c r="K167" s="387"/>
      <c r="L167" s="387"/>
      <c r="M167" s="387"/>
      <c r="N167" s="387"/>
      <c r="O167" s="387"/>
      <c r="P167" s="387"/>
      <c r="Q167" s="387"/>
      <c r="R167" s="387"/>
      <c r="S167" s="387"/>
      <c r="T167" s="387"/>
      <c r="U167" s="387"/>
      <c r="V167" s="387"/>
      <c r="W167" s="387"/>
      <c r="X167" s="387"/>
      <c r="Y167" s="387"/>
      <c r="Z167" s="387"/>
      <c r="AA167" s="387"/>
      <c r="AB167" s="387"/>
      <c r="AC167" s="387"/>
      <c r="AD167" s="387"/>
      <c r="AE167" s="387"/>
      <c r="AF167" s="387"/>
      <c r="AG167" s="387"/>
      <c r="AH167" s="387"/>
      <c r="AI167" s="387"/>
      <c r="AJ167" s="387"/>
      <c r="AK167" s="387"/>
      <c r="AL167" s="387"/>
      <c r="AM167" s="387"/>
      <c r="AN167" s="387"/>
      <c r="AO167" s="387"/>
      <c r="AP167" s="52"/>
      <c r="AQ167" s="52"/>
    </row>
    <row r="171" spans="5:47">
      <c r="F171" s="387" t="s">
        <v>461</v>
      </c>
      <c r="G171" s="387"/>
      <c r="H171" s="387"/>
      <c r="I171" s="387"/>
      <c r="J171" s="387"/>
      <c r="K171" s="387"/>
      <c r="L171" s="387"/>
      <c r="M171" s="387"/>
      <c r="N171" s="387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87" t="s">
        <v>490</v>
      </c>
      <c r="G213" s="387"/>
      <c r="H213" s="387"/>
      <c r="I213" s="387"/>
      <c r="J213" s="387"/>
      <c r="O213" s="241"/>
      <c r="P213" s="241"/>
    </row>
    <row r="216" spans="5:18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208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87" t="s">
        <v>470</v>
      </c>
      <c r="AS38" s="387"/>
      <c r="AT38" s="387"/>
      <c r="AU38" s="387"/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K38" s="233"/>
      <c r="BL38" s="387" t="s">
        <v>471</v>
      </c>
      <c r="BM38" s="387"/>
      <c r="BN38" s="387"/>
      <c r="BO38" s="387"/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87" t="s">
        <v>472</v>
      </c>
      <c r="AS78" s="387"/>
      <c r="AT78" s="387"/>
      <c r="AU78" s="387"/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</row>
    <row r="82" spans="33:66" ht="112.05" customHeight="1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87" t="s">
        <v>328</v>
      </c>
      <c r="AS119" s="387"/>
      <c r="AT119" s="387"/>
      <c r="AU119" s="387"/>
      <c r="AV119" s="387"/>
      <c r="AW119" s="387"/>
      <c r="AX119" s="387"/>
      <c r="AY119" s="387"/>
      <c r="AZ119" s="387"/>
      <c r="BA119" s="387"/>
      <c r="BB119" s="387"/>
      <c r="BC119" s="387"/>
      <c r="BD119" s="387"/>
      <c r="BE119" s="387"/>
      <c r="BF119" s="387"/>
      <c r="BG119" s="52" t="s">
        <v>369</v>
      </c>
      <c r="BL119" s="387" t="s">
        <v>330</v>
      </c>
      <c r="BM119" s="387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87" t="s">
        <v>368</v>
      </c>
      <c r="AS121" s="387"/>
      <c r="AT121" s="387"/>
      <c r="AU121" s="387"/>
      <c r="AV121" s="387"/>
      <c r="AW121" s="387"/>
      <c r="AX121" s="387"/>
      <c r="AY121" s="387"/>
      <c r="AZ121" s="387"/>
      <c r="BA121" s="387"/>
      <c r="BB121" s="387"/>
      <c r="BC121" s="387"/>
      <c r="BD121" s="387"/>
      <c r="BE121" s="387"/>
      <c r="BF121" s="387"/>
      <c r="BG121" s="52"/>
      <c r="BL121" s="52"/>
      <c r="BM121" s="52"/>
      <c r="BN121" s="52"/>
    </row>
    <row r="122" spans="2:66" ht="13.05" customHeight="1">
      <c r="C122" s="388"/>
      <c r="D122" s="388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9"/>
      <c r="C139" s="387" t="s">
        <v>329</v>
      </c>
      <c r="D139" s="387"/>
      <c r="E139" s="387"/>
      <c r="F139" s="387"/>
      <c r="G139" s="387"/>
      <c r="H139" s="387"/>
      <c r="I139" s="387"/>
      <c r="J139" s="387"/>
      <c r="K139" s="387"/>
      <c r="L139" s="387"/>
      <c r="M139" s="387"/>
      <c r="N139" s="387"/>
      <c r="O139" s="387"/>
      <c r="P139" s="387"/>
      <c r="Q139" s="387"/>
      <c r="R139" s="387"/>
      <c r="S139" s="387"/>
      <c r="T139" s="387"/>
      <c r="U139" s="387"/>
      <c r="V139" s="387"/>
      <c r="W139" s="387"/>
      <c r="X139" s="387"/>
      <c r="Y139" s="387"/>
      <c r="Z139" s="387"/>
      <c r="AA139" s="387"/>
      <c r="AB139" s="387"/>
      <c r="AC139" s="387"/>
      <c r="AD139" s="387"/>
      <c r="AE139" s="387"/>
      <c r="AF139" s="387"/>
      <c r="AG139" s="387"/>
      <c r="AH139" s="387"/>
      <c r="AI139" s="387"/>
      <c r="AJ139" s="387"/>
      <c r="AK139" s="387"/>
      <c r="AL139" s="387"/>
      <c r="AM139" s="52" t="s">
        <v>365</v>
      </c>
      <c r="AN139" s="52"/>
    </row>
    <row r="140" spans="2:65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9"/>
      <c r="C141" s="387" t="s">
        <v>366</v>
      </c>
      <c r="D141" s="387"/>
      <c r="E141" s="387"/>
      <c r="F141" s="387"/>
      <c r="G141" s="387"/>
      <c r="H141" s="387"/>
      <c r="I141" s="387"/>
      <c r="J141" s="387"/>
      <c r="K141" s="387"/>
      <c r="L141" s="387"/>
      <c r="M141" s="387"/>
      <c r="N141" s="387"/>
      <c r="O141" s="387"/>
      <c r="P141" s="387"/>
      <c r="Q141" s="387"/>
      <c r="R141" s="387"/>
      <c r="S141" s="387"/>
      <c r="T141" s="387"/>
      <c r="U141" s="387"/>
      <c r="V141" s="387"/>
      <c r="W141" s="387"/>
      <c r="X141" s="387"/>
      <c r="Y141" s="387"/>
      <c r="Z141" s="387"/>
      <c r="AA141" s="387"/>
      <c r="AB141" s="387"/>
      <c r="AC141" s="387"/>
      <c r="AD141" s="387"/>
      <c r="AE141" s="387"/>
      <c r="AF141" s="387"/>
      <c r="AG141" s="387"/>
      <c r="AH141" s="387"/>
      <c r="AI141" s="387"/>
      <c r="AJ141" s="387"/>
      <c r="AK141" s="387"/>
      <c r="AL141" s="387"/>
    </row>
    <row r="142" spans="2:65">
      <c r="B142" s="139"/>
    </row>
    <row r="143" spans="2:65">
      <c r="B143" s="139"/>
    </row>
    <row r="144" spans="2:65">
      <c r="B144" s="139"/>
    </row>
    <row r="145" spans="2:44">
      <c r="B145" s="139"/>
    </row>
    <row r="146" spans="2:44">
      <c r="B146" s="139"/>
    </row>
    <row r="147" spans="2:44">
      <c r="B147" s="139"/>
    </row>
    <row r="148" spans="2:44">
      <c r="B148" s="139"/>
    </row>
    <row r="149" spans="2:44">
      <c r="B149" s="139"/>
    </row>
    <row r="150" spans="2:44">
      <c r="B150" s="139"/>
    </row>
    <row r="151" spans="2:44">
      <c r="B151" s="139"/>
    </row>
    <row r="152" spans="2:44" ht="235.95" customHeight="1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87" t="s">
        <v>56</v>
      </c>
      <c r="D162" s="387"/>
      <c r="E162" s="387"/>
      <c r="F162" s="387"/>
      <c r="G162" s="387"/>
      <c r="H162" s="387"/>
      <c r="I162" s="387"/>
      <c r="J162" s="387"/>
      <c r="K162" s="387"/>
      <c r="L162" s="387"/>
      <c r="M162" s="387"/>
      <c r="N162" s="387"/>
      <c r="O162" s="387"/>
      <c r="P162" s="387"/>
      <c r="Q162" s="387"/>
      <c r="R162" s="387"/>
      <c r="S162" s="387"/>
      <c r="T162" s="387"/>
      <c r="U162" s="387"/>
      <c r="V162" s="387"/>
      <c r="W162" s="387"/>
      <c r="X162" s="387"/>
      <c r="Y162" s="387"/>
      <c r="Z162" s="387"/>
      <c r="AA162" s="387"/>
      <c r="AB162" s="387"/>
      <c r="AC162" s="387"/>
      <c r="AD162" s="387"/>
      <c r="AE162" s="387"/>
      <c r="AF162" s="387"/>
      <c r="AG162" s="387"/>
      <c r="AH162" s="387"/>
      <c r="AI162" s="387"/>
      <c r="AJ162" s="387"/>
      <c r="AK162" s="387"/>
      <c r="AL162" s="387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87" t="s">
        <v>367</v>
      </c>
      <c r="D164" s="387"/>
      <c r="E164" s="387"/>
      <c r="F164" s="387"/>
      <c r="G164" s="387"/>
      <c r="H164" s="387"/>
      <c r="I164" s="387"/>
      <c r="J164" s="387"/>
      <c r="K164" s="387"/>
      <c r="L164" s="387"/>
      <c r="M164" s="387"/>
      <c r="N164" s="387"/>
      <c r="O164" s="387"/>
      <c r="P164" s="387"/>
      <c r="Q164" s="387"/>
      <c r="R164" s="387"/>
      <c r="S164" s="387"/>
      <c r="T164" s="387"/>
      <c r="U164" s="387"/>
      <c r="V164" s="387"/>
      <c r="W164" s="387"/>
      <c r="X164" s="387"/>
      <c r="Y164" s="387"/>
      <c r="Z164" s="387"/>
      <c r="AA164" s="387"/>
      <c r="AB164" s="387"/>
      <c r="AC164" s="387"/>
      <c r="AD164" s="387"/>
      <c r="AE164" s="387"/>
      <c r="AF164" s="387"/>
      <c r="AG164" s="387"/>
      <c r="AH164" s="387"/>
      <c r="AI164" s="387"/>
      <c r="AJ164" s="387"/>
      <c r="AK164" s="387"/>
      <c r="AL164" s="387"/>
      <c r="AM164" s="52"/>
      <c r="AN164" s="52"/>
    </row>
    <row r="168" spans="2:40">
      <c r="C168" s="387" t="s">
        <v>364</v>
      </c>
      <c r="D168" s="387"/>
      <c r="E168" s="387"/>
      <c r="F168" s="387"/>
      <c r="G168" s="387"/>
      <c r="H168" s="387"/>
      <c r="I168" s="387"/>
      <c r="J168" s="387"/>
      <c r="K168" s="387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87" t="s">
        <v>375</v>
      </c>
      <c r="D210" s="387"/>
      <c r="E210" s="387"/>
      <c r="F210" s="387"/>
      <c r="G210" s="387"/>
      <c r="L210" s="241"/>
      <c r="M210" s="241"/>
    </row>
    <row r="213" spans="2:15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87" t="s">
        <v>470</v>
      </c>
      <c r="AS38" s="387"/>
      <c r="AT38" s="387"/>
      <c r="AU38" s="387"/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K38" s="233"/>
      <c r="BL38" s="387" t="s">
        <v>471</v>
      </c>
      <c r="BM38" s="387"/>
      <c r="BN38" s="387"/>
      <c r="BO38" s="387"/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  <c r="BZ38" s="387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3963.8871338071585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87" t="s">
        <v>472</v>
      </c>
      <c r="AS78" s="387"/>
      <c r="AT78" s="387"/>
      <c r="AU78" s="387"/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3963.8871338071585</v>
      </c>
      <c r="BG115" s="246">
        <f t="shared" si="11"/>
        <v>3963.8871338071585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87" t="s">
        <v>328</v>
      </c>
      <c r="AS119" s="387"/>
      <c r="AT119" s="387"/>
      <c r="AU119" s="387"/>
      <c r="AV119" s="387"/>
      <c r="AW119" s="387"/>
      <c r="AX119" s="387"/>
      <c r="AY119" s="387"/>
      <c r="AZ119" s="387"/>
      <c r="BA119" s="387"/>
      <c r="BB119" s="387"/>
      <c r="BC119" s="387"/>
      <c r="BD119" s="387"/>
      <c r="BE119" s="387"/>
      <c r="BF119" s="387"/>
      <c r="BG119" s="52" t="s">
        <v>369</v>
      </c>
      <c r="BL119" s="387" t="s">
        <v>330</v>
      </c>
      <c r="BM119" s="387"/>
      <c r="BN119" s="52" t="s">
        <v>381</v>
      </c>
    </row>
    <row r="120" spans="2:66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9405.986746636645</v>
      </c>
      <c r="BL120" s="52"/>
      <c r="BM120" s="52"/>
    </row>
    <row r="121" spans="2:66" ht="13.05" customHeight="1">
      <c r="C121" s="388"/>
      <c r="D121" s="388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87" t="s">
        <v>368</v>
      </c>
      <c r="AS121" s="387"/>
      <c r="AT121" s="387"/>
      <c r="AU121" s="387"/>
      <c r="AV121" s="387"/>
      <c r="AW121" s="387"/>
      <c r="AX121" s="387"/>
      <c r="AY121" s="387"/>
      <c r="AZ121" s="387"/>
      <c r="BA121" s="387"/>
      <c r="BB121" s="387"/>
      <c r="BC121" s="387"/>
      <c r="BD121" s="387"/>
      <c r="BE121" s="387"/>
      <c r="BF121" s="387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3963.8871338071585</v>
      </c>
      <c r="AJ136" s="237"/>
      <c r="AK136" s="237"/>
      <c r="AL136" s="237"/>
      <c r="AM136" s="253">
        <f t="shared" si="14"/>
        <v>3963.8871338071585</v>
      </c>
    </row>
    <row r="137" spans="2:65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>
      <c r="B138" s="139"/>
      <c r="C138" s="387" t="s">
        <v>329</v>
      </c>
      <c r="D138" s="387"/>
      <c r="E138" s="387"/>
      <c r="F138" s="387"/>
      <c r="G138" s="387"/>
      <c r="H138" s="387"/>
      <c r="I138" s="387"/>
      <c r="J138" s="387"/>
      <c r="K138" s="387"/>
      <c r="L138" s="387"/>
      <c r="M138" s="387"/>
      <c r="N138" s="387"/>
      <c r="O138" s="387"/>
      <c r="P138" s="387"/>
      <c r="Q138" s="387"/>
      <c r="R138" s="387"/>
      <c r="S138" s="387"/>
      <c r="T138" s="387"/>
      <c r="U138" s="387"/>
      <c r="V138" s="387"/>
      <c r="W138" s="387"/>
      <c r="X138" s="387"/>
      <c r="Y138" s="387"/>
      <c r="Z138" s="387"/>
      <c r="AA138" s="387"/>
      <c r="AB138" s="387"/>
      <c r="AC138" s="387"/>
      <c r="AD138" s="387"/>
      <c r="AE138" s="387"/>
      <c r="AF138" s="387"/>
      <c r="AG138" s="387"/>
      <c r="AH138" s="387"/>
      <c r="AI138" s="387"/>
      <c r="AJ138" s="387"/>
      <c r="AK138" s="387"/>
      <c r="AL138" s="387"/>
      <c r="AM138" s="52" t="s">
        <v>365</v>
      </c>
      <c r="AN138" s="52"/>
    </row>
    <row r="139" spans="2:65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3963.8871338071585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>
      <c r="B140" s="139"/>
      <c r="C140" s="387" t="s">
        <v>366</v>
      </c>
      <c r="D140" s="387"/>
      <c r="E140" s="387"/>
      <c r="F140" s="387"/>
      <c r="G140" s="387"/>
      <c r="H140" s="387"/>
      <c r="I140" s="387"/>
      <c r="J140" s="387"/>
      <c r="K140" s="387"/>
      <c r="L140" s="387"/>
      <c r="M140" s="387"/>
      <c r="N140" s="387"/>
      <c r="O140" s="387"/>
      <c r="P140" s="387"/>
      <c r="Q140" s="387"/>
      <c r="R140" s="387"/>
      <c r="S140" s="387"/>
      <c r="T140" s="387"/>
      <c r="U140" s="387"/>
      <c r="V140" s="387"/>
      <c r="W140" s="387"/>
      <c r="X140" s="387"/>
      <c r="Y140" s="387"/>
      <c r="Z140" s="387"/>
      <c r="AA140" s="387"/>
      <c r="AB140" s="387"/>
      <c r="AC140" s="387"/>
      <c r="AD140" s="387"/>
      <c r="AE140" s="387"/>
      <c r="AF140" s="387"/>
      <c r="AG140" s="387"/>
      <c r="AH140" s="387"/>
      <c r="AI140" s="387"/>
      <c r="AJ140" s="387"/>
      <c r="AK140" s="387"/>
      <c r="AL140" s="387"/>
    </row>
    <row r="141" spans="2:65">
      <c r="B141" s="139"/>
    </row>
    <row r="142" spans="2:65">
      <c r="B142" s="139"/>
    </row>
    <row r="143" spans="2:65">
      <c r="B143" s="139"/>
    </row>
    <row r="144" spans="2:65">
      <c r="B144" s="139"/>
    </row>
    <row r="145" spans="2:44">
      <c r="B145" s="139"/>
    </row>
    <row r="146" spans="2:44">
      <c r="B146" s="139"/>
    </row>
    <row r="147" spans="2:44">
      <c r="B147" s="139"/>
    </row>
    <row r="148" spans="2:44">
      <c r="B148" s="139"/>
    </row>
    <row r="149" spans="2:44">
      <c r="B149" s="139"/>
    </row>
    <row r="150" spans="2:44">
      <c r="B150" s="139"/>
    </row>
    <row r="151" spans="2:44" ht="235.95" customHeight="1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87" t="s">
        <v>56</v>
      </c>
      <c r="D161" s="387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7"/>
      <c r="AE161" s="387"/>
      <c r="AF161" s="387"/>
      <c r="AG161" s="387"/>
      <c r="AH161" s="387"/>
      <c r="AI161" s="387"/>
      <c r="AJ161" s="387"/>
      <c r="AK161" s="387"/>
      <c r="AL161" s="387"/>
      <c r="AM161" s="52"/>
      <c r="AN161" s="52"/>
    </row>
    <row r="162" spans="2:40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87" t="s">
        <v>367</v>
      </c>
      <c r="D163" s="387"/>
      <c r="E163" s="387"/>
      <c r="F163" s="387"/>
      <c r="G163" s="387"/>
      <c r="H163" s="387"/>
      <c r="I163" s="387"/>
      <c r="J163" s="387"/>
      <c r="K163" s="387"/>
      <c r="L163" s="387"/>
      <c r="M163" s="387"/>
      <c r="N163" s="387"/>
      <c r="O163" s="387"/>
      <c r="P163" s="387"/>
      <c r="Q163" s="387"/>
      <c r="R163" s="387"/>
      <c r="S163" s="387"/>
      <c r="T163" s="387"/>
      <c r="U163" s="387"/>
      <c r="V163" s="387"/>
      <c r="W163" s="387"/>
      <c r="X163" s="387"/>
      <c r="Y163" s="387"/>
      <c r="Z163" s="387"/>
      <c r="AA163" s="387"/>
      <c r="AB163" s="387"/>
      <c r="AC163" s="387"/>
      <c r="AD163" s="387"/>
      <c r="AE163" s="387"/>
      <c r="AF163" s="387"/>
      <c r="AG163" s="387"/>
      <c r="AH163" s="387"/>
      <c r="AI163" s="387"/>
      <c r="AJ163" s="387"/>
      <c r="AK163" s="387"/>
      <c r="AL163" s="387"/>
      <c r="AM163" s="52"/>
      <c r="AN163" s="52"/>
    </row>
    <row r="167" spans="2:40">
      <c r="C167" s="387" t="s">
        <v>512</v>
      </c>
      <c r="D167" s="387"/>
      <c r="E167" s="387"/>
      <c r="F167" s="387"/>
      <c r="G167" s="387"/>
      <c r="H167" s="387"/>
      <c r="I167" s="387"/>
      <c r="J167" s="387"/>
      <c r="K167" s="387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>
      <c r="B202" s="233" t="s">
        <v>445</v>
      </c>
      <c r="C202" s="246">
        <v>0</v>
      </c>
      <c r="E202" s="246">
        <v>3963.8871338071585</v>
      </c>
      <c r="G202" s="246">
        <f t="shared" si="20"/>
        <v>3963.8871338071585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9" t="s">
        <v>325</v>
      </c>
      <c r="C213" s="251">
        <v>0</v>
      </c>
      <c r="N213" s="241"/>
      <c r="O213" s="241"/>
    </row>
    <row r="214" spans="2:15">
      <c r="B214" s="139" t="s">
        <v>326</v>
      </c>
      <c r="C214" s="251">
        <v>0</v>
      </c>
    </row>
    <row r="215" spans="2:15">
      <c r="B215" s="139" t="s">
        <v>327</v>
      </c>
      <c r="C215" s="251">
        <f>Ore_to_PI!AA195</f>
        <v>80616.370239891301</v>
      </c>
    </row>
    <row r="216" spans="2:15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9" t="s">
        <v>435</v>
      </c>
      <c r="C217" s="251">
        <f>Ore_to_PI!AS113</f>
        <v>2824.8856477449194</v>
      </c>
    </row>
    <row r="218" spans="2:15">
      <c r="B218" s="139" t="s">
        <v>434</v>
      </c>
      <c r="C218" s="251">
        <f>Ore_to_PI!AS190</f>
        <v>282.1287710315147</v>
      </c>
    </row>
    <row r="219" spans="2:15">
      <c r="B219" s="139" t="s">
        <v>351</v>
      </c>
      <c r="C219" s="251">
        <f>Ore_to_PI!BL35</f>
        <v>12479.249680000003</v>
      </c>
    </row>
    <row r="220" spans="2:15">
      <c r="B220" s="139" t="s">
        <v>348</v>
      </c>
      <c r="C220" s="251">
        <f>Ore_to_PI!BK116</f>
        <v>34.678095164114971</v>
      </c>
    </row>
    <row r="221" spans="2:15">
      <c r="B221" s="139" t="s">
        <v>362</v>
      </c>
      <c r="C221" s="251">
        <f>Ore_to_PI!BK195</f>
        <v>50.358084153937838</v>
      </c>
    </row>
    <row r="222" spans="2:15">
      <c r="B222" s="139" t="s">
        <v>349</v>
      </c>
      <c r="C222" s="251">
        <v>0</v>
      </c>
    </row>
    <row r="223" spans="2:15">
      <c r="B223" s="139" t="s">
        <v>344</v>
      </c>
      <c r="C223" s="251">
        <v>0</v>
      </c>
    </row>
    <row r="224" spans="2:15">
      <c r="B224" s="139" t="s">
        <v>514</v>
      </c>
      <c r="C224" s="251">
        <f>Ore_to_PI!DB229</f>
        <v>33191.859393697465</v>
      </c>
    </row>
    <row r="225" spans="2:11">
      <c r="B225" s="139" t="s">
        <v>516</v>
      </c>
      <c r="C225" s="251">
        <v>0</v>
      </c>
    </row>
    <row r="226" spans="2:11">
      <c r="B226" s="139" t="s">
        <v>76</v>
      </c>
      <c r="C226" s="251">
        <v>0</v>
      </c>
    </row>
    <row r="227" spans="2:11">
      <c r="B227" s="139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A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.05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.05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.05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.05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.05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.05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22"/>
      <c r="F54" s="390"/>
      <c r="G54" s="39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7" t="s">
        <v>328</v>
      </c>
      <c r="AU54" s="310"/>
      <c r="AV54" s="310"/>
      <c r="AW54" s="310"/>
      <c r="AX54" s="310"/>
      <c r="AY54" s="310"/>
      <c r="AZ54" s="310"/>
      <c r="BA54" s="310"/>
      <c r="BB54" s="310"/>
      <c r="BC54" s="310"/>
      <c r="BD54" s="310"/>
      <c r="BE54" s="310"/>
      <c r="BF54" s="310"/>
      <c r="BG54" s="310"/>
      <c r="BH54" s="310"/>
      <c r="BI54" s="52" t="s">
        <v>369</v>
      </c>
      <c r="BJ54" s="22"/>
      <c r="BK54" s="22"/>
      <c r="BL54" s="22"/>
      <c r="BM54" s="252"/>
      <c r="BN54" s="389" t="s">
        <v>330</v>
      </c>
      <c r="BO54" s="389">
        <v>-89.61</v>
      </c>
      <c r="BP54" s="52" t="s">
        <v>381</v>
      </c>
    </row>
    <row r="55" spans="5:68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>
      <c r="E72" s="139"/>
      <c r="F72" s="389" t="s">
        <v>329</v>
      </c>
      <c r="G72" s="389"/>
      <c r="H72" s="389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89"/>
      <c r="AK72" s="389"/>
      <c r="AL72" s="389"/>
      <c r="AM72" s="389"/>
      <c r="AN72" s="389"/>
      <c r="AO72" s="389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>
      <c r="E74" s="139"/>
      <c r="F74" s="389" t="s">
        <v>366</v>
      </c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5.95" customHeight="1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.05" customHeight="1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>
      <c r="E93" s="22"/>
      <c r="F93" s="389" t="s">
        <v>56</v>
      </c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  <c r="AA93" s="389"/>
      <c r="AB93" s="389"/>
      <c r="AC93" s="389"/>
      <c r="AD93" s="389"/>
      <c r="AE93" s="389"/>
      <c r="AF93" s="389"/>
      <c r="AG93" s="389"/>
      <c r="AH93" s="389"/>
      <c r="AI93" s="389"/>
      <c r="AJ93" s="389"/>
      <c r="AK93" s="389"/>
      <c r="AL93" s="389"/>
      <c r="AM93" s="389"/>
      <c r="AN93" s="389"/>
      <c r="AO93" s="389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>
      <c r="F95" s="387" t="s">
        <v>367</v>
      </c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  <c r="AA95" s="387"/>
      <c r="AB95" s="387"/>
      <c r="AC95" s="387"/>
      <c r="AD95" s="387"/>
      <c r="AE95" s="387"/>
      <c r="AF95" s="387"/>
      <c r="AG95" s="387"/>
      <c r="AH95" s="387"/>
      <c r="AI95" s="387"/>
      <c r="AJ95" s="387"/>
      <c r="AK95" s="387"/>
      <c r="AL95" s="387"/>
      <c r="AM95" s="387"/>
      <c r="AN95" s="387"/>
      <c r="AO95" s="387"/>
    </row>
    <row r="102" spans="5:14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619</v>
      </c>
    </row>
    <row r="106" spans="5:14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619</v>
      </c>
    </row>
    <row r="107" spans="5:14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619</v>
      </c>
    </row>
    <row r="108" spans="5:14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619</v>
      </c>
    </row>
    <row r="134" spans="5:14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6.95" customHeight="1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B126" zoomScale="68" workbookViewId="0">
      <selection activeCell="J160" sqref="J160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.05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.05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23907.404496491064</v>
      </c>
      <c r="BI50" s="253">
        <f t="shared" si="0"/>
        <v>23907.404496491064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22"/>
      <c r="F54" s="390"/>
      <c r="G54" s="39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7" t="s">
        <v>328</v>
      </c>
      <c r="AU54" s="310"/>
      <c r="AV54" s="310"/>
      <c r="AW54" s="310"/>
      <c r="AX54" s="310"/>
      <c r="AY54" s="310"/>
      <c r="AZ54" s="310"/>
      <c r="BA54" s="310"/>
      <c r="BB54" s="310"/>
      <c r="BC54" s="310"/>
      <c r="BD54" s="310"/>
      <c r="BE54" s="310"/>
      <c r="BF54" s="310"/>
      <c r="BG54" s="310"/>
      <c r="BH54" s="310"/>
      <c r="BI54" s="52" t="s">
        <v>369</v>
      </c>
      <c r="BJ54" s="22"/>
      <c r="BK54" s="22"/>
      <c r="BL54" s="22"/>
      <c r="BM54" s="252"/>
      <c r="BN54" s="389" t="s">
        <v>330</v>
      </c>
      <c r="BO54" s="389">
        <v>-89.61</v>
      </c>
      <c r="BP54" s="52" t="s">
        <v>381</v>
      </c>
    </row>
    <row r="55" spans="5:68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-50.81788353988668</v>
      </c>
      <c r="BJ55" s="22"/>
      <c r="BK55" s="22"/>
      <c r="BL55" s="22"/>
      <c r="BM55" s="22"/>
      <c r="BN55" s="252"/>
      <c r="BO55" s="22"/>
    </row>
    <row r="56" spans="5:68">
      <c r="AQ56" s="22"/>
      <c r="AR56" s="22"/>
      <c r="AS56" s="22"/>
      <c r="AT56" s="387" t="s">
        <v>368</v>
      </c>
      <c r="AU56" s="387"/>
      <c r="AV56" s="387"/>
      <c r="AW56" s="387"/>
      <c r="AX56" s="387"/>
      <c r="AY56" s="387"/>
      <c r="AZ56" s="387"/>
      <c r="BA56" s="387"/>
      <c r="BB56" s="387"/>
      <c r="BC56" s="387"/>
      <c r="BD56" s="387"/>
      <c r="BE56" s="387"/>
      <c r="BF56" s="387"/>
      <c r="BG56" s="387"/>
      <c r="BH56" s="387"/>
      <c r="BJ56" s="22"/>
      <c r="BK56" s="22"/>
      <c r="BL56" s="22"/>
      <c r="BM56" s="22"/>
      <c r="BN56" s="252"/>
      <c r="BO56" s="22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23907.404496491064</v>
      </c>
      <c r="AM71" s="237">
        <v>0</v>
      </c>
      <c r="AN71" s="237">
        <v>0</v>
      </c>
      <c r="AO71" s="237">
        <v>0</v>
      </c>
      <c r="AP71" s="251">
        <f t="shared" si="3"/>
        <v>23907.404496491064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>
      <c r="E73" s="139"/>
      <c r="F73" s="389" t="s">
        <v>329</v>
      </c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  <c r="AA73" s="389"/>
      <c r="AB73" s="389"/>
      <c r="AC73" s="389"/>
      <c r="AD73" s="389"/>
      <c r="AE73" s="389"/>
      <c r="AF73" s="389"/>
      <c r="AG73" s="389"/>
      <c r="AH73" s="389"/>
      <c r="AI73" s="389"/>
      <c r="AJ73" s="389"/>
      <c r="AK73" s="389"/>
      <c r="AL73" s="389"/>
      <c r="AM73" s="389"/>
      <c r="AN73" s="389"/>
      <c r="AO73" s="389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23907.404496491064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>
      <c r="E75" s="139"/>
      <c r="F75" s="389" t="s">
        <v>366</v>
      </c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5.95" customHeight="1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>
      <c r="E94" s="22"/>
      <c r="F94" s="389" t="s">
        <v>56</v>
      </c>
      <c r="G94" s="389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389"/>
      <c r="AD94" s="389"/>
      <c r="AE94" s="389"/>
      <c r="AF94" s="389"/>
      <c r="AG94" s="389"/>
      <c r="AH94" s="389"/>
      <c r="AI94" s="389"/>
      <c r="AJ94" s="389"/>
      <c r="AK94" s="389"/>
      <c r="AL94" s="389"/>
      <c r="AM94" s="389"/>
      <c r="AN94" s="389"/>
      <c r="AO94" s="389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>
      <c r="F96" s="387" t="s">
        <v>367</v>
      </c>
      <c r="G96" s="387"/>
      <c r="H96" s="387"/>
      <c r="I96" s="387"/>
      <c r="J96" s="387"/>
      <c r="K96" s="387"/>
      <c r="L96" s="387"/>
      <c r="M96" s="387"/>
      <c r="N96" s="387"/>
      <c r="O96" s="387"/>
      <c r="P96" s="387"/>
      <c r="Q96" s="387"/>
      <c r="R96" s="387"/>
      <c r="S96" s="387"/>
      <c r="T96" s="387"/>
      <c r="U96" s="387"/>
      <c r="V96" s="387"/>
      <c r="W96" s="387"/>
      <c r="X96" s="387"/>
      <c r="Y96" s="387"/>
      <c r="Z96" s="387"/>
      <c r="AA96" s="387"/>
      <c r="AB96" s="387"/>
      <c r="AC96" s="387"/>
      <c r="AD96" s="387"/>
      <c r="AE96" s="387"/>
      <c r="AF96" s="387"/>
      <c r="AG96" s="387"/>
      <c r="AH96" s="387"/>
      <c r="AI96" s="387"/>
      <c r="AJ96" s="387"/>
      <c r="AK96" s="387"/>
      <c r="AL96" s="387"/>
      <c r="AM96" s="387"/>
      <c r="AN96" s="387"/>
      <c r="AO96" s="387"/>
    </row>
    <row r="99" spans="5:14">
      <c r="E99" s="22"/>
      <c r="F99" s="387" t="s">
        <v>512</v>
      </c>
      <c r="G99" s="387"/>
      <c r="H99" s="387"/>
      <c r="I99" s="387"/>
      <c r="J99" s="387"/>
      <c r="K99" s="387"/>
      <c r="L99" s="387"/>
      <c r="M99" s="387"/>
      <c r="N99" s="387"/>
    </row>
    <row r="100" spans="5:14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>
      <c r="E134" s="233" t="s">
        <v>445</v>
      </c>
      <c r="F134" s="246">
        <v>0</v>
      </c>
      <c r="G134" s="22"/>
      <c r="H134" s="246">
        <v>23907.404496491064</v>
      </c>
      <c r="I134" s="22"/>
      <c r="J134" s="246">
        <f t="shared" si="6"/>
        <v>23907.404496491064</v>
      </c>
      <c r="K134" s="22"/>
      <c r="L134" s="246">
        <v>0</v>
      </c>
      <c r="M134" s="22"/>
      <c r="N134" s="250">
        <f t="shared" si="7"/>
        <v>0</v>
      </c>
    </row>
    <row r="135" spans="5:14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6.95" customHeight="1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>
      <c r="E142" s="22"/>
      <c r="F142" s="389" t="s">
        <v>576</v>
      </c>
      <c r="G142" s="389"/>
      <c r="H142" s="389"/>
      <c r="I142" s="389"/>
      <c r="J142" s="389"/>
      <c r="K142" s="389"/>
      <c r="L142" s="389"/>
    </row>
    <row r="143" spans="5:14">
      <c r="E143" s="22"/>
      <c r="F143" s="22"/>
      <c r="G143" s="22"/>
      <c r="H143" s="22"/>
      <c r="I143" s="22"/>
      <c r="J143" s="22"/>
      <c r="K143" s="22"/>
      <c r="L143" s="22"/>
    </row>
    <row r="144" spans="5:14">
      <c r="E144" s="22"/>
      <c r="F144" s="22"/>
      <c r="G144" s="22"/>
      <c r="H144" s="22"/>
      <c r="I144" s="22"/>
      <c r="J144" s="22"/>
      <c r="K144" s="22"/>
      <c r="L144" s="22"/>
    </row>
    <row r="145" spans="5:1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23907.404496491064</v>
      </c>
      <c r="K158" s="22"/>
      <c r="L158" s="271">
        <f t="shared" si="9"/>
        <v>1036876.2120101087</v>
      </c>
    </row>
    <row r="159" spans="5:12">
      <c r="E159" s="139" t="s">
        <v>337</v>
      </c>
      <c r="F159" s="251">
        <v>-50.81788353988668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3284780.9724226054</v>
      </c>
    </row>
    <row r="160" spans="5:12" ht="16.95" customHeight="1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87" t="s">
        <v>279</v>
      </c>
      <c r="F3" s="387"/>
      <c r="G3" s="387"/>
      <c r="L3" s="387" t="s">
        <v>354</v>
      </c>
      <c r="M3" s="387"/>
      <c r="N3" s="387"/>
      <c r="T3" s="52" t="s">
        <v>353</v>
      </c>
    </row>
    <row r="4" spans="3:20" ht="16.05" customHeight="1">
      <c r="E4" s="391" t="s">
        <v>10</v>
      </c>
      <c r="F4" s="391"/>
      <c r="G4" s="391"/>
      <c r="L4" s="391" t="s">
        <v>47</v>
      </c>
      <c r="M4" s="391"/>
      <c r="N4" s="391"/>
      <c r="T4" s="22" t="s">
        <v>47</v>
      </c>
    </row>
    <row r="5" spans="3:20" ht="14.55" customHeight="1">
      <c r="C5" s="393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93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6.95" customHeight="1">
      <c r="C7" s="393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6.95" customHeight="1">
      <c r="L9" s="387" t="s">
        <v>354</v>
      </c>
      <c r="M9" s="387"/>
      <c r="N9" s="387"/>
      <c r="O9" s="387"/>
    </row>
    <row r="10" spans="3:20">
      <c r="E10" s="387" t="s">
        <v>279</v>
      </c>
      <c r="F10" s="387"/>
      <c r="L10" s="391" t="s">
        <v>47</v>
      </c>
      <c r="M10" s="391"/>
      <c r="N10" s="391"/>
      <c r="O10" s="391"/>
    </row>
    <row r="11" spans="3:20">
      <c r="E11" s="391" t="s">
        <v>10</v>
      </c>
      <c r="F11" s="391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94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5" customHeight="1">
      <c r="C13" s="394"/>
      <c r="D13" s="50" t="s">
        <v>280</v>
      </c>
      <c r="E13" s="22" t="s">
        <v>91</v>
      </c>
      <c r="F13" s="22">
        <f>Kiln_SolidWaste</f>
        <v>4.9847525450981189</v>
      </c>
    </row>
    <row r="14" spans="3:20" ht="16.95" customHeight="1">
      <c r="C14" s="394"/>
      <c r="D14" s="50" t="s">
        <v>22</v>
      </c>
      <c r="E14" s="22" t="s">
        <v>91</v>
      </c>
      <c r="F14" s="22">
        <f>Kiln_H2OWaste</f>
        <v>84.513558569455128</v>
      </c>
      <c r="L14" s="387" t="s">
        <v>354</v>
      </c>
      <c r="M14" s="387"/>
      <c r="N14" s="387"/>
    </row>
    <row r="15" spans="3:20">
      <c r="C15" s="394"/>
      <c r="D15" s="22" t="s">
        <v>18</v>
      </c>
      <c r="E15" s="3">
        <f>SUM(E13:E14)</f>
        <v>0</v>
      </c>
      <c r="F15" s="3">
        <f>SUM(F13:F14)</f>
        <v>89.498311114553246</v>
      </c>
      <c r="L15" s="391" t="s">
        <v>47</v>
      </c>
      <c r="M15" s="391"/>
      <c r="N15" s="391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87" t="s">
        <v>354</v>
      </c>
      <c r="M19" s="387"/>
    </row>
    <row r="20" spans="3:14">
      <c r="C20" s="392" t="s">
        <v>278</v>
      </c>
      <c r="E20" s="277" t="s">
        <v>275</v>
      </c>
      <c r="L20" s="391" t="s">
        <v>47</v>
      </c>
      <c r="M20" s="391"/>
    </row>
    <row r="21" spans="3:14" ht="14.55" customHeight="1">
      <c r="C21" s="392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92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>
      <c r="C23" s="392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H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0" t="s">
        <v>245</v>
      </c>
      <c r="E4" s="310"/>
      <c r="F4" s="310"/>
      <c r="G4" s="310"/>
      <c r="H4" s="289"/>
      <c r="I4" s="289"/>
      <c r="K4" s="293"/>
      <c r="S4" s="387" t="s">
        <v>601</v>
      </c>
      <c r="T4" s="387"/>
      <c r="U4" s="387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91" t="s">
        <v>77</v>
      </c>
      <c r="E5" s="391"/>
      <c r="F5" s="391"/>
      <c r="G5" s="391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93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93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93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93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6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6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0" t="s">
        <v>245</v>
      </c>
      <c r="E13" s="310"/>
      <c r="F13" s="310"/>
      <c r="G13" s="310"/>
      <c r="H13" s="310"/>
      <c r="I13" s="289"/>
      <c r="K13" s="293"/>
      <c r="M13" s="289"/>
      <c r="N13" s="289"/>
      <c r="O13" s="289"/>
      <c r="P13" s="289"/>
      <c r="Q13" s="289"/>
      <c r="R13" s="289"/>
      <c r="S13" s="289"/>
      <c r="T13" s="396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91" t="s">
        <v>77</v>
      </c>
      <c r="E14" s="391"/>
      <c r="F14" s="391"/>
      <c r="G14" s="391"/>
      <c r="H14" s="391"/>
      <c r="I14" s="289"/>
      <c r="K14" s="293"/>
      <c r="M14" s="289"/>
      <c r="N14" s="289"/>
      <c r="O14" s="289"/>
      <c r="P14" s="289"/>
      <c r="Q14" s="289"/>
      <c r="R14" s="289"/>
      <c r="S14" s="289"/>
      <c r="T14" s="396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94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94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94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94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0" t="s">
        <v>245</v>
      </c>
      <c r="E21" s="310"/>
      <c r="F21" s="310"/>
      <c r="G21" s="310"/>
      <c r="H21" s="289"/>
      <c r="I21" s="289"/>
      <c r="K21" s="293"/>
      <c r="M21" s="289"/>
      <c r="N21" s="289"/>
      <c r="O21" s="289"/>
      <c r="P21" s="396" t="s">
        <v>56</v>
      </c>
      <c r="Q21" s="294"/>
      <c r="R21" s="289"/>
      <c r="S21" s="397" t="s">
        <v>600</v>
      </c>
      <c r="T21" s="397"/>
      <c r="U21" s="397"/>
      <c r="V21" s="289"/>
      <c r="W21" s="289"/>
      <c r="X21" s="396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91" t="s">
        <v>77</v>
      </c>
      <c r="E22" s="391"/>
      <c r="F22" s="391"/>
      <c r="G22" s="391"/>
      <c r="H22" s="289"/>
      <c r="I22" s="289"/>
      <c r="K22" s="293"/>
      <c r="M22" s="289"/>
      <c r="N22" s="289"/>
      <c r="O22" s="289"/>
      <c r="P22" s="396"/>
      <c r="Q22" s="294"/>
      <c r="R22" s="289"/>
      <c r="S22" s="397"/>
      <c r="T22" s="397"/>
      <c r="U22" s="397"/>
      <c r="V22" s="289"/>
      <c r="X22" s="396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92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7"/>
      <c r="T23" s="397"/>
      <c r="U23" s="397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92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92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92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6"/>
      <c r="Q30" s="289"/>
      <c r="R30" s="289"/>
      <c r="S30" s="289"/>
      <c r="T30" s="396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6"/>
      <c r="Q31" s="289"/>
      <c r="R31" s="289"/>
      <c r="S31" s="289"/>
      <c r="T31" s="396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95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95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95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95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22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22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9" t="s">
        <v>771</v>
      </c>
      <c r="D50" s="139" t="s">
        <v>772</v>
      </c>
      <c r="K50" s="293"/>
      <c r="M50" s="22" t="s">
        <v>773</v>
      </c>
      <c r="N50" s="22" t="s">
        <v>774</v>
      </c>
      <c r="O50" s="22" t="s">
        <v>775</v>
      </c>
      <c r="P50" s="22" t="s">
        <v>769</v>
      </c>
      <c r="Q50" t="s">
        <v>770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139">
        <f>MCC_B_RUVY_matrices_mat_level!J216</f>
        <v>92026.437429115918</v>
      </c>
      <c r="N51" s="22">
        <f>X!F216</f>
        <v>64083.573313384899</v>
      </c>
      <c r="O51" s="22">
        <f>MCC_B_RUVY_matrices_mat_level!J216</f>
        <v>92026.437429115918</v>
      </c>
      <c r="P51" s="22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>
        <f t="shared" ref="U51:U65" si="11">N51</f>
        <v>64083.573313384899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307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139">
        <f>MCC_B_RUVY_matrices_mat_level!J217</f>
        <v>275.72728743553671</v>
      </c>
      <c r="N52" s="22">
        <f>X!F217</f>
        <v>5820.7321553383954</v>
      </c>
      <c r="O52" s="22">
        <f>MCC_B_RUVY_matrices_mat_level!J217</f>
        <v>275.72728743553671</v>
      </c>
      <c r="P52" s="22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>
        <f t="shared" si="11"/>
        <v>5820.7321553383954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307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139">
        <f>MCC_B_RUVY_matrices_mat_level!J218</f>
        <v>98587.635320095345</v>
      </c>
      <c r="N53" s="22">
        <f>X!F218</f>
        <v>4754.0865835986997</v>
      </c>
      <c r="O53" s="22">
        <f>MCC_B_RUVY_matrices_mat_level!J218</f>
        <v>98587.635320095345</v>
      </c>
      <c r="P53" s="22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>
        <f t="shared" si="11"/>
        <v>4754.0865835986997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307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139">
        <f>MCC_B_RUVY_matrices_mat_level!J219</f>
        <v>609792.2517593482</v>
      </c>
      <c r="N54" s="22">
        <f>X!F219</f>
        <v>2251368.1944213752</v>
      </c>
      <c r="O54" s="22">
        <f>MCC_B_RUVY_matrices_mat_level!J219</f>
        <v>609792.2517593482</v>
      </c>
      <c r="P54" s="22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>
        <f t="shared" si="11"/>
        <v>2251368.1944213752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307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139">
        <f>MCC_B_RUVY_matrices_mat_level!J220</f>
        <v>2824.885647744919</v>
      </c>
      <c r="N55" s="22">
        <f>X!F220</f>
        <v>0</v>
      </c>
      <c r="O55" s="22">
        <f>MCC_B_RUVY_matrices_mat_level!J220</f>
        <v>2824.885647744919</v>
      </c>
      <c r="P55" s="22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>
        <f t="shared" si="11"/>
        <v>0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307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139">
        <f>MCC_B_RUVY_matrices_mat_level!J221</f>
        <v>282.12877103127539</v>
      </c>
      <c r="N56" s="22">
        <f>X!F221</f>
        <v>0</v>
      </c>
      <c r="O56" s="22">
        <f>MCC_B_RUVY_matrices_mat_level!J221</f>
        <v>282.12877103127539</v>
      </c>
      <c r="P56" s="22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>
        <f t="shared" si="11"/>
        <v>0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307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139">
        <f>MCC_B_RUVY_matrices_mat_level!J222</f>
        <v>11016.359928324207</v>
      </c>
      <c r="N57" s="22">
        <f>X!F222</f>
        <v>0</v>
      </c>
      <c r="O57" s="22">
        <f>MCC_B_RUVY_matrices_mat_level!J222</f>
        <v>11016.359928324207</v>
      </c>
      <c r="P57" s="22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>
        <f t="shared" si="11"/>
        <v>0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307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139">
        <f>MCC_B_RUVY_matrices_mat_level!J223</f>
        <v>34.678095164115803</v>
      </c>
      <c r="N58" s="22">
        <f>X!F223</f>
        <v>0</v>
      </c>
      <c r="O58" s="22">
        <f>MCC_B_RUVY_matrices_mat_level!J223</f>
        <v>34.678095164115803</v>
      </c>
      <c r="P58" s="22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>
        <f t="shared" si="11"/>
        <v>0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307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139">
        <f>MCC_B_RUVY_matrices_mat_level!J224</f>
        <v>50.35808415338397</v>
      </c>
      <c r="N59" s="22">
        <f>X!F224</f>
        <v>0</v>
      </c>
      <c r="O59" s="22">
        <f>MCC_B_RUVY_matrices_mat_level!J224</f>
        <v>50.35808415338397</v>
      </c>
      <c r="P59" s="22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>
        <f t="shared" si="11"/>
        <v>0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307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139">
        <f>MCC_B_RUVY_matrices_mat_level!J225</f>
        <v>1642067.5780806448</v>
      </c>
      <c r="N60" s="22">
        <f>X!F225</f>
        <v>0</v>
      </c>
      <c r="O60" s="22">
        <f>MCC_B_RUVY_matrices_mat_level!J225</f>
        <v>1642067.5780806448</v>
      </c>
      <c r="P60" s="22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>
        <f t="shared" si="11"/>
        <v>0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307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139">
        <f>MCC_B_RUVY_matrices_mat_level!J226</f>
        <v>7751416.6310380641</v>
      </c>
      <c r="N61" s="22">
        <f>X!F226</f>
        <v>123739.9739028094</v>
      </c>
      <c r="O61" s="22">
        <f>MCC_B_RUVY_matrices_mat_level!J226</f>
        <v>7751416.6310380641</v>
      </c>
      <c r="P61" s="22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>
        <f t="shared" si="11"/>
        <v>123739.9739028094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307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139">
        <f>MCC_B_RUVY_matrices_mat_level!J227</f>
        <v>16002.672043499071</v>
      </c>
      <c r="N62" s="22">
        <f>X!F227</f>
        <v>0</v>
      </c>
      <c r="O62" s="22">
        <f>MCC_B_RUVY_matrices_mat_level!J227</f>
        <v>16002.672043499071</v>
      </c>
      <c r="P62" s="22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>
        <f t="shared" si="11"/>
        <v>0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307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139">
        <f>MCC_B_RUVY_matrices_mat_level!J228</f>
        <v>0</v>
      </c>
      <c r="N63" s="22">
        <f>X!F228</f>
        <v>7801.4912335556583</v>
      </c>
      <c r="O63" s="22">
        <f>MCC_B_RUVY_matrices_mat_level!J228</f>
        <v>0</v>
      </c>
      <c r="P63" s="22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>
        <f t="shared" si="11"/>
        <v>7801.4912335556583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307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139">
        <f>MCC_B_RUVY_matrices_mat_level!J229</f>
        <v>55594.067320963368</v>
      </c>
      <c r="N64" s="22">
        <f>X!F229</f>
        <v>-1524.7511711524603</v>
      </c>
      <c r="O64" s="22">
        <f>MCC_B_RUVY_matrices_mat_level!J229</f>
        <v>55594.067320963368</v>
      </c>
      <c r="P64" s="22">
        <f>'MCC_hM_RUVY_matrices_mat_level '!L158</f>
        <v>1036876.2120101087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>
        <f t="shared" si="11"/>
        <v>-1524.7511711524603</v>
      </c>
      <c r="V64">
        <f t="shared" si="12"/>
        <v>55594.067320963368</v>
      </c>
      <c r="X64" t="str">
        <f t="shared" si="13"/>
        <v>Mixer</v>
      </c>
      <c r="Y64">
        <f t="shared" si="4"/>
        <v>1036876.2120101087</v>
      </c>
      <c r="AA64" s="307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139">
        <f>MCC_B_RUVY_matrices_mat_level!J230</f>
        <v>7572474.0694727181</v>
      </c>
      <c r="N65" s="22">
        <f>X!F230</f>
        <v>0</v>
      </c>
      <c r="O65" s="22">
        <f>MCC_B_RUVY_matrices_mat_level!J230</f>
        <v>7572474.0694727181</v>
      </c>
      <c r="P65" s="22">
        <f>'MCC_hM_RUVY_matrices_mat_level '!L159</f>
        <v>3284780.9724226054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>
        <f t="shared" si="11"/>
        <v>0</v>
      </c>
      <c r="V65">
        <f t="shared" si="12"/>
        <v>7572474.0694727181</v>
      </c>
      <c r="X65" t="str">
        <f t="shared" si="13"/>
        <v>Blast furnace</v>
      </c>
      <c r="Y65">
        <f t="shared" si="4"/>
        <v>3284780.9724226054</v>
      </c>
      <c r="AA65" s="307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54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87" t="s">
        <v>612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</row>
    <row r="3" spans="2:22" ht="18" customHeight="1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55" t="s">
        <v>349</v>
      </c>
      <c r="S4" s="355"/>
      <c r="T4" s="355"/>
      <c r="U4" s="355"/>
      <c r="V4" s="355"/>
    </row>
    <row r="5" spans="2:22" ht="19.05" customHeight="1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55"/>
      <c r="S5" s="355"/>
      <c r="T5" s="355"/>
      <c r="U5" s="355"/>
      <c r="V5" s="355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.05" customHeight="1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.05" customHeight="1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>
      <c r="C15" s="398" t="s">
        <v>611</v>
      </c>
      <c r="D15" s="398"/>
      <c r="E15" s="398"/>
      <c r="F15" s="398"/>
    </row>
    <row r="16" spans="2:22" ht="18" customHeight="1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6.95" customHeight="1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44" t="s">
        <v>89</v>
      </c>
    </row>
    <row r="24" spans="2:9" ht="18" customHeight="1">
      <c r="B24" s="149" t="s">
        <v>254</v>
      </c>
      <c r="C24" s="149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98" t="s">
        <v>613</v>
      </c>
      <c r="D28" s="398"/>
      <c r="E28" s="398"/>
      <c r="F28" s="398"/>
      <c r="G28" s="398"/>
      <c r="H28" s="398"/>
      <c r="I28" s="398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>
      <c r="C34" s="27" t="s">
        <v>252</v>
      </c>
      <c r="D34" s="27"/>
      <c r="E34" s="208" t="s">
        <v>258</v>
      </c>
      <c r="F34" s="208" t="s">
        <v>259</v>
      </c>
    </row>
    <row r="40" spans="2:9" ht="21" customHeight="1">
      <c r="C40" s="398" t="s">
        <v>614</v>
      </c>
      <c r="D40" s="398"/>
      <c r="E40" s="398"/>
      <c r="F40" s="398"/>
      <c r="G40" s="398"/>
      <c r="H40" s="398"/>
      <c r="I40" s="398"/>
    </row>
    <row r="41" spans="2:9" ht="16.95" customHeight="1">
      <c r="B41" s="22"/>
      <c r="C41" s="22" t="s">
        <v>585</v>
      </c>
      <c r="D41" s="22" t="s">
        <v>587</v>
      </c>
      <c r="E41" s="22" t="s">
        <v>588</v>
      </c>
      <c r="F41" s="22" t="s">
        <v>591</v>
      </c>
      <c r="G41" s="22" t="s">
        <v>591</v>
      </c>
      <c r="H41" s="22" t="s">
        <v>590</v>
      </c>
      <c r="I41" s="22" t="s">
        <v>590</v>
      </c>
    </row>
    <row r="42" spans="2:9" ht="18" customHeight="1">
      <c r="B42" s="22"/>
      <c r="C42" s="22" t="s">
        <v>91</v>
      </c>
      <c r="D42" s="22" t="s">
        <v>593</v>
      </c>
      <c r="E42" s="22" t="s">
        <v>586</v>
      </c>
      <c r="F42" s="22" t="s">
        <v>589</v>
      </c>
      <c r="G42" s="22" t="s">
        <v>592</v>
      </c>
      <c r="H42" s="22" t="s">
        <v>271</v>
      </c>
      <c r="I42" s="1" t="s">
        <v>89</v>
      </c>
    </row>
    <row r="43" spans="2:9" ht="18" customHeight="1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>
      <c r="B45" s="3"/>
      <c r="C45" s="3"/>
      <c r="D45" s="3"/>
      <c r="E45" s="3"/>
      <c r="F45" s="3"/>
      <c r="G45" s="3"/>
      <c r="H45" s="3"/>
      <c r="I45" s="3"/>
    </row>
    <row r="48" spans="2:9" ht="21" customHeight="1">
      <c r="C48" s="398" t="s">
        <v>615</v>
      </c>
      <c r="D48" s="398"/>
      <c r="E48" s="398"/>
      <c r="F48" s="398"/>
      <c r="G48" s="398"/>
      <c r="H48" s="398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0"/>
      <c r="D55" s="310"/>
      <c r="E55" s="310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44" t="s">
        <v>88</v>
      </c>
      <c r="D57" s="144" t="s">
        <v>88</v>
      </c>
      <c r="E57" s="22" t="s">
        <v>91</v>
      </c>
    </row>
    <row r="58" spans="2:8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629</v>
      </c>
      <c r="B1" s="234" t="s">
        <v>694</v>
      </c>
      <c r="AN1" s="303" t="s">
        <v>629</v>
      </c>
      <c r="AO1" s="234" t="s">
        <v>671</v>
      </c>
      <c r="AP1" s="234" t="s">
        <v>672</v>
      </c>
      <c r="AQ1" s="234" t="s">
        <v>673</v>
      </c>
      <c r="AR1" s="234" t="s">
        <v>674</v>
      </c>
      <c r="AS1" s="234" t="s">
        <v>675</v>
      </c>
      <c r="AT1" s="234" t="s">
        <v>676</v>
      </c>
      <c r="AU1" s="234" t="s">
        <v>677</v>
      </c>
      <c r="AV1" s="234" t="s">
        <v>678</v>
      </c>
      <c r="AW1" s="234" t="s">
        <v>679</v>
      </c>
      <c r="AX1" s="234" t="s">
        <v>680</v>
      </c>
      <c r="AY1" s="234" t="s">
        <v>681</v>
      </c>
      <c r="AZ1" s="234" t="s">
        <v>682</v>
      </c>
      <c r="BA1" s="234" t="s">
        <v>683</v>
      </c>
      <c r="BB1" s="234" t="s">
        <v>684</v>
      </c>
      <c r="BC1" s="234" t="s">
        <v>685</v>
      </c>
      <c r="BF1" s="303" t="s">
        <v>629</v>
      </c>
      <c r="BG1" s="234" t="s">
        <v>671</v>
      </c>
      <c r="BH1" s="234" t="s">
        <v>672</v>
      </c>
      <c r="BI1" s="234" t="s">
        <v>673</v>
      </c>
      <c r="BJ1" s="234" t="s">
        <v>674</v>
      </c>
      <c r="BK1" s="234" t="s">
        <v>675</v>
      </c>
      <c r="BL1" s="234" t="s">
        <v>676</v>
      </c>
      <c r="BM1" s="234" t="s">
        <v>677</v>
      </c>
      <c r="BN1" s="234" t="s">
        <v>678</v>
      </c>
      <c r="BO1" s="234" t="s">
        <v>679</v>
      </c>
      <c r="BP1" s="234" t="s">
        <v>680</v>
      </c>
      <c r="BQ1" s="234" t="s">
        <v>681</v>
      </c>
      <c r="BR1" s="234" t="s">
        <v>682</v>
      </c>
      <c r="BS1" s="234" t="s">
        <v>683</v>
      </c>
      <c r="BT1" s="234" t="s">
        <v>684</v>
      </c>
      <c r="BU1" s="234" t="s">
        <v>685</v>
      </c>
    </row>
    <row r="2" spans="1:73">
      <c r="A2" s="304" t="s">
        <v>630</v>
      </c>
      <c r="B2" s="306">
        <v>1</v>
      </c>
      <c r="AN2" s="304" t="s">
        <v>630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631</v>
      </c>
      <c r="B3" s="306">
        <v>1</v>
      </c>
      <c r="AN3" s="304" t="s">
        <v>631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631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632</v>
      </c>
      <c r="B4" s="306">
        <v>1</v>
      </c>
      <c r="AN4" s="304" t="s">
        <v>632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632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633</v>
      </c>
      <c r="B5" s="306">
        <v>1</v>
      </c>
      <c r="AN5" s="304" t="s">
        <v>633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633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634</v>
      </c>
      <c r="B6" s="306">
        <v>1</v>
      </c>
      <c r="AN6" s="304" t="s">
        <v>634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634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635</v>
      </c>
      <c r="B7" s="306">
        <v>1</v>
      </c>
      <c r="AN7" s="304" t="s">
        <v>635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635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636</v>
      </c>
      <c r="B8" s="306">
        <v>1</v>
      </c>
      <c r="AN8" s="304" t="s">
        <v>636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636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637</v>
      </c>
      <c r="B9" s="306">
        <v>1</v>
      </c>
      <c r="AN9" s="304" t="s">
        <v>637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637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638</v>
      </c>
      <c r="B10" s="306">
        <v>1</v>
      </c>
      <c r="AN10" s="304" t="s">
        <v>638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638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639</v>
      </c>
      <c r="B11" s="306">
        <v>1</v>
      </c>
      <c r="AN11" s="304" t="s">
        <v>639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639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640</v>
      </c>
      <c r="B12" s="306">
        <v>1</v>
      </c>
      <c r="AN12" s="304" t="s">
        <v>640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641</v>
      </c>
      <c r="B13" s="306">
        <v>1</v>
      </c>
      <c r="AN13" s="304" t="s">
        <v>641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641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642</v>
      </c>
      <c r="B14" s="306">
        <v>1</v>
      </c>
      <c r="AN14" s="304" t="s">
        <v>642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642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643</v>
      </c>
      <c r="B15" s="306">
        <v>1</v>
      </c>
      <c r="AN15" s="304" t="s">
        <v>643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643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644</v>
      </c>
      <c r="B16" s="306">
        <v>1</v>
      </c>
      <c r="AN16" s="304" t="s">
        <v>644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644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645</v>
      </c>
      <c r="B17" s="306">
        <v>1</v>
      </c>
      <c r="AN17" s="304" t="s">
        <v>645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645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646</v>
      </c>
      <c r="B18" s="306">
        <v>1</v>
      </c>
      <c r="AN18" s="304" t="s">
        <v>646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646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647</v>
      </c>
      <c r="B19" s="306">
        <v>1</v>
      </c>
      <c r="AN19" s="304" t="s">
        <v>647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647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648</v>
      </c>
      <c r="B20" s="306">
        <v>1</v>
      </c>
      <c r="AN20" s="304" t="s">
        <v>648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648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649</v>
      </c>
      <c r="B21" s="306">
        <v>1</v>
      </c>
      <c r="AN21" s="304" t="s">
        <v>649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649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650</v>
      </c>
      <c r="B22" s="306">
        <v>1</v>
      </c>
      <c r="AN22" s="304" t="s">
        <v>650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651</v>
      </c>
      <c r="B23" s="306">
        <v>1</v>
      </c>
      <c r="AN23" s="304" t="s">
        <v>651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651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652</v>
      </c>
      <c r="B24" s="306">
        <v>1</v>
      </c>
      <c r="AN24" s="304" t="s">
        <v>652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652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653</v>
      </c>
      <c r="B25" s="306">
        <v>1</v>
      </c>
      <c r="AN25" s="304" t="s">
        <v>653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653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654</v>
      </c>
      <c r="B26" s="306">
        <v>1</v>
      </c>
      <c r="AN26" s="304" t="s">
        <v>654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654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655</v>
      </c>
      <c r="B27" s="306">
        <v>1</v>
      </c>
      <c r="AN27" s="304" t="s">
        <v>655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655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656</v>
      </c>
      <c r="B28" s="306">
        <v>1</v>
      </c>
      <c r="AN28" s="304" t="s">
        <v>656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656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657</v>
      </c>
      <c r="B29" s="306">
        <v>1</v>
      </c>
      <c r="AN29" s="304" t="s">
        <v>657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657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658</v>
      </c>
      <c r="B30" s="306">
        <v>1</v>
      </c>
      <c r="AN30" s="304" t="s">
        <v>658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658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659</v>
      </c>
      <c r="B31" s="306">
        <v>1</v>
      </c>
      <c r="AN31" s="304" t="s">
        <v>659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659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660</v>
      </c>
      <c r="B32" s="306">
        <v>1</v>
      </c>
      <c r="AN32" s="304" t="s">
        <v>660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661</v>
      </c>
      <c r="B33" s="306">
        <v>1</v>
      </c>
      <c r="AN33" s="304" t="s">
        <v>661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661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662</v>
      </c>
      <c r="B34" s="306">
        <v>1</v>
      </c>
      <c r="AN34" s="304" t="s">
        <v>662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662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663</v>
      </c>
      <c r="B35" s="306">
        <v>1</v>
      </c>
      <c r="AN35" s="304" t="s">
        <v>663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663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664</v>
      </c>
      <c r="B36" s="306">
        <v>1</v>
      </c>
      <c r="AN36" s="304" t="s">
        <v>664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664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665</v>
      </c>
      <c r="B37" s="306">
        <v>1</v>
      </c>
      <c r="AN37" s="304" t="s">
        <v>665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665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87" t="s">
        <v>695</v>
      </c>
      <c r="AN38" s="304"/>
      <c r="AO38" s="387" t="s">
        <v>692</v>
      </c>
      <c r="AP38" s="399"/>
      <c r="AQ38" s="399"/>
      <c r="AR38" s="399"/>
      <c r="AS38" s="399"/>
      <c r="AT38" s="399"/>
      <c r="AU38" s="399"/>
      <c r="AV38" s="399"/>
      <c r="AW38" s="399"/>
      <c r="AX38" s="399"/>
      <c r="AY38" s="399"/>
      <c r="AZ38" s="399"/>
      <c r="BA38" s="399"/>
      <c r="BB38" s="399"/>
      <c r="BC38" s="399"/>
      <c r="BF38" s="304"/>
      <c r="BG38" s="387" t="s">
        <v>691</v>
      </c>
      <c r="BH38" s="399"/>
      <c r="BI38" s="399"/>
      <c r="BJ38" s="399"/>
      <c r="BK38" s="399"/>
      <c r="BL38" s="399"/>
      <c r="BM38" s="399"/>
      <c r="BN38" s="399"/>
      <c r="BO38" s="399"/>
      <c r="BP38" s="399"/>
      <c r="BQ38" s="399"/>
      <c r="BR38" s="399"/>
      <c r="BS38" s="399"/>
      <c r="BT38" s="399"/>
      <c r="BU38" s="399"/>
    </row>
    <row r="41" spans="1:73" ht="109.2">
      <c r="AN41" s="303" t="s">
        <v>629</v>
      </c>
      <c r="AO41" s="234" t="s">
        <v>671</v>
      </c>
      <c r="AP41" s="234" t="s">
        <v>672</v>
      </c>
      <c r="AQ41" s="234" t="s">
        <v>673</v>
      </c>
      <c r="AR41" s="234" t="s">
        <v>674</v>
      </c>
      <c r="AS41" s="234" t="s">
        <v>675</v>
      </c>
      <c r="AT41" s="234" t="s">
        <v>676</v>
      </c>
      <c r="AU41" s="234" t="s">
        <v>677</v>
      </c>
      <c r="AV41" s="234" t="s">
        <v>678</v>
      </c>
      <c r="AW41" s="234" t="s">
        <v>679</v>
      </c>
      <c r="AX41" s="234" t="s">
        <v>680</v>
      </c>
      <c r="AY41" s="234" t="s">
        <v>681</v>
      </c>
      <c r="AZ41" s="234" t="s">
        <v>682</v>
      </c>
      <c r="BA41" s="234" t="s">
        <v>683</v>
      </c>
      <c r="BB41" s="234" t="s">
        <v>684</v>
      </c>
      <c r="BC41" s="234" t="s">
        <v>685</v>
      </c>
    </row>
    <row r="42" spans="1:73">
      <c r="AN42" s="304" t="s">
        <v>630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631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632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633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634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635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636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637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638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639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640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641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642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643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644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645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646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647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648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649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650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651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652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653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654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655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656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657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658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659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660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661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662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663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664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665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87" t="s">
        <v>693</v>
      </c>
      <c r="AP78" s="399"/>
      <c r="AQ78" s="399"/>
      <c r="AR78" s="399"/>
      <c r="AS78" s="399"/>
      <c r="AT78" s="399"/>
      <c r="AU78" s="399"/>
      <c r="AV78" s="399"/>
      <c r="AW78" s="399"/>
      <c r="AX78" s="399"/>
      <c r="AY78" s="399"/>
      <c r="AZ78" s="399"/>
      <c r="BA78" s="399"/>
      <c r="BB78" s="399"/>
      <c r="BC78" s="399"/>
    </row>
    <row r="81" spans="40:60" ht="109.2">
      <c r="AN81" s="303" t="s">
        <v>629</v>
      </c>
      <c r="AO81" s="234" t="s">
        <v>671</v>
      </c>
      <c r="AP81" s="234" t="s">
        <v>672</v>
      </c>
      <c r="AQ81" s="234" t="s">
        <v>673</v>
      </c>
      <c r="AR81" s="234" t="s">
        <v>674</v>
      </c>
      <c r="AS81" s="234" t="s">
        <v>675</v>
      </c>
      <c r="AT81" s="234" t="s">
        <v>676</v>
      </c>
      <c r="AU81" s="234" t="s">
        <v>677</v>
      </c>
      <c r="AV81" s="234" t="s">
        <v>678</v>
      </c>
      <c r="AW81" s="234" t="s">
        <v>679</v>
      </c>
      <c r="AX81" s="234" t="s">
        <v>680</v>
      </c>
      <c r="AY81" s="234" t="s">
        <v>681</v>
      </c>
      <c r="AZ81" s="234" t="s">
        <v>682</v>
      </c>
      <c r="BA81" s="234" t="s">
        <v>683</v>
      </c>
      <c r="BB81" s="234" t="s">
        <v>684</v>
      </c>
      <c r="BC81" s="234" t="s">
        <v>685</v>
      </c>
      <c r="BF81" s="303" t="s">
        <v>629</v>
      </c>
      <c r="BG81" s="234" t="s">
        <v>688</v>
      </c>
      <c r="BH81" s="234" t="s">
        <v>689</v>
      </c>
    </row>
    <row r="82" spans="40:60">
      <c r="AN82" s="304" t="s">
        <v>630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630</v>
      </c>
      <c r="BG82" s="302">
        <v>0</v>
      </c>
      <c r="BH82" s="302">
        <v>0</v>
      </c>
    </row>
    <row r="83" spans="40:60">
      <c r="AN83" s="304" t="s">
        <v>631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631</v>
      </c>
      <c r="BG83" s="302">
        <v>0</v>
      </c>
      <c r="BH83" s="302">
        <v>8991.6203231094005</v>
      </c>
    </row>
    <row r="84" spans="40:60">
      <c r="AN84" s="304" t="s">
        <v>632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632</v>
      </c>
      <c r="BG84" s="302">
        <v>0</v>
      </c>
      <c r="BH84" s="302">
        <v>404209.15818875801</v>
      </c>
    </row>
    <row r="85" spans="40:60">
      <c r="AN85" s="304" t="s">
        <v>633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633</v>
      </c>
      <c r="BG85" s="302">
        <v>0</v>
      </c>
      <c r="BH85" s="302">
        <v>0</v>
      </c>
    </row>
    <row r="86" spans="40:60">
      <c r="AN86" s="304" t="s">
        <v>634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634</v>
      </c>
      <c r="BG86" s="302">
        <v>0</v>
      </c>
      <c r="BH86" s="302">
        <v>0</v>
      </c>
    </row>
    <row r="87" spans="40:60">
      <c r="AN87" s="304" t="s">
        <v>635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635</v>
      </c>
      <c r="BG87" s="302">
        <v>0</v>
      </c>
      <c r="BH87" s="302">
        <v>0</v>
      </c>
    </row>
    <row r="88" spans="40:60">
      <c r="AN88" s="304" t="s">
        <v>636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636</v>
      </c>
      <c r="BG88" s="302">
        <v>0</v>
      </c>
      <c r="BH88" s="302">
        <v>0</v>
      </c>
    </row>
    <row r="89" spans="40:60">
      <c r="AN89" s="304" t="s">
        <v>637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637</v>
      </c>
      <c r="BG89" s="302">
        <v>0</v>
      </c>
      <c r="BH89" s="302">
        <v>0</v>
      </c>
    </row>
    <row r="90" spans="40:60">
      <c r="AN90" s="304" t="s">
        <v>638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638</v>
      </c>
      <c r="BG90" s="302">
        <v>0</v>
      </c>
      <c r="BH90" s="302">
        <v>0</v>
      </c>
    </row>
    <row r="91" spans="40:60">
      <c r="AN91" s="304" t="s">
        <v>639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639</v>
      </c>
      <c r="BG91" s="302">
        <v>0</v>
      </c>
      <c r="BH91" s="302">
        <v>0</v>
      </c>
    </row>
    <row r="92" spans="40:60">
      <c r="AN92" s="304" t="s">
        <v>640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640</v>
      </c>
      <c r="BG92" s="302">
        <v>0</v>
      </c>
      <c r="BH92" s="302">
        <v>555.77441893806395</v>
      </c>
    </row>
    <row r="93" spans="40:60">
      <c r="AN93" s="304" t="s">
        <v>641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641</v>
      </c>
      <c r="BG93" s="302">
        <v>0</v>
      </c>
      <c r="BH93" s="302">
        <v>303788.26554911397</v>
      </c>
    </row>
    <row r="94" spans="40:60">
      <c r="AN94" s="304" t="s">
        <v>642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642</v>
      </c>
      <c r="BG94" s="302">
        <v>0</v>
      </c>
      <c r="BH94" s="302">
        <v>2244.7960862667501</v>
      </c>
    </row>
    <row r="95" spans="40:60">
      <c r="AN95" s="304" t="s">
        <v>643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643</v>
      </c>
      <c r="BG95" s="302">
        <v>0</v>
      </c>
      <c r="BH95" s="302">
        <v>6.7177820097776797</v>
      </c>
    </row>
    <row r="96" spans="40:60">
      <c r="AN96" s="304" t="s">
        <v>644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644</v>
      </c>
      <c r="BG96" s="302">
        <v>0</v>
      </c>
      <c r="BH96" s="302">
        <v>0</v>
      </c>
    </row>
    <row r="97" spans="40:60">
      <c r="AN97" s="304" t="s">
        <v>645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645</v>
      </c>
      <c r="BG97" s="302">
        <v>0</v>
      </c>
      <c r="BH97" s="302">
        <v>0</v>
      </c>
    </row>
    <row r="98" spans="40:60">
      <c r="AN98" s="304" t="s">
        <v>646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646</v>
      </c>
      <c r="BG98" s="302">
        <v>0</v>
      </c>
      <c r="BH98" s="302">
        <v>0</v>
      </c>
    </row>
    <row r="99" spans="40:60">
      <c r="AN99" s="304" t="s">
        <v>647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647</v>
      </c>
      <c r="BG99" s="302">
        <v>0</v>
      </c>
      <c r="BH99" s="302">
        <v>0</v>
      </c>
    </row>
    <row r="100" spans="40:60">
      <c r="AN100" s="304" t="s">
        <v>648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648</v>
      </c>
      <c r="BG100" s="302">
        <v>0</v>
      </c>
      <c r="BH100" s="302">
        <v>0</v>
      </c>
    </row>
    <row r="101" spans="40:60">
      <c r="AN101" s="304" t="s">
        <v>649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649</v>
      </c>
      <c r="BG101" s="302">
        <v>0</v>
      </c>
      <c r="BH101" s="302">
        <v>0</v>
      </c>
    </row>
    <row r="102" spans="40:60">
      <c r="AN102" s="304" t="s">
        <v>650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650</v>
      </c>
      <c r="BG102" s="302">
        <v>0</v>
      </c>
      <c r="BH102" s="302">
        <v>0</v>
      </c>
    </row>
    <row r="103" spans="40:60">
      <c r="AN103" s="304" t="s">
        <v>651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651</v>
      </c>
      <c r="BG103" s="302">
        <v>0</v>
      </c>
      <c r="BH103" s="302">
        <v>21722.892325740399</v>
      </c>
    </row>
    <row r="104" spans="40:60">
      <c r="AN104" s="304" t="s">
        <v>652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652</v>
      </c>
      <c r="BG104" s="302">
        <v>0</v>
      </c>
      <c r="BH104" s="302">
        <v>87222.135331413898</v>
      </c>
    </row>
    <row r="105" spans="40:60">
      <c r="AN105" s="304" t="s">
        <v>653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653</v>
      </c>
      <c r="BG105" s="302">
        <v>0</v>
      </c>
      <c r="BH105" s="302">
        <v>0</v>
      </c>
    </row>
    <row r="106" spans="40:60">
      <c r="AN106" s="304" t="s">
        <v>654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654</v>
      </c>
      <c r="BG106" s="302">
        <v>0</v>
      </c>
      <c r="BH106" s="302">
        <v>0</v>
      </c>
    </row>
    <row r="107" spans="40:60">
      <c r="AN107" s="304" t="s">
        <v>655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655</v>
      </c>
      <c r="BG107" s="302">
        <v>0</v>
      </c>
      <c r="BH107" s="302">
        <v>0</v>
      </c>
    </row>
    <row r="108" spans="40:60">
      <c r="AN108" s="304" t="s">
        <v>656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656</v>
      </c>
      <c r="BG108" s="302">
        <v>0</v>
      </c>
      <c r="BH108" s="302">
        <v>0</v>
      </c>
    </row>
    <row r="109" spans="40:60">
      <c r="AN109" s="304" t="s">
        <v>657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657</v>
      </c>
      <c r="BG109" s="302">
        <v>0</v>
      </c>
      <c r="BH109" s="302">
        <v>7739.25118007116</v>
      </c>
    </row>
    <row r="110" spans="40:60">
      <c r="AN110" s="304" t="s">
        <v>658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658</v>
      </c>
      <c r="BG110" s="302">
        <v>0</v>
      </c>
      <c r="BH110" s="302">
        <v>0</v>
      </c>
    </row>
    <row r="111" spans="40:60">
      <c r="AN111" s="304" t="s">
        <v>659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659</v>
      </c>
      <c r="BG111" s="302">
        <v>0</v>
      </c>
      <c r="BH111" s="302">
        <v>0</v>
      </c>
    </row>
    <row r="112" spans="40:60">
      <c r="AN112" s="304" t="s">
        <v>660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660</v>
      </c>
      <c r="BG112" s="302">
        <v>4157895.2984628798</v>
      </c>
      <c r="BH112" s="302">
        <v>0</v>
      </c>
    </row>
    <row r="113" spans="1:60">
      <c r="AN113" s="304" t="s">
        <v>661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661</v>
      </c>
      <c r="BG113" s="302">
        <v>0</v>
      </c>
      <c r="BH113" s="302">
        <v>67875.356217847497</v>
      </c>
    </row>
    <row r="114" spans="1:60">
      <c r="AN114" s="304" t="s">
        <v>662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662</v>
      </c>
      <c r="BG114" s="302">
        <v>0</v>
      </c>
      <c r="BH114" s="302">
        <v>0</v>
      </c>
    </row>
    <row r="115" spans="1:60">
      <c r="AN115" s="304" t="s">
        <v>663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663</v>
      </c>
      <c r="BG115" s="302">
        <v>0</v>
      </c>
      <c r="BH115" s="302">
        <v>955411.77850757004</v>
      </c>
    </row>
    <row r="116" spans="1:60">
      <c r="AN116" s="304" t="s">
        <v>664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664</v>
      </c>
      <c r="BG116" s="302">
        <v>1213010.1970276299</v>
      </c>
      <c r="BH116" s="302">
        <v>0</v>
      </c>
    </row>
    <row r="117" spans="1:60">
      <c r="AN117" s="304" t="s">
        <v>665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665</v>
      </c>
      <c r="BG117" s="302">
        <v>0</v>
      </c>
      <c r="BH117" s="302">
        <v>0</v>
      </c>
    </row>
    <row r="118" spans="1:60">
      <c r="AN118" s="304"/>
      <c r="AO118" s="387" t="s">
        <v>686</v>
      </c>
      <c r="AP118" s="399"/>
      <c r="AQ118" s="399"/>
      <c r="AR118" s="399"/>
      <c r="AS118" s="399"/>
      <c r="AT118" s="399"/>
      <c r="AU118" s="399"/>
      <c r="AV118" s="399"/>
      <c r="AW118" s="399"/>
      <c r="AX118" s="399"/>
      <c r="AY118" s="399"/>
      <c r="AZ118" s="399"/>
      <c r="BA118" s="399"/>
      <c r="BB118" s="399"/>
      <c r="BC118" s="399"/>
      <c r="BF118" s="304"/>
      <c r="BG118" s="387" t="s">
        <v>690</v>
      </c>
      <c r="BH118" s="399"/>
    </row>
    <row r="121" spans="1:60" ht="226.8">
      <c r="A121" s="303" t="s">
        <v>629</v>
      </c>
      <c r="B121" s="234" t="s">
        <v>630</v>
      </c>
      <c r="C121" s="234" t="s">
        <v>631</v>
      </c>
      <c r="D121" s="234" t="s">
        <v>632</v>
      </c>
      <c r="E121" s="234" t="s">
        <v>633</v>
      </c>
      <c r="F121" s="234" t="s">
        <v>634</v>
      </c>
      <c r="G121" s="234" t="s">
        <v>635</v>
      </c>
      <c r="H121" s="234" t="s">
        <v>636</v>
      </c>
      <c r="I121" s="234" t="s">
        <v>637</v>
      </c>
      <c r="J121" s="234" t="s">
        <v>638</v>
      </c>
      <c r="K121" s="234" t="s">
        <v>639</v>
      </c>
      <c r="L121" s="234" t="s">
        <v>640</v>
      </c>
      <c r="M121" s="234" t="s">
        <v>641</v>
      </c>
      <c r="N121" s="234" t="s">
        <v>642</v>
      </c>
      <c r="O121" s="234" t="s">
        <v>643</v>
      </c>
      <c r="P121" s="234" t="s">
        <v>644</v>
      </c>
      <c r="Q121" s="234" t="s">
        <v>645</v>
      </c>
      <c r="R121" s="234" t="s">
        <v>646</v>
      </c>
      <c r="S121" s="234" t="s">
        <v>647</v>
      </c>
      <c r="T121" s="234" t="s">
        <v>648</v>
      </c>
      <c r="U121" s="234" t="s">
        <v>649</v>
      </c>
      <c r="V121" s="234" t="s">
        <v>650</v>
      </c>
      <c r="W121" s="234" t="s">
        <v>651</v>
      </c>
      <c r="X121" s="234" t="s">
        <v>652</v>
      </c>
      <c r="Y121" s="234" t="s">
        <v>653</v>
      </c>
      <c r="Z121" s="234" t="s">
        <v>654</v>
      </c>
      <c r="AA121" s="234" t="s">
        <v>655</v>
      </c>
      <c r="AB121" s="234" t="s">
        <v>656</v>
      </c>
      <c r="AC121" s="234" t="s">
        <v>657</v>
      </c>
      <c r="AD121" s="234" t="s">
        <v>658</v>
      </c>
      <c r="AE121" s="234" t="s">
        <v>659</v>
      </c>
      <c r="AF121" s="234" t="s">
        <v>660</v>
      </c>
      <c r="AG121" s="234" t="s">
        <v>661</v>
      </c>
      <c r="AH121" s="234" t="s">
        <v>662</v>
      </c>
      <c r="AI121" s="234" t="s">
        <v>663</v>
      </c>
      <c r="AJ121" s="234" t="s">
        <v>664</v>
      </c>
      <c r="AK121" s="234" t="s">
        <v>665</v>
      </c>
    </row>
    <row r="122" spans="1:60">
      <c r="A122" s="304" t="s">
        <v>671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672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673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674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675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676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677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678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679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680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681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682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683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684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685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87" t="s">
        <v>687</v>
      </c>
      <c r="C137" s="399"/>
      <c r="D137" s="399"/>
      <c r="E137" s="399"/>
      <c r="F137" s="399"/>
      <c r="G137" s="399"/>
      <c r="H137" s="399"/>
      <c r="I137" s="399"/>
      <c r="J137" s="399"/>
      <c r="K137" s="399"/>
      <c r="L137" s="399"/>
      <c r="M137" s="399"/>
      <c r="N137" s="399"/>
      <c r="O137" s="399"/>
      <c r="P137" s="399"/>
      <c r="Q137" s="399"/>
      <c r="R137" s="399"/>
      <c r="S137" s="399"/>
      <c r="T137" s="399"/>
      <c r="U137" s="399"/>
      <c r="V137" s="399"/>
      <c r="W137" s="399"/>
      <c r="X137" s="399"/>
      <c r="Y137" s="399"/>
      <c r="Z137" s="399"/>
      <c r="AA137" s="399"/>
      <c r="AB137" s="399"/>
      <c r="AC137" s="399"/>
      <c r="AD137" s="399"/>
      <c r="AE137" s="399"/>
      <c r="AF137" s="399"/>
      <c r="AG137" s="399"/>
      <c r="AH137" s="399"/>
      <c r="AI137" s="399"/>
      <c r="AJ137" s="399"/>
      <c r="AK137" s="399"/>
    </row>
    <row r="140" spans="1:37" ht="226.8">
      <c r="A140" s="303" t="s">
        <v>629</v>
      </c>
      <c r="B140" s="234" t="s">
        <v>630</v>
      </c>
      <c r="C140" s="234" t="s">
        <v>631</v>
      </c>
      <c r="D140" s="234" t="s">
        <v>632</v>
      </c>
      <c r="E140" s="234" t="s">
        <v>633</v>
      </c>
      <c r="F140" s="234" t="s">
        <v>634</v>
      </c>
      <c r="G140" s="234" t="s">
        <v>635</v>
      </c>
      <c r="H140" s="234" t="s">
        <v>636</v>
      </c>
      <c r="I140" s="234" t="s">
        <v>637</v>
      </c>
      <c r="J140" s="234" t="s">
        <v>638</v>
      </c>
      <c r="K140" s="234" t="s">
        <v>639</v>
      </c>
      <c r="L140" s="234" t="s">
        <v>640</v>
      </c>
      <c r="M140" s="234" t="s">
        <v>641</v>
      </c>
      <c r="N140" s="234" t="s">
        <v>642</v>
      </c>
      <c r="O140" s="234" t="s">
        <v>643</v>
      </c>
      <c r="P140" s="234" t="s">
        <v>644</v>
      </c>
      <c r="Q140" s="234" t="s">
        <v>645</v>
      </c>
      <c r="R140" s="234" t="s">
        <v>646</v>
      </c>
      <c r="S140" s="234" t="s">
        <v>647</v>
      </c>
      <c r="T140" s="234" t="s">
        <v>648</v>
      </c>
      <c r="U140" s="234" t="s">
        <v>649</v>
      </c>
      <c r="V140" s="234" t="s">
        <v>650</v>
      </c>
      <c r="W140" s="234" t="s">
        <v>651</v>
      </c>
      <c r="X140" s="234" t="s">
        <v>652</v>
      </c>
      <c r="Y140" s="234" t="s">
        <v>653</v>
      </c>
      <c r="Z140" s="234" t="s">
        <v>654</v>
      </c>
      <c r="AA140" s="234" t="s">
        <v>655</v>
      </c>
      <c r="AB140" s="234" t="s">
        <v>656</v>
      </c>
      <c r="AC140" s="234" t="s">
        <v>657</v>
      </c>
      <c r="AD140" s="234" t="s">
        <v>658</v>
      </c>
      <c r="AE140" s="234" t="s">
        <v>659</v>
      </c>
      <c r="AF140" s="234" t="s">
        <v>660</v>
      </c>
      <c r="AG140" s="234" t="s">
        <v>661</v>
      </c>
      <c r="AH140" s="234" t="s">
        <v>662</v>
      </c>
      <c r="AI140" s="234" t="s">
        <v>663</v>
      </c>
      <c r="AJ140" s="234" t="s">
        <v>664</v>
      </c>
      <c r="AK140" s="234" t="s">
        <v>665</v>
      </c>
    </row>
    <row r="141" spans="1:37">
      <c r="A141" s="304" t="s">
        <v>666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667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668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669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87" t="s">
        <v>670</v>
      </c>
      <c r="C145" s="399"/>
      <c r="D145" s="399"/>
      <c r="E145" s="399"/>
      <c r="F145" s="399"/>
      <c r="G145" s="399"/>
      <c r="H145" s="399"/>
      <c r="I145" s="399"/>
      <c r="J145" s="399"/>
      <c r="K145" s="399"/>
      <c r="L145" s="399"/>
      <c r="M145" s="399"/>
      <c r="N145" s="399"/>
      <c r="O145" s="399"/>
      <c r="P145" s="399"/>
      <c r="Q145" s="399"/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/>
      <c r="AB145" s="399"/>
      <c r="AC145" s="399"/>
      <c r="AD145" s="399"/>
      <c r="AE145" s="399"/>
      <c r="AF145" s="399"/>
      <c r="AG145" s="399"/>
      <c r="AH145" s="399"/>
      <c r="AI145" s="399"/>
      <c r="AJ145" s="399"/>
      <c r="AK145" s="399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K256"/>
  <sheetViews>
    <sheetView topLeftCell="A198" zoomScale="69" workbookViewId="0">
      <selection activeCell="F216" sqref="F216:F255"/>
    </sheetView>
  </sheetViews>
  <sheetFormatPr defaultColWidth="11.5546875" defaultRowHeight="14.4"/>
  <cols>
    <col min="2" max="27" width="7.6640625" customWidth="1"/>
    <col min="31" max="71" width="7.6640625" customWidth="1"/>
    <col min="75" max="114" width="7.6640625" customWidth="1"/>
  </cols>
  <sheetData>
    <row r="1" spans="1:114" ht="181.2">
      <c r="A1" s="303" t="s">
        <v>629</v>
      </c>
      <c r="B1" s="234" t="s">
        <v>694</v>
      </c>
      <c r="AD1" s="303" t="s">
        <v>629</v>
      </c>
      <c r="AE1" s="234" t="s">
        <v>696</v>
      </c>
      <c r="AF1" s="234" t="s">
        <v>737</v>
      </c>
      <c r="AG1" s="234" t="s">
        <v>738</v>
      </c>
      <c r="AH1" s="234" t="s">
        <v>697</v>
      </c>
      <c r="AI1" s="234" t="s">
        <v>698</v>
      </c>
      <c r="AJ1" s="234" t="s">
        <v>699</v>
      </c>
      <c r="AK1" s="234" t="s">
        <v>644</v>
      </c>
      <c r="AL1" s="234" t="s">
        <v>645</v>
      </c>
      <c r="AM1" s="234" t="s">
        <v>739</v>
      </c>
      <c r="AN1" s="234" t="s">
        <v>646</v>
      </c>
      <c r="AO1" s="234" t="s">
        <v>700</v>
      </c>
      <c r="AP1" s="234" t="s">
        <v>701</v>
      </c>
      <c r="AQ1" s="234" t="s">
        <v>740</v>
      </c>
      <c r="AR1" s="234" t="s">
        <v>741</v>
      </c>
      <c r="AS1" s="234" t="s">
        <v>742</v>
      </c>
      <c r="AT1" s="234" t="s">
        <v>743</v>
      </c>
      <c r="AU1" s="234" t="s">
        <v>744</v>
      </c>
      <c r="AV1" s="234" t="s">
        <v>745</v>
      </c>
      <c r="AW1" s="234" t="s">
        <v>658</v>
      </c>
      <c r="AX1" s="234" t="s">
        <v>659</v>
      </c>
      <c r="AY1" s="234" t="s">
        <v>702</v>
      </c>
      <c r="AZ1" s="234" t="s">
        <v>746</v>
      </c>
      <c r="BA1" s="234" t="s">
        <v>703</v>
      </c>
      <c r="BB1" s="234" t="s">
        <v>704</v>
      </c>
      <c r="BC1" s="234" t="s">
        <v>705</v>
      </c>
      <c r="BD1" s="234" t="s">
        <v>706</v>
      </c>
      <c r="BE1" s="234" t="s">
        <v>747</v>
      </c>
      <c r="BF1" s="234" t="s">
        <v>748</v>
      </c>
      <c r="BG1" s="234" t="s">
        <v>749</v>
      </c>
      <c r="BH1" s="234" t="s">
        <v>707</v>
      </c>
      <c r="BI1" s="234" t="s">
        <v>708</v>
      </c>
      <c r="BJ1" s="234" t="s">
        <v>709</v>
      </c>
      <c r="BK1" s="234" t="s">
        <v>710</v>
      </c>
      <c r="BL1" s="234" t="s">
        <v>711</v>
      </c>
      <c r="BM1" s="234" t="s">
        <v>712</v>
      </c>
      <c r="BN1" s="234" t="s">
        <v>713</v>
      </c>
      <c r="BO1" s="234" t="s">
        <v>714</v>
      </c>
      <c r="BP1" s="234" t="s">
        <v>750</v>
      </c>
      <c r="BQ1" s="234" t="s">
        <v>715</v>
      </c>
      <c r="BR1" s="234" t="s">
        <v>716</v>
      </c>
      <c r="BS1" s="234"/>
      <c r="BV1" s="303" t="s">
        <v>629</v>
      </c>
      <c r="BW1" s="234" t="s">
        <v>696</v>
      </c>
      <c r="BX1" s="234" t="s">
        <v>737</v>
      </c>
      <c r="BY1" s="234" t="s">
        <v>738</v>
      </c>
      <c r="BZ1" s="234" t="s">
        <v>697</v>
      </c>
      <c r="CA1" s="234" t="s">
        <v>698</v>
      </c>
      <c r="CB1" s="234" t="s">
        <v>699</v>
      </c>
      <c r="CC1" s="234" t="s">
        <v>644</v>
      </c>
      <c r="CD1" s="234" t="s">
        <v>645</v>
      </c>
      <c r="CE1" s="234" t="s">
        <v>739</v>
      </c>
      <c r="CF1" s="234" t="s">
        <v>646</v>
      </c>
      <c r="CG1" s="234" t="s">
        <v>700</v>
      </c>
      <c r="CH1" s="234" t="s">
        <v>701</v>
      </c>
      <c r="CI1" s="234" t="s">
        <v>740</v>
      </c>
      <c r="CJ1" s="234" t="s">
        <v>741</v>
      </c>
      <c r="CK1" s="234" t="s">
        <v>742</v>
      </c>
      <c r="CL1" s="234" t="s">
        <v>743</v>
      </c>
      <c r="CM1" s="234" t="s">
        <v>744</v>
      </c>
      <c r="CN1" s="234" t="s">
        <v>745</v>
      </c>
      <c r="CO1" s="234" t="s">
        <v>658</v>
      </c>
      <c r="CP1" s="234" t="s">
        <v>659</v>
      </c>
      <c r="CQ1" s="234" t="s">
        <v>702</v>
      </c>
      <c r="CR1" s="234" t="s">
        <v>746</v>
      </c>
      <c r="CS1" s="234" t="s">
        <v>703</v>
      </c>
      <c r="CT1" s="234" t="s">
        <v>704</v>
      </c>
      <c r="CU1" s="234" t="s">
        <v>705</v>
      </c>
      <c r="CV1" s="234" t="s">
        <v>706</v>
      </c>
      <c r="CW1" s="234" t="s">
        <v>747</v>
      </c>
      <c r="CX1" s="234" t="s">
        <v>748</v>
      </c>
      <c r="CY1" s="234" t="s">
        <v>749</v>
      </c>
      <c r="CZ1" s="234" t="s">
        <v>707</v>
      </c>
      <c r="DA1" s="234" t="s">
        <v>708</v>
      </c>
      <c r="DB1" s="234" t="s">
        <v>709</v>
      </c>
      <c r="DC1" s="234" t="s">
        <v>710</v>
      </c>
      <c r="DD1" s="234" t="s">
        <v>711</v>
      </c>
      <c r="DE1" s="234" t="s">
        <v>712</v>
      </c>
      <c r="DF1" s="234" t="s">
        <v>713</v>
      </c>
      <c r="DG1" s="234" t="s">
        <v>714</v>
      </c>
      <c r="DH1" s="234" t="s">
        <v>750</v>
      </c>
      <c r="DI1" s="234" t="s">
        <v>715</v>
      </c>
      <c r="DJ1" s="234" t="s">
        <v>716</v>
      </c>
    </row>
    <row r="2" spans="1:114">
      <c r="A2" s="304" t="s">
        <v>751</v>
      </c>
      <c r="B2" s="306">
        <v>1</v>
      </c>
      <c r="AD2" s="304" t="s">
        <v>696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/>
      <c r="BV2" s="304" t="s">
        <v>696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</row>
    <row r="3" spans="1:114">
      <c r="A3" s="304" t="s">
        <v>696</v>
      </c>
      <c r="B3" s="306">
        <v>1</v>
      </c>
      <c r="AD3" s="304" t="s">
        <v>737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/>
      <c r="BV3" s="304" t="s">
        <v>737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</row>
    <row r="4" spans="1:114">
      <c r="A4" s="304" t="s">
        <v>752</v>
      </c>
      <c r="B4" s="306">
        <v>1</v>
      </c>
      <c r="AD4" s="304" t="s">
        <v>738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/>
      <c r="BV4" s="304" t="s">
        <v>738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</row>
    <row r="5" spans="1:114">
      <c r="A5" s="304" t="s">
        <v>753</v>
      </c>
      <c r="B5" s="306">
        <v>1</v>
      </c>
      <c r="AD5" s="304" t="s">
        <v>697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/>
      <c r="BV5" s="304" t="s">
        <v>697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</row>
    <row r="6" spans="1:114">
      <c r="A6" s="304" t="s">
        <v>754</v>
      </c>
      <c r="B6" s="306">
        <v>1</v>
      </c>
      <c r="AD6" s="304" t="s">
        <v>698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/>
      <c r="BV6" s="304" t="s">
        <v>698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</row>
    <row r="7" spans="1:114">
      <c r="A7" s="304" t="s">
        <v>755</v>
      </c>
      <c r="B7" s="306">
        <v>1</v>
      </c>
      <c r="AD7" s="304" t="s">
        <v>699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/>
      <c r="BV7" s="304" t="s">
        <v>699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</row>
    <row r="8" spans="1:114">
      <c r="A8" s="304" t="s">
        <v>737</v>
      </c>
      <c r="B8" s="306">
        <v>0</v>
      </c>
      <c r="AD8" s="304" t="s">
        <v>644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/>
      <c r="BV8" s="304" t="s">
        <v>644</v>
      </c>
      <c r="BW8" s="306">
        <v>0</v>
      </c>
      <c r="BX8" s="306">
        <v>0</v>
      </c>
      <c r="BY8" s="306">
        <v>1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1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1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</row>
    <row r="9" spans="1:114">
      <c r="A9" s="304" t="s">
        <v>738</v>
      </c>
      <c r="B9" s="306">
        <v>0</v>
      </c>
      <c r="AD9" s="304" t="s">
        <v>645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/>
      <c r="BV9" s="304" t="s">
        <v>645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</row>
    <row r="10" spans="1:114">
      <c r="A10" s="304" t="s">
        <v>756</v>
      </c>
      <c r="B10" s="306">
        <v>1</v>
      </c>
      <c r="AD10" s="304" t="s">
        <v>739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/>
      <c r="BV10" s="304" t="s">
        <v>739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</row>
    <row r="11" spans="1:114">
      <c r="A11" s="304" t="s">
        <v>757</v>
      </c>
      <c r="B11" s="306">
        <v>1</v>
      </c>
      <c r="AD11" s="304" t="s">
        <v>646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/>
      <c r="BV11" s="304" t="s">
        <v>646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</row>
    <row r="12" spans="1:114">
      <c r="A12" s="304" t="s">
        <v>758</v>
      </c>
      <c r="B12" s="306">
        <v>1</v>
      </c>
      <c r="AD12" s="304" t="s">
        <v>700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/>
      <c r="BV12" s="304" t="s">
        <v>700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</row>
    <row r="13" spans="1:114">
      <c r="A13" s="304" t="s">
        <v>697</v>
      </c>
      <c r="B13" s="306">
        <v>1</v>
      </c>
      <c r="AD13" s="304" t="s">
        <v>701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/>
      <c r="BV13" s="304" t="s">
        <v>701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</row>
    <row r="14" spans="1:114">
      <c r="A14" s="304" t="s">
        <v>698</v>
      </c>
      <c r="B14" s="306">
        <v>1</v>
      </c>
      <c r="AD14" s="304" t="s">
        <v>740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/>
      <c r="BV14" s="304" t="s">
        <v>740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</row>
    <row r="15" spans="1:114">
      <c r="A15" s="304" t="s">
        <v>699</v>
      </c>
      <c r="B15" s="306">
        <v>1</v>
      </c>
      <c r="AD15" s="304" t="s">
        <v>741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/>
      <c r="BV15" s="304" t="s">
        <v>741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</row>
    <row r="16" spans="1:114">
      <c r="A16" s="304" t="s">
        <v>644</v>
      </c>
      <c r="B16" s="306">
        <v>1</v>
      </c>
      <c r="AD16" s="304" t="s">
        <v>742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/>
      <c r="BV16" s="304" t="s">
        <v>742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</row>
    <row r="17" spans="1:114">
      <c r="A17" s="304" t="s">
        <v>645</v>
      </c>
      <c r="B17" s="306">
        <v>1</v>
      </c>
      <c r="AD17" s="304" t="s">
        <v>743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/>
      <c r="BV17" s="304" t="s">
        <v>743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</row>
    <row r="18" spans="1:114">
      <c r="A18" s="304" t="s">
        <v>759</v>
      </c>
      <c r="B18" s="306">
        <v>1</v>
      </c>
      <c r="AD18" s="304" t="s">
        <v>744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/>
      <c r="BV18" s="304" t="s">
        <v>744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</row>
    <row r="19" spans="1:114">
      <c r="A19" s="304" t="s">
        <v>739</v>
      </c>
      <c r="B19" s="306">
        <v>0</v>
      </c>
      <c r="AD19" s="304" t="s">
        <v>745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/>
      <c r="BV19" s="304" t="s">
        <v>745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</row>
    <row r="20" spans="1:114">
      <c r="A20" s="304" t="s">
        <v>646</v>
      </c>
      <c r="B20" s="306">
        <v>1</v>
      </c>
      <c r="AD20" s="304" t="s">
        <v>658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/>
      <c r="BV20" s="304" t="s">
        <v>658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  <c r="DJ20" s="306">
        <v>0</v>
      </c>
    </row>
    <row r="21" spans="1:114">
      <c r="A21" s="304" t="s">
        <v>700</v>
      </c>
      <c r="B21" s="306">
        <v>1</v>
      </c>
      <c r="AD21" s="304" t="s">
        <v>659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/>
      <c r="BV21" s="304" t="s">
        <v>659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</row>
    <row r="22" spans="1:114">
      <c r="A22" s="304" t="s">
        <v>701</v>
      </c>
      <c r="B22" s="306">
        <v>1</v>
      </c>
      <c r="AD22" s="304" t="s">
        <v>702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/>
      <c r="BV22" s="304" t="s">
        <v>702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</row>
    <row r="23" spans="1:114">
      <c r="A23" s="304" t="s">
        <v>760</v>
      </c>
      <c r="B23" s="306">
        <v>1</v>
      </c>
      <c r="AD23" s="304" t="s">
        <v>746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/>
      <c r="BV23" s="304" t="s">
        <v>746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</row>
    <row r="24" spans="1:114">
      <c r="A24" s="304" t="s">
        <v>761</v>
      </c>
      <c r="B24" s="306">
        <v>1</v>
      </c>
      <c r="AD24" s="304" t="s">
        <v>703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/>
      <c r="BV24" s="304" t="s">
        <v>703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</row>
    <row r="25" spans="1:114">
      <c r="A25" s="304" t="s">
        <v>762</v>
      </c>
      <c r="B25" s="306">
        <v>1</v>
      </c>
      <c r="AD25" s="304" t="s">
        <v>704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/>
      <c r="BV25" s="304" t="s">
        <v>704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</row>
    <row r="26" spans="1:114">
      <c r="A26" s="304" t="s">
        <v>740</v>
      </c>
      <c r="B26" s="306">
        <v>0</v>
      </c>
      <c r="AD26" s="304" t="s">
        <v>705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/>
      <c r="BV26" s="304" t="s">
        <v>705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</row>
    <row r="27" spans="1:114">
      <c r="A27" s="304" t="s">
        <v>741</v>
      </c>
      <c r="B27" s="306">
        <v>0</v>
      </c>
      <c r="AD27" s="304" t="s">
        <v>706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/>
      <c r="BV27" s="304" t="s">
        <v>706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</row>
    <row r="28" spans="1:114">
      <c r="A28" s="304" t="s">
        <v>742</v>
      </c>
      <c r="B28" s="306">
        <v>0</v>
      </c>
      <c r="AD28" s="304" t="s">
        <v>747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/>
      <c r="BV28" s="304" t="s">
        <v>747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</row>
    <row r="29" spans="1:114">
      <c r="A29" s="304" t="s">
        <v>743</v>
      </c>
      <c r="B29" s="306">
        <v>0</v>
      </c>
      <c r="AD29" s="304" t="s">
        <v>748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/>
      <c r="BV29" s="304" t="s">
        <v>748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</row>
    <row r="30" spans="1:114">
      <c r="A30" s="304" t="s">
        <v>744</v>
      </c>
      <c r="B30" s="306">
        <v>0</v>
      </c>
      <c r="AD30" s="304" t="s">
        <v>749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/>
      <c r="BV30" s="304" t="s">
        <v>749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</row>
    <row r="31" spans="1:114">
      <c r="A31" s="304" t="s">
        <v>745</v>
      </c>
      <c r="B31" s="306">
        <v>0</v>
      </c>
      <c r="AD31" s="304" t="s">
        <v>707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/>
      <c r="BV31" s="304" t="s">
        <v>707</v>
      </c>
      <c r="BW31" s="306">
        <v>0</v>
      </c>
      <c r="BX31" s="306">
        <v>0.72465121788954501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</row>
    <row r="32" spans="1:114">
      <c r="A32" s="304" t="s">
        <v>658</v>
      </c>
      <c r="B32" s="306">
        <v>1</v>
      </c>
      <c r="AD32" s="304" t="s">
        <v>708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/>
      <c r="BV32" s="304" t="s">
        <v>708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</row>
    <row r="33" spans="1:114">
      <c r="A33" s="304" t="s">
        <v>659</v>
      </c>
      <c r="B33" s="306">
        <v>1</v>
      </c>
      <c r="AD33" s="304" t="s">
        <v>709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/>
      <c r="BV33" s="304" t="s">
        <v>709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</row>
    <row r="34" spans="1:114">
      <c r="A34" s="304" t="s">
        <v>702</v>
      </c>
      <c r="B34" s="306">
        <v>1</v>
      </c>
      <c r="AD34" s="304" t="s">
        <v>710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/>
      <c r="BV34" s="304" t="s">
        <v>710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</row>
    <row r="35" spans="1:114">
      <c r="A35" s="304" t="s">
        <v>746</v>
      </c>
      <c r="B35" s="306">
        <v>0</v>
      </c>
      <c r="AD35" s="304" t="s">
        <v>711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/>
      <c r="BV35" s="304" t="s">
        <v>711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</row>
    <row r="36" spans="1:114">
      <c r="A36" s="304" t="s">
        <v>703</v>
      </c>
      <c r="B36" s="306">
        <v>1</v>
      </c>
      <c r="AD36" s="304" t="s">
        <v>712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/>
      <c r="BV36" s="304" t="s">
        <v>712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1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</row>
    <row r="37" spans="1:114">
      <c r="A37" s="304" t="s">
        <v>704</v>
      </c>
      <c r="B37" s="306">
        <v>1</v>
      </c>
      <c r="AD37" s="304" t="s">
        <v>713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/>
      <c r="BV37" s="304" t="s">
        <v>713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</row>
    <row r="38" spans="1:114">
      <c r="A38" s="304" t="s">
        <v>705</v>
      </c>
      <c r="B38" s="306">
        <v>1</v>
      </c>
      <c r="AD38" s="304" t="s">
        <v>714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/>
      <c r="BV38" s="304" t="s">
        <v>714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</row>
    <row r="39" spans="1:114">
      <c r="A39" s="304" t="s">
        <v>706</v>
      </c>
      <c r="B39" s="306">
        <v>1</v>
      </c>
      <c r="AD39" s="304" t="s">
        <v>750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/>
      <c r="BV39" s="304" t="s">
        <v>750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</row>
    <row r="40" spans="1:114">
      <c r="A40" s="304" t="s">
        <v>747</v>
      </c>
      <c r="B40" s="306">
        <v>0</v>
      </c>
      <c r="AD40" s="304" t="s">
        <v>715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/>
      <c r="BV40" s="304" t="s">
        <v>715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</row>
    <row r="41" spans="1:114">
      <c r="A41" s="304" t="s">
        <v>748</v>
      </c>
      <c r="B41" s="306">
        <v>0</v>
      </c>
      <c r="AD41" s="304" t="s">
        <v>716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/>
      <c r="BV41" s="304" t="s">
        <v>716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</row>
    <row r="42" spans="1:114">
      <c r="A42" s="304" t="s">
        <v>749</v>
      </c>
      <c r="B42" s="306">
        <v>0</v>
      </c>
      <c r="AD42" s="304"/>
      <c r="AE42" s="387" t="s">
        <v>692</v>
      </c>
      <c r="AF42" s="399"/>
      <c r="AG42" s="399"/>
      <c r="AH42" s="399"/>
      <c r="AI42" s="399"/>
      <c r="AJ42" s="399"/>
      <c r="AK42" s="399"/>
      <c r="AL42" s="399"/>
      <c r="AM42" s="399"/>
      <c r="AN42" s="399"/>
      <c r="AO42" s="399"/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9"/>
      <c r="BA42" s="399"/>
      <c r="BB42" s="399"/>
      <c r="BC42" s="399"/>
      <c r="BD42" s="399"/>
      <c r="BE42" s="399"/>
      <c r="BF42" s="399"/>
      <c r="BG42" s="399"/>
      <c r="BH42" s="399"/>
      <c r="BI42" s="399"/>
      <c r="BJ42" s="399"/>
      <c r="BK42" s="399"/>
      <c r="BL42" s="399"/>
      <c r="BM42" s="399"/>
      <c r="BN42" s="399"/>
      <c r="BO42" s="399"/>
      <c r="BP42" s="399"/>
      <c r="BQ42" s="399"/>
      <c r="BR42" s="399"/>
      <c r="BV42" s="304"/>
      <c r="BW42" s="387" t="s">
        <v>691</v>
      </c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/>
      <c r="CK42" s="399"/>
      <c r="CL42" s="399"/>
      <c r="CM42" s="399"/>
      <c r="CN42" s="399"/>
      <c r="CO42" s="399"/>
      <c r="CP42" s="399"/>
      <c r="CQ42" s="399"/>
      <c r="CR42" s="399"/>
      <c r="CS42" s="399"/>
      <c r="CT42" s="399"/>
      <c r="CU42" s="399"/>
      <c r="CV42" s="399"/>
      <c r="CW42" s="399"/>
      <c r="CX42" s="399"/>
      <c r="CY42" s="399"/>
      <c r="CZ42" s="399"/>
      <c r="DA42" s="399"/>
      <c r="DB42" s="399"/>
      <c r="DC42" s="399"/>
      <c r="DD42" s="399"/>
      <c r="DE42" s="399"/>
      <c r="DF42" s="399"/>
      <c r="DG42" s="399"/>
      <c r="DH42" s="399"/>
      <c r="DI42" s="399"/>
      <c r="DJ42" s="399"/>
    </row>
    <row r="43" spans="1:114">
      <c r="A43" s="304" t="s">
        <v>707</v>
      </c>
      <c r="B43" s="306">
        <v>1</v>
      </c>
    </row>
    <row r="44" spans="1:114">
      <c r="A44" s="304" t="s">
        <v>708</v>
      </c>
      <c r="B44" s="306">
        <v>1</v>
      </c>
    </row>
    <row r="45" spans="1:114" ht="181.2">
      <c r="A45" s="304" t="s">
        <v>709</v>
      </c>
      <c r="B45" s="306">
        <v>1</v>
      </c>
      <c r="AD45" s="303" t="s">
        <v>629</v>
      </c>
      <c r="AE45" s="234" t="s">
        <v>696</v>
      </c>
      <c r="AF45" s="234" t="s">
        <v>737</v>
      </c>
      <c r="AG45" s="234" t="s">
        <v>738</v>
      </c>
      <c r="AH45" s="234" t="s">
        <v>697</v>
      </c>
      <c r="AI45" s="234" t="s">
        <v>698</v>
      </c>
      <c r="AJ45" s="234" t="s">
        <v>699</v>
      </c>
      <c r="AK45" s="234" t="s">
        <v>644</v>
      </c>
      <c r="AL45" s="234" t="s">
        <v>645</v>
      </c>
      <c r="AM45" s="234" t="s">
        <v>739</v>
      </c>
      <c r="AN45" s="234" t="s">
        <v>646</v>
      </c>
      <c r="AO45" s="234" t="s">
        <v>700</v>
      </c>
      <c r="AP45" s="234" t="s">
        <v>701</v>
      </c>
      <c r="AQ45" s="234" t="s">
        <v>740</v>
      </c>
      <c r="AR45" s="234" t="s">
        <v>741</v>
      </c>
      <c r="AS45" s="234" t="s">
        <v>742</v>
      </c>
      <c r="AT45" s="234" t="s">
        <v>743</v>
      </c>
      <c r="AU45" s="234" t="s">
        <v>744</v>
      </c>
      <c r="AV45" s="234" t="s">
        <v>745</v>
      </c>
      <c r="AW45" s="234" t="s">
        <v>658</v>
      </c>
      <c r="AX45" s="234" t="s">
        <v>659</v>
      </c>
      <c r="AY45" s="234" t="s">
        <v>702</v>
      </c>
      <c r="AZ45" s="234" t="s">
        <v>746</v>
      </c>
      <c r="BA45" s="234" t="s">
        <v>703</v>
      </c>
      <c r="BB45" s="234" t="s">
        <v>704</v>
      </c>
      <c r="BC45" s="234" t="s">
        <v>705</v>
      </c>
      <c r="BD45" s="234" t="s">
        <v>706</v>
      </c>
      <c r="BE45" s="234" t="s">
        <v>747</v>
      </c>
      <c r="BF45" s="234" t="s">
        <v>748</v>
      </c>
      <c r="BG45" s="234" t="s">
        <v>749</v>
      </c>
      <c r="BH45" s="234" t="s">
        <v>707</v>
      </c>
      <c r="BI45" s="234" t="s">
        <v>708</v>
      </c>
      <c r="BJ45" s="234" t="s">
        <v>709</v>
      </c>
      <c r="BK45" s="234" t="s">
        <v>710</v>
      </c>
      <c r="BL45" s="234" t="s">
        <v>711</v>
      </c>
      <c r="BM45" s="234" t="s">
        <v>712</v>
      </c>
      <c r="BN45" s="234" t="s">
        <v>713</v>
      </c>
      <c r="BO45" s="234" t="s">
        <v>714</v>
      </c>
      <c r="BP45" s="234" t="s">
        <v>750</v>
      </c>
      <c r="BQ45" s="234" t="s">
        <v>715</v>
      </c>
      <c r="BR45" s="234" t="s">
        <v>716</v>
      </c>
      <c r="BS45" s="234"/>
    </row>
    <row r="46" spans="1:114">
      <c r="A46" s="304" t="s">
        <v>763</v>
      </c>
      <c r="B46" s="306">
        <v>1</v>
      </c>
      <c r="AD46" s="304" t="s">
        <v>696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/>
    </row>
    <row r="47" spans="1:114">
      <c r="A47" s="304" t="s">
        <v>764</v>
      </c>
      <c r="B47" s="306">
        <v>1</v>
      </c>
      <c r="AD47" s="304" t="s">
        <v>737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/>
    </row>
    <row r="48" spans="1:114">
      <c r="A48" s="304" t="s">
        <v>765</v>
      </c>
      <c r="B48" s="306">
        <v>1</v>
      </c>
      <c r="AD48" s="304" t="s">
        <v>738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/>
    </row>
    <row r="49" spans="1:71">
      <c r="A49" s="304" t="s">
        <v>710</v>
      </c>
      <c r="B49" s="306">
        <v>1</v>
      </c>
      <c r="AD49" s="304" t="s">
        <v>697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/>
    </row>
    <row r="50" spans="1:71">
      <c r="A50" s="304" t="s">
        <v>711</v>
      </c>
      <c r="B50" s="306">
        <v>1</v>
      </c>
      <c r="AD50" s="304" t="s">
        <v>698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/>
    </row>
    <row r="51" spans="1:71">
      <c r="A51" s="304" t="s">
        <v>712</v>
      </c>
      <c r="B51" s="306">
        <v>1</v>
      </c>
      <c r="AD51" s="304" t="s">
        <v>699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/>
    </row>
    <row r="52" spans="1:71">
      <c r="A52" s="304" t="s">
        <v>713</v>
      </c>
      <c r="B52" s="306">
        <v>1</v>
      </c>
      <c r="AD52" s="304" t="s">
        <v>644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/>
    </row>
    <row r="53" spans="1:71">
      <c r="A53" s="304" t="s">
        <v>714</v>
      </c>
      <c r="B53" s="306">
        <v>1</v>
      </c>
      <c r="AD53" s="304" t="s">
        <v>645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/>
    </row>
    <row r="54" spans="1:71">
      <c r="A54" s="304" t="s">
        <v>766</v>
      </c>
      <c r="B54" s="306">
        <v>1</v>
      </c>
      <c r="AD54" s="304" t="s">
        <v>739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/>
    </row>
    <row r="55" spans="1:71">
      <c r="A55" s="304" t="s">
        <v>767</v>
      </c>
      <c r="B55" s="306">
        <v>1</v>
      </c>
      <c r="AD55" s="304" t="s">
        <v>646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/>
    </row>
    <row r="56" spans="1:71">
      <c r="A56" s="304" t="s">
        <v>750</v>
      </c>
      <c r="B56" s="306">
        <v>0</v>
      </c>
      <c r="AD56" s="304" t="s">
        <v>700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/>
    </row>
    <row r="57" spans="1:71">
      <c r="A57" s="304" t="s">
        <v>768</v>
      </c>
      <c r="B57" s="306">
        <v>1</v>
      </c>
      <c r="AD57" s="304" t="s">
        <v>701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/>
    </row>
    <row r="58" spans="1:71">
      <c r="A58" s="304" t="s">
        <v>715</v>
      </c>
      <c r="B58" s="306">
        <v>1</v>
      </c>
      <c r="AD58" s="304" t="s">
        <v>740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/>
    </row>
    <row r="59" spans="1:71">
      <c r="A59" s="304" t="s">
        <v>716</v>
      </c>
      <c r="B59" s="306">
        <v>1</v>
      </c>
      <c r="AD59" s="304" t="s">
        <v>741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  <c r="BS59" s="306"/>
    </row>
    <row r="60" spans="1:71">
      <c r="A60" s="304"/>
      <c r="B60" s="387" t="s">
        <v>695</v>
      </c>
      <c r="AD60" s="304" t="s">
        <v>742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  <c r="BS60" s="306"/>
    </row>
    <row r="61" spans="1:71">
      <c r="AD61" s="304" t="s">
        <v>743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  <c r="BS61" s="306"/>
    </row>
    <row r="62" spans="1:71">
      <c r="AD62" s="304" t="s">
        <v>744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  <c r="BS62" s="306"/>
    </row>
    <row r="63" spans="1:71">
      <c r="AD63" s="304" t="s">
        <v>745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/>
    </row>
    <row r="64" spans="1:71">
      <c r="AD64" s="304" t="s">
        <v>658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  <c r="BS64" s="306"/>
    </row>
    <row r="65" spans="30:71">
      <c r="AD65" s="304" t="s">
        <v>659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/>
    </row>
    <row r="66" spans="30:71">
      <c r="AD66" s="304" t="s">
        <v>702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/>
    </row>
    <row r="67" spans="30:71">
      <c r="AD67" s="304" t="s">
        <v>746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/>
    </row>
    <row r="68" spans="30:71">
      <c r="AD68" s="304" t="s">
        <v>703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  <c r="BS68" s="306"/>
    </row>
    <row r="69" spans="30:71">
      <c r="AD69" s="304" t="s">
        <v>704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/>
    </row>
    <row r="70" spans="30:71">
      <c r="AD70" s="304" t="s">
        <v>705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/>
    </row>
    <row r="71" spans="30:71">
      <c r="AD71" s="304" t="s">
        <v>706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/>
    </row>
    <row r="72" spans="30:71">
      <c r="AD72" s="304" t="s">
        <v>747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  <c r="BS72" s="306"/>
    </row>
    <row r="73" spans="30:71">
      <c r="AD73" s="304" t="s">
        <v>748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  <c r="BS73" s="306"/>
    </row>
    <row r="74" spans="30:71">
      <c r="AD74" s="304" t="s">
        <v>749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  <c r="BS74" s="306"/>
    </row>
    <row r="75" spans="30:71">
      <c r="AD75" s="304" t="s">
        <v>707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/>
    </row>
    <row r="76" spans="30:71">
      <c r="AD76" s="304" t="s">
        <v>708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/>
    </row>
    <row r="77" spans="30:71">
      <c r="AD77" s="304" t="s">
        <v>709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  <c r="BS77" s="306"/>
    </row>
    <row r="78" spans="30:71">
      <c r="AD78" s="304" t="s">
        <v>710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/>
    </row>
    <row r="79" spans="30:71">
      <c r="AD79" s="304" t="s">
        <v>711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/>
    </row>
    <row r="80" spans="30:71">
      <c r="AD80" s="304" t="s">
        <v>712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/>
    </row>
    <row r="81" spans="30:115">
      <c r="AD81" s="304" t="s">
        <v>713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  <c r="BS81" s="306"/>
    </row>
    <row r="82" spans="30:115">
      <c r="AD82" s="304" t="s">
        <v>714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/>
    </row>
    <row r="83" spans="30:115">
      <c r="AD83" s="304" t="s">
        <v>750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/>
    </row>
    <row r="84" spans="30:115">
      <c r="AD84" s="304" t="s">
        <v>715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/>
    </row>
    <row r="85" spans="30:115">
      <c r="AD85" s="304" t="s">
        <v>716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/>
    </row>
    <row r="86" spans="30:115">
      <c r="AD86" s="304"/>
      <c r="AE86" s="387" t="s">
        <v>693</v>
      </c>
      <c r="AF86" s="399"/>
      <c r="AG86" s="399"/>
      <c r="AH86" s="399"/>
      <c r="AI86" s="399"/>
      <c r="AJ86" s="399"/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/>
      <c r="BA86" s="399"/>
      <c r="BB86" s="399"/>
      <c r="BC86" s="399"/>
      <c r="BD86" s="399"/>
      <c r="BE86" s="399"/>
      <c r="BF86" s="399"/>
      <c r="BG86" s="399"/>
      <c r="BH86" s="399"/>
      <c r="BI86" s="399"/>
      <c r="BJ86" s="399"/>
      <c r="BK86" s="399"/>
      <c r="BL86" s="399"/>
      <c r="BM86" s="399"/>
      <c r="BN86" s="399"/>
      <c r="BO86" s="399"/>
      <c r="BP86" s="399"/>
      <c r="BQ86" s="399"/>
      <c r="BR86" s="399"/>
    </row>
    <row r="89" spans="30:115" ht="181.2">
      <c r="AD89" s="303" t="s">
        <v>629</v>
      </c>
      <c r="AE89" s="234" t="s">
        <v>737</v>
      </c>
      <c r="AF89" s="234" t="s">
        <v>738</v>
      </c>
      <c r="AG89" s="234" t="s">
        <v>739</v>
      </c>
      <c r="AH89" s="234" t="s">
        <v>740</v>
      </c>
      <c r="AI89" s="234" t="s">
        <v>741</v>
      </c>
      <c r="AJ89" s="234" t="s">
        <v>742</v>
      </c>
      <c r="AK89" s="234" t="s">
        <v>743</v>
      </c>
      <c r="AL89" s="234" t="s">
        <v>744</v>
      </c>
      <c r="AM89" s="234" t="s">
        <v>745</v>
      </c>
      <c r="AN89" s="234" t="s">
        <v>746</v>
      </c>
      <c r="AO89" s="234" t="s">
        <v>747</v>
      </c>
      <c r="AP89" s="234" t="s">
        <v>748</v>
      </c>
      <c r="AQ89" s="234" t="s">
        <v>749</v>
      </c>
      <c r="AR89" s="234" t="s">
        <v>750</v>
      </c>
      <c r="AS89" s="234" t="s">
        <v>696</v>
      </c>
      <c r="AT89" s="234" t="s">
        <v>697</v>
      </c>
      <c r="AU89" s="234" t="s">
        <v>698</v>
      </c>
      <c r="AV89" s="234" t="s">
        <v>699</v>
      </c>
      <c r="AW89" s="234" t="s">
        <v>644</v>
      </c>
      <c r="AX89" s="234" t="s">
        <v>645</v>
      </c>
      <c r="AY89" s="234" t="s">
        <v>646</v>
      </c>
      <c r="AZ89" s="234" t="s">
        <v>700</v>
      </c>
      <c r="BA89" s="234" t="s">
        <v>701</v>
      </c>
      <c r="BB89" s="234" t="s">
        <v>658</v>
      </c>
      <c r="BC89" s="234" t="s">
        <v>659</v>
      </c>
      <c r="BD89" s="234" t="s">
        <v>702</v>
      </c>
      <c r="BE89" s="234" t="s">
        <v>703</v>
      </c>
      <c r="BF89" s="234" t="s">
        <v>704</v>
      </c>
      <c r="BG89" s="234" t="s">
        <v>705</v>
      </c>
      <c r="BH89" s="234" t="s">
        <v>706</v>
      </c>
      <c r="BI89" s="234" t="s">
        <v>707</v>
      </c>
      <c r="BJ89" s="234" t="s">
        <v>708</v>
      </c>
      <c r="BK89" s="234" t="s">
        <v>709</v>
      </c>
      <c r="BL89" s="234" t="s">
        <v>710</v>
      </c>
      <c r="BM89" s="234" t="s">
        <v>711</v>
      </c>
      <c r="BN89" s="234" t="s">
        <v>712</v>
      </c>
      <c r="BO89" s="234" t="s">
        <v>713</v>
      </c>
      <c r="BP89" s="234" t="s">
        <v>714</v>
      </c>
      <c r="BQ89" s="234" t="s">
        <v>715</v>
      </c>
      <c r="BR89" s="234" t="s">
        <v>716</v>
      </c>
      <c r="BS89" s="234"/>
      <c r="BV89" s="303" t="s">
        <v>629</v>
      </c>
      <c r="BW89" s="234" t="s">
        <v>737</v>
      </c>
      <c r="BX89" s="234" t="s">
        <v>738</v>
      </c>
      <c r="BY89" s="234" t="s">
        <v>739</v>
      </c>
      <c r="BZ89" s="234" t="s">
        <v>740</v>
      </c>
      <c r="CA89" s="234" t="s">
        <v>741</v>
      </c>
      <c r="CB89" s="234" t="s">
        <v>742</v>
      </c>
      <c r="CC89" s="234" t="s">
        <v>743</v>
      </c>
      <c r="CD89" s="234" t="s">
        <v>744</v>
      </c>
      <c r="CE89" s="234" t="s">
        <v>745</v>
      </c>
      <c r="CF89" s="234" t="s">
        <v>746</v>
      </c>
      <c r="CG89" s="234" t="s">
        <v>747</v>
      </c>
      <c r="CH89" s="234" t="s">
        <v>748</v>
      </c>
      <c r="CI89" s="234" t="s">
        <v>749</v>
      </c>
      <c r="CJ89" s="234" t="s">
        <v>750</v>
      </c>
      <c r="CK89" s="234" t="s">
        <v>696</v>
      </c>
      <c r="CL89" s="234" t="s">
        <v>697</v>
      </c>
      <c r="CM89" s="234" t="s">
        <v>698</v>
      </c>
      <c r="CN89" s="234" t="s">
        <v>699</v>
      </c>
      <c r="CO89" s="234" t="s">
        <v>644</v>
      </c>
      <c r="CP89" s="234" t="s">
        <v>645</v>
      </c>
      <c r="CQ89" s="234" t="s">
        <v>646</v>
      </c>
      <c r="CR89" s="234" t="s">
        <v>700</v>
      </c>
      <c r="CS89" s="234" t="s">
        <v>701</v>
      </c>
      <c r="CT89" s="234" t="s">
        <v>658</v>
      </c>
      <c r="CU89" s="234" t="s">
        <v>659</v>
      </c>
      <c r="CV89" s="234" t="s">
        <v>702</v>
      </c>
      <c r="CW89" s="234" t="s">
        <v>703</v>
      </c>
      <c r="CX89" s="234" t="s">
        <v>704</v>
      </c>
      <c r="CY89" s="234" t="s">
        <v>705</v>
      </c>
      <c r="CZ89" s="234" t="s">
        <v>706</v>
      </c>
      <c r="DA89" s="234" t="s">
        <v>707</v>
      </c>
      <c r="DB89" s="234" t="s">
        <v>708</v>
      </c>
      <c r="DC89" s="234" t="s">
        <v>709</v>
      </c>
      <c r="DD89" s="234" t="s">
        <v>710</v>
      </c>
      <c r="DE89" s="234" t="s">
        <v>711</v>
      </c>
      <c r="DF89" s="234" t="s">
        <v>712</v>
      </c>
      <c r="DG89" s="234" t="s">
        <v>713</v>
      </c>
      <c r="DH89" s="234" t="s">
        <v>714</v>
      </c>
      <c r="DI89" s="234" t="s">
        <v>715</v>
      </c>
      <c r="DJ89" s="234" t="s">
        <v>716</v>
      </c>
    </row>
    <row r="90" spans="30:115">
      <c r="AD90" s="304" t="s">
        <v>696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S90" s="404">
        <f>SUM(AE90:BR90)</f>
        <v>45017.590801780199</v>
      </c>
      <c r="BV90" s="304" t="s">
        <v>696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  <c r="DJ90" s="302">
        <v>0</v>
      </c>
      <c r="DK90" s="404">
        <f>SUM(BW90:DJ90)</f>
        <v>0</v>
      </c>
    </row>
    <row r="91" spans="30:115">
      <c r="AD91" s="304" t="s">
        <v>737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S91" s="404">
        <f t="shared" ref="BS91:BS129" si="0">SUM(AE91:BR91)</f>
        <v>0</v>
      </c>
      <c r="BV91" s="304" t="s">
        <v>737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  <c r="DJ91" s="302">
        <v>0</v>
      </c>
      <c r="DK91" s="404">
        <f t="shared" ref="DK91:DK129" si="1">SUM(BW91:DJ91)</f>
        <v>0</v>
      </c>
    </row>
    <row r="92" spans="30:115">
      <c r="AD92" s="304" t="s">
        <v>738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S92" s="404">
        <f t="shared" si="0"/>
        <v>0</v>
      </c>
      <c r="BV92" s="304" t="s">
        <v>738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  <c r="DJ92" s="302">
        <v>0</v>
      </c>
      <c r="DK92" s="404">
        <f t="shared" si="1"/>
        <v>0</v>
      </c>
    </row>
    <row r="93" spans="30:115">
      <c r="AD93" s="304" t="s">
        <v>697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S93" s="404">
        <f t="shared" si="0"/>
        <v>66251.174567632304</v>
      </c>
      <c r="BV93" s="304" t="s">
        <v>697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  <c r="DJ93" s="302">
        <v>0</v>
      </c>
      <c r="DK93" s="404">
        <f t="shared" si="1"/>
        <v>0</v>
      </c>
    </row>
    <row r="94" spans="30:115">
      <c r="AD94" s="304" t="s">
        <v>698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S94" s="404">
        <f t="shared" si="0"/>
        <v>91837.795018258301</v>
      </c>
      <c r="BV94" s="304" t="s">
        <v>698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  <c r="DJ94" s="302">
        <v>0</v>
      </c>
      <c r="DK94" s="404">
        <f t="shared" si="1"/>
        <v>0</v>
      </c>
    </row>
    <row r="95" spans="30:115">
      <c r="AD95" s="304" t="s">
        <v>699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S95" s="404">
        <f t="shared" si="0"/>
        <v>290.15291867903898</v>
      </c>
      <c r="BV95" s="304" t="s">
        <v>699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  <c r="DJ95" s="302">
        <v>0</v>
      </c>
      <c r="DK95" s="404">
        <f t="shared" si="1"/>
        <v>0</v>
      </c>
    </row>
    <row r="96" spans="30:115">
      <c r="AD96" s="304" t="s">
        <v>644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S96" s="404">
        <f t="shared" si="0"/>
        <v>76330.388356185882</v>
      </c>
      <c r="BV96" s="304" t="s">
        <v>644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  <c r="DJ96" s="302">
        <v>0</v>
      </c>
      <c r="DK96" s="404">
        <f t="shared" si="1"/>
        <v>0</v>
      </c>
    </row>
    <row r="97" spans="30:115">
      <c r="AD97" s="304" t="s">
        <v>645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S97" s="404">
        <f t="shared" si="0"/>
        <v>0</v>
      </c>
      <c r="BV97" s="304" t="s">
        <v>645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  <c r="DJ97" s="302">
        <v>0</v>
      </c>
      <c r="DK97" s="404">
        <f t="shared" si="1"/>
        <v>0</v>
      </c>
    </row>
    <row r="98" spans="30:115">
      <c r="AD98" s="304" t="s">
        <v>739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S98" s="404">
        <f t="shared" si="0"/>
        <v>0</v>
      </c>
      <c r="BV98" s="304" t="s">
        <v>739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  <c r="DJ98" s="302">
        <v>0</v>
      </c>
      <c r="DK98" s="404">
        <f t="shared" si="1"/>
        <v>0</v>
      </c>
    </row>
    <row r="99" spans="30:115">
      <c r="AD99" s="304" t="s">
        <v>646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S99" s="404">
        <f t="shared" si="0"/>
        <v>2511.39821094118</v>
      </c>
      <c r="BV99" s="304" t="s">
        <v>646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  <c r="DJ99" s="302">
        <v>0</v>
      </c>
      <c r="DK99" s="404">
        <f t="shared" si="1"/>
        <v>0</v>
      </c>
    </row>
    <row r="100" spans="30:115">
      <c r="AD100" s="304" t="s">
        <v>700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S100" s="404">
        <f t="shared" si="0"/>
        <v>4830.4442158522497</v>
      </c>
      <c r="BV100" s="304" t="s">
        <v>700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  <c r="DJ100" s="302">
        <v>0</v>
      </c>
      <c r="DK100" s="404">
        <f t="shared" si="1"/>
        <v>0</v>
      </c>
    </row>
    <row r="101" spans="30:115">
      <c r="AD101" s="304" t="s">
        <v>701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S101" s="404">
        <f t="shared" si="0"/>
        <v>4830.4442158522497</v>
      </c>
      <c r="BV101" s="304" t="s">
        <v>701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  <c r="DJ101" s="302">
        <v>0</v>
      </c>
      <c r="DK101" s="404">
        <f t="shared" si="1"/>
        <v>0</v>
      </c>
    </row>
    <row r="102" spans="30:115">
      <c r="AD102" s="304" t="s">
        <v>740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S102" s="404">
        <f t="shared" si="0"/>
        <v>0</v>
      </c>
      <c r="BV102" s="304" t="s">
        <v>740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  <c r="DJ102" s="302">
        <v>0</v>
      </c>
      <c r="DK102" s="404">
        <f t="shared" si="1"/>
        <v>0</v>
      </c>
    </row>
    <row r="103" spans="30:115">
      <c r="AD103" s="304" t="s">
        <v>741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S103" s="404">
        <f t="shared" si="0"/>
        <v>0</v>
      </c>
      <c r="BV103" s="304" t="s">
        <v>741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  <c r="DJ103" s="302">
        <v>0</v>
      </c>
      <c r="DK103" s="404">
        <f t="shared" si="1"/>
        <v>0</v>
      </c>
    </row>
    <row r="104" spans="30:115">
      <c r="AD104" s="304" t="s">
        <v>742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S104" s="404">
        <f t="shared" si="0"/>
        <v>0</v>
      </c>
      <c r="BV104" s="304" t="s">
        <v>742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  <c r="DJ104" s="302">
        <v>0</v>
      </c>
      <c r="DK104" s="404">
        <f t="shared" si="1"/>
        <v>0</v>
      </c>
    </row>
    <row r="105" spans="30:115">
      <c r="AD105" s="304" t="s">
        <v>743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S105" s="404">
        <f t="shared" si="0"/>
        <v>0</v>
      </c>
      <c r="BV105" s="304" t="s">
        <v>743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  <c r="DJ105" s="302">
        <v>0</v>
      </c>
      <c r="DK105" s="404">
        <f t="shared" si="1"/>
        <v>0</v>
      </c>
    </row>
    <row r="106" spans="30:115">
      <c r="AD106" s="304" t="s">
        <v>744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S106" s="404">
        <f t="shared" si="0"/>
        <v>0</v>
      </c>
      <c r="BV106" s="304" t="s">
        <v>744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  <c r="DJ106" s="302">
        <v>0</v>
      </c>
      <c r="DK106" s="404">
        <f t="shared" si="1"/>
        <v>0</v>
      </c>
    </row>
    <row r="107" spans="30:115">
      <c r="AD107" s="304" t="s">
        <v>745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S107" s="404">
        <f t="shared" si="0"/>
        <v>0</v>
      </c>
      <c r="BV107" s="304" t="s">
        <v>745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  <c r="DJ107" s="302">
        <v>0</v>
      </c>
      <c r="DK107" s="404">
        <f t="shared" si="1"/>
        <v>0</v>
      </c>
    </row>
    <row r="108" spans="30:115">
      <c r="AD108" s="304" t="s">
        <v>658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S108" s="404">
        <f t="shared" si="0"/>
        <v>0</v>
      </c>
      <c r="BV108" s="304" t="s">
        <v>658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  <c r="DJ108" s="302">
        <v>0</v>
      </c>
      <c r="DK108" s="404">
        <f t="shared" si="1"/>
        <v>0</v>
      </c>
    </row>
    <row r="109" spans="30:115">
      <c r="AD109" s="304" t="s">
        <v>659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S109" s="404">
        <f t="shared" si="0"/>
        <v>10407.5335702297</v>
      </c>
      <c r="BV109" s="304" t="s">
        <v>659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  <c r="DJ109" s="302">
        <v>0</v>
      </c>
      <c r="DK109" s="404">
        <f t="shared" si="1"/>
        <v>0</v>
      </c>
    </row>
    <row r="110" spans="30:115">
      <c r="AD110" s="304" t="s">
        <v>702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S110" s="404">
        <f t="shared" si="0"/>
        <v>3749358.3680556798</v>
      </c>
      <c r="BV110" s="304" t="s">
        <v>702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  <c r="DJ110" s="302">
        <v>0</v>
      </c>
      <c r="DK110" s="404">
        <f t="shared" si="1"/>
        <v>0</v>
      </c>
    </row>
    <row r="111" spans="30:115">
      <c r="AD111" s="304" t="s">
        <v>746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S111" s="404">
        <f t="shared" si="0"/>
        <v>0</v>
      </c>
      <c r="BV111" s="304" t="s">
        <v>746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  <c r="DJ111" s="302">
        <v>0</v>
      </c>
      <c r="DK111" s="404">
        <f t="shared" si="1"/>
        <v>0</v>
      </c>
    </row>
    <row r="112" spans="30:115">
      <c r="AD112" s="304" t="s">
        <v>703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S112" s="404">
        <f t="shared" si="0"/>
        <v>668.84165319492104</v>
      </c>
      <c r="BV112" s="304" t="s">
        <v>703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  <c r="DJ112" s="302">
        <v>0</v>
      </c>
      <c r="DK112" s="404">
        <f t="shared" si="1"/>
        <v>0</v>
      </c>
    </row>
    <row r="113" spans="30:115">
      <c r="AD113" s="304" t="s">
        <v>704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S113" s="404">
        <f t="shared" si="0"/>
        <v>668.84165319492104</v>
      </c>
      <c r="BV113" s="304" t="s">
        <v>704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  <c r="DJ113" s="302">
        <v>0</v>
      </c>
      <c r="DK113" s="404">
        <f t="shared" si="1"/>
        <v>0</v>
      </c>
    </row>
    <row r="114" spans="30:115">
      <c r="AD114" s="304" t="s">
        <v>705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S114" s="404">
        <f t="shared" si="0"/>
        <v>184686.52821315001</v>
      </c>
      <c r="BV114" s="304" t="s">
        <v>705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  <c r="DJ114" s="302">
        <v>0</v>
      </c>
      <c r="DK114" s="404">
        <f t="shared" si="1"/>
        <v>0</v>
      </c>
    </row>
    <row r="115" spans="30:115">
      <c r="AD115" s="304" t="s">
        <v>706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S115" s="404">
        <f t="shared" si="0"/>
        <v>184686.52821315001</v>
      </c>
      <c r="BV115" s="304" t="s">
        <v>706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  <c r="DJ115" s="302">
        <v>0</v>
      </c>
      <c r="DK115" s="404">
        <f t="shared" si="1"/>
        <v>0</v>
      </c>
    </row>
    <row r="116" spans="30:115">
      <c r="AD116" s="304" t="s">
        <v>747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S116" s="404">
        <f t="shared" si="0"/>
        <v>0</v>
      </c>
      <c r="BV116" s="304" t="s">
        <v>747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  <c r="DJ116" s="302">
        <v>0</v>
      </c>
      <c r="DK116" s="404">
        <f t="shared" si="1"/>
        <v>0</v>
      </c>
    </row>
    <row r="117" spans="30:115">
      <c r="AD117" s="304" t="s">
        <v>748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S117" s="404">
        <f t="shared" si="0"/>
        <v>0</v>
      </c>
      <c r="BV117" s="304" t="s">
        <v>748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  <c r="DJ117" s="302">
        <v>0</v>
      </c>
      <c r="DK117" s="404">
        <f t="shared" si="1"/>
        <v>0</v>
      </c>
    </row>
    <row r="118" spans="30:115">
      <c r="AD118" s="304" t="s">
        <v>749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S118" s="404">
        <f t="shared" si="0"/>
        <v>0</v>
      </c>
      <c r="BV118" s="304" t="s">
        <v>749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  <c r="DJ118" s="302">
        <v>0</v>
      </c>
      <c r="DK118" s="404">
        <f t="shared" si="1"/>
        <v>0</v>
      </c>
    </row>
    <row r="119" spans="30:115">
      <c r="AD119" s="304" t="s">
        <v>707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S119" s="404">
        <f t="shared" si="0"/>
        <v>3284609.9350350313</v>
      </c>
      <c r="BV119" s="304" t="s">
        <v>707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  <c r="DJ119" s="302">
        <v>0</v>
      </c>
      <c r="DK119" s="404">
        <f t="shared" si="1"/>
        <v>0</v>
      </c>
    </row>
    <row r="120" spans="30:115">
      <c r="AD120" s="304" t="s">
        <v>708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S120" s="404">
        <f t="shared" si="0"/>
        <v>3090735.3644190198</v>
      </c>
      <c r="BV120" s="304" t="s">
        <v>708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  <c r="DJ120" s="302">
        <v>0</v>
      </c>
      <c r="DK120" s="404">
        <f t="shared" si="1"/>
        <v>0</v>
      </c>
    </row>
    <row r="121" spans="30:115">
      <c r="AD121" s="304" t="s">
        <v>709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S121" s="404">
        <f t="shared" si="0"/>
        <v>21683.690906267198</v>
      </c>
      <c r="BV121" s="304" t="s">
        <v>709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  <c r="DJ121" s="302">
        <v>0</v>
      </c>
      <c r="DK121" s="404">
        <f t="shared" si="1"/>
        <v>0</v>
      </c>
    </row>
    <row r="122" spans="30:115">
      <c r="AD122" s="304" t="s">
        <v>710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S122" s="404">
        <f t="shared" si="0"/>
        <v>5048.7551388456604</v>
      </c>
      <c r="BV122" s="304" t="s">
        <v>710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  <c r="DJ122" s="302">
        <v>0</v>
      </c>
      <c r="DK122" s="404">
        <f t="shared" si="1"/>
        <v>0</v>
      </c>
    </row>
    <row r="123" spans="30:115">
      <c r="AD123" s="304" t="s">
        <v>711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S123" s="404">
        <f t="shared" si="0"/>
        <v>5023.7890204089899</v>
      </c>
      <c r="BV123" s="304" t="s">
        <v>711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  <c r="DJ123" s="302">
        <v>0</v>
      </c>
      <c r="DK123" s="404">
        <f t="shared" si="1"/>
        <v>0</v>
      </c>
    </row>
    <row r="124" spans="30:115">
      <c r="AD124" s="304" t="s">
        <v>712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404">
        <f t="shared" si="0"/>
        <v>4306.0802326205903</v>
      </c>
      <c r="BV124" s="304" t="s">
        <v>712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  <c r="DJ124" s="302">
        <v>0</v>
      </c>
      <c r="DK124" s="404">
        <f t="shared" si="1"/>
        <v>0</v>
      </c>
    </row>
    <row r="125" spans="30:115">
      <c r="AD125" s="304" t="s">
        <v>713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S125" s="404">
        <f t="shared" si="0"/>
        <v>82.091627997489695</v>
      </c>
      <c r="BV125" s="304" t="s">
        <v>713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  <c r="DJ125" s="302">
        <v>0</v>
      </c>
      <c r="DK125" s="404">
        <f t="shared" si="1"/>
        <v>0</v>
      </c>
    </row>
    <row r="126" spans="30:115">
      <c r="AD126" s="304" t="s">
        <v>714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404">
        <f t="shared" si="0"/>
        <v>82.091627997489695</v>
      </c>
      <c r="BV126" s="304" t="s">
        <v>714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  <c r="DJ126" s="302">
        <v>0</v>
      </c>
      <c r="DK126" s="404">
        <f t="shared" si="1"/>
        <v>0</v>
      </c>
    </row>
    <row r="127" spans="30:115">
      <c r="AD127" s="304" t="s">
        <v>750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404">
        <f t="shared" si="0"/>
        <v>0</v>
      </c>
      <c r="BV127" s="304" t="s">
        <v>750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  <c r="DJ127" s="302">
        <v>0</v>
      </c>
      <c r="DK127" s="404">
        <f t="shared" si="1"/>
        <v>0</v>
      </c>
    </row>
    <row r="128" spans="30:115">
      <c r="AD128" s="304" t="s">
        <v>715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404">
        <f t="shared" si="0"/>
        <v>43.206119998678503</v>
      </c>
      <c r="BV128" s="304" t="s">
        <v>715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  <c r="DJ128" s="302">
        <v>0</v>
      </c>
      <c r="DK128" s="404">
        <f t="shared" si="1"/>
        <v>0</v>
      </c>
    </row>
    <row r="129" spans="1:115">
      <c r="AD129" s="304" t="s">
        <v>716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S129" s="404">
        <f t="shared" si="0"/>
        <v>43.206119998678503</v>
      </c>
      <c r="BV129" s="304" t="s">
        <v>716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  <c r="DJ129" s="302">
        <v>0</v>
      </c>
      <c r="DK129" s="404">
        <f t="shared" si="1"/>
        <v>0</v>
      </c>
    </row>
    <row r="130" spans="1:115">
      <c r="AD130" s="304"/>
      <c r="AE130" s="387" t="s">
        <v>686</v>
      </c>
      <c r="AF130" s="399"/>
      <c r="AG130" s="399"/>
      <c r="AH130" s="399"/>
      <c r="AI130" s="399"/>
      <c r="AJ130" s="399"/>
      <c r="AK130" s="399"/>
      <c r="AL130" s="399"/>
      <c r="AM130" s="399"/>
      <c r="AN130" s="399"/>
      <c r="AO130" s="399"/>
      <c r="AP130" s="399"/>
      <c r="AQ130" s="399"/>
      <c r="AR130" s="399"/>
      <c r="AS130" s="399"/>
      <c r="AT130" s="399"/>
      <c r="AU130" s="399"/>
      <c r="AV130" s="399"/>
      <c r="AW130" s="399"/>
      <c r="AX130" s="399"/>
      <c r="AY130" s="399"/>
      <c r="AZ130" s="399"/>
      <c r="BA130" s="399"/>
      <c r="BB130" s="399"/>
      <c r="BC130" s="399"/>
      <c r="BD130" s="399"/>
      <c r="BE130" s="399"/>
      <c r="BF130" s="399"/>
      <c r="BG130" s="399"/>
      <c r="BH130" s="399"/>
      <c r="BI130" s="399"/>
      <c r="BJ130" s="399"/>
      <c r="BK130" s="399"/>
      <c r="BL130" s="399"/>
      <c r="BM130" s="399"/>
      <c r="BN130" s="399"/>
      <c r="BO130" s="399"/>
      <c r="BP130" s="399"/>
      <c r="BQ130" s="399"/>
      <c r="BR130" s="399"/>
      <c r="BS130" s="52" t="s">
        <v>369</v>
      </c>
      <c r="BV130" s="304"/>
      <c r="BW130" s="387" t="s">
        <v>690</v>
      </c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/>
      <c r="CJ130" s="399"/>
      <c r="CK130" s="399"/>
      <c r="CL130" s="399"/>
      <c r="CM130" s="399"/>
      <c r="CN130" s="399"/>
      <c r="CO130" s="399"/>
      <c r="CP130" s="399"/>
      <c r="CQ130" s="399"/>
      <c r="CR130" s="399"/>
      <c r="CS130" s="399"/>
      <c r="CT130" s="399"/>
      <c r="CU130" s="399"/>
      <c r="CV130" s="399"/>
      <c r="CW130" s="399"/>
      <c r="CX130" s="399"/>
      <c r="CY130" s="399"/>
      <c r="CZ130" s="399"/>
      <c r="DA130" s="399"/>
      <c r="DB130" s="399"/>
      <c r="DC130" s="399"/>
      <c r="DD130" s="399"/>
      <c r="DE130" s="399"/>
      <c r="DF130" s="399"/>
      <c r="DG130" s="399"/>
      <c r="DH130" s="399"/>
      <c r="DI130" s="399"/>
      <c r="DJ130" s="399"/>
      <c r="DK130" s="405" t="s">
        <v>38</v>
      </c>
    </row>
    <row r="131" spans="1:115">
      <c r="AE131" s="266">
        <f>SUM(AE90:AE129)</f>
        <v>80113.817233021196</v>
      </c>
      <c r="AF131" s="266">
        <f t="shared" ref="AF131:BR131" si="2">SUM(AF90:AF129)</f>
        <v>3207824.8619437884</v>
      </c>
      <c r="AG131" s="266">
        <f t="shared" si="2"/>
        <v>10407.5335702297</v>
      </c>
      <c r="AH131" s="266">
        <f t="shared" si="2"/>
        <v>3284366.0335815852</v>
      </c>
      <c r="AI131" s="266">
        <f t="shared" si="2"/>
        <v>4830.4442158522497</v>
      </c>
      <c r="AJ131" s="266">
        <f t="shared" si="2"/>
        <v>184686.52821315001</v>
      </c>
      <c r="AK131" s="266">
        <f t="shared" si="2"/>
        <v>5023.7890204089899</v>
      </c>
      <c r="AL131" s="266">
        <f t="shared" si="2"/>
        <v>82.091627997489695</v>
      </c>
      <c r="AM131" s="266">
        <f t="shared" si="2"/>
        <v>43.206119998678503</v>
      </c>
      <c r="AN131" s="266">
        <f t="shared" si="2"/>
        <v>3749358.3680556798</v>
      </c>
      <c r="AO131" s="266">
        <f t="shared" si="2"/>
        <v>184686.52821315001</v>
      </c>
      <c r="AP131" s="266">
        <f t="shared" si="2"/>
        <v>958.99457187396001</v>
      </c>
      <c r="AQ131" s="266">
        <f t="shared" si="2"/>
        <v>99968.352638963552</v>
      </c>
      <c r="AR131" s="266">
        <f t="shared" si="2"/>
        <v>21683.690906267198</v>
      </c>
      <c r="AS131" s="266">
        <f t="shared" si="2"/>
        <v>0</v>
      </c>
      <c r="AT131" s="266">
        <f t="shared" si="2"/>
        <v>0</v>
      </c>
      <c r="AU131" s="266">
        <f t="shared" si="2"/>
        <v>0</v>
      </c>
      <c r="AV131" s="266">
        <f t="shared" si="2"/>
        <v>0</v>
      </c>
      <c r="AW131" s="266">
        <f t="shared" si="2"/>
        <v>0</v>
      </c>
      <c r="AX131" s="266">
        <f t="shared" si="2"/>
        <v>0</v>
      </c>
      <c r="AY131" s="266">
        <f t="shared" si="2"/>
        <v>0</v>
      </c>
      <c r="AZ131" s="266">
        <f t="shared" si="2"/>
        <v>0</v>
      </c>
      <c r="BA131" s="266">
        <f t="shared" si="2"/>
        <v>0</v>
      </c>
      <c r="BB131" s="266">
        <f t="shared" si="2"/>
        <v>0</v>
      </c>
      <c r="BC131" s="266">
        <f t="shared" si="2"/>
        <v>0</v>
      </c>
      <c r="BD131" s="266">
        <f t="shared" si="2"/>
        <v>0</v>
      </c>
      <c r="BE131" s="266">
        <f t="shared" si="2"/>
        <v>0</v>
      </c>
      <c r="BF131" s="266">
        <f t="shared" si="2"/>
        <v>0</v>
      </c>
      <c r="BG131" s="266">
        <f t="shared" si="2"/>
        <v>0</v>
      </c>
      <c r="BH131" s="266">
        <f t="shared" si="2"/>
        <v>0</v>
      </c>
      <c r="BI131" s="266">
        <f t="shared" si="2"/>
        <v>0</v>
      </c>
      <c r="BJ131" s="266">
        <f t="shared" si="2"/>
        <v>0</v>
      </c>
      <c r="BK131" s="266">
        <f t="shared" si="2"/>
        <v>0</v>
      </c>
      <c r="BL131" s="266">
        <f t="shared" si="2"/>
        <v>0</v>
      </c>
      <c r="BM131" s="266">
        <f t="shared" si="2"/>
        <v>0</v>
      </c>
      <c r="BN131" s="266">
        <f t="shared" si="2"/>
        <v>0</v>
      </c>
      <c r="BO131" s="266">
        <f t="shared" si="2"/>
        <v>0</v>
      </c>
      <c r="BP131" s="266">
        <f t="shared" si="2"/>
        <v>0</v>
      </c>
      <c r="BQ131" s="266">
        <f t="shared" si="2"/>
        <v>0</v>
      </c>
      <c r="BR131" s="266">
        <f t="shared" si="2"/>
        <v>0</v>
      </c>
    </row>
    <row r="132" spans="1:115">
      <c r="AE132" s="400" t="s">
        <v>368</v>
      </c>
      <c r="AF132" s="400"/>
      <c r="AG132" s="400"/>
      <c r="AH132" s="400"/>
      <c r="AI132" s="400"/>
      <c r="AJ132" s="400"/>
      <c r="AK132" s="400"/>
      <c r="AL132" s="400"/>
      <c r="AM132" s="400"/>
      <c r="AN132" s="400"/>
      <c r="AO132" s="400"/>
      <c r="AP132" s="400"/>
      <c r="AQ132" s="400"/>
      <c r="AR132" s="400"/>
      <c r="AS132" s="400"/>
      <c r="AT132" s="400"/>
      <c r="AU132" s="400"/>
      <c r="AV132" s="400"/>
      <c r="AW132" s="400"/>
      <c r="AX132" s="400"/>
      <c r="AY132" s="400"/>
      <c r="AZ132" s="400"/>
      <c r="BA132" s="400"/>
      <c r="BB132" s="400"/>
      <c r="BC132" s="400"/>
      <c r="BD132" s="400"/>
      <c r="BE132" s="400"/>
      <c r="BF132" s="400"/>
      <c r="BG132" s="400"/>
      <c r="BH132" s="400"/>
      <c r="BI132" s="400"/>
      <c r="BJ132" s="400"/>
      <c r="BK132" s="400"/>
      <c r="BL132" s="400"/>
      <c r="BM132" s="400"/>
      <c r="BN132" s="400"/>
      <c r="BO132" s="400"/>
      <c r="BP132" s="400"/>
      <c r="BQ132" s="400"/>
      <c r="BR132" s="400"/>
    </row>
    <row r="133" spans="1:115" ht="181.2">
      <c r="A133" s="303" t="s">
        <v>629</v>
      </c>
      <c r="B133" s="234" t="s">
        <v>696</v>
      </c>
      <c r="C133" s="234" t="s">
        <v>697</v>
      </c>
      <c r="D133" s="234" t="s">
        <v>698</v>
      </c>
      <c r="E133" s="234" t="s">
        <v>699</v>
      </c>
      <c r="F133" s="234" t="s">
        <v>644</v>
      </c>
      <c r="G133" s="234" t="s">
        <v>645</v>
      </c>
      <c r="H133" s="234" t="s">
        <v>646</v>
      </c>
      <c r="I133" s="234" t="s">
        <v>700</v>
      </c>
      <c r="J133" s="234" t="s">
        <v>701</v>
      </c>
      <c r="K133" s="234" t="s">
        <v>658</v>
      </c>
      <c r="L133" s="234" t="s">
        <v>659</v>
      </c>
      <c r="M133" s="234" t="s">
        <v>702</v>
      </c>
      <c r="N133" s="234" t="s">
        <v>703</v>
      </c>
      <c r="O133" s="234" t="s">
        <v>704</v>
      </c>
      <c r="P133" s="234" t="s">
        <v>705</v>
      </c>
      <c r="Q133" s="234" t="s">
        <v>706</v>
      </c>
      <c r="R133" s="234" t="s">
        <v>707</v>
      </c>
      <c r="S133" s="234" t="s">
        <v>708</v>
      </c>
      <c r="T133" s="234" t="s">
        <v>709</v>
      </c>
      <c r="U133" s="234" t="s">
        <v>710</v>
      </c>
      <c r="V133" s="234" t="s">
        <v>711</v>
      </c>
      <c r="W133" s="234" t="s">
        <v>712</v>
      </c>
      <c r="X133" s="234" t="s">
        <v>713</v>
      </c>
      <c r="Y133" s="234" t="s">
        <v>714</v>
      </c>
      <c r="Z133" s="234" t="s">
        <v>715</v>
      </c>
      <c r="AA133" s="234" t="s">
        <v>716</v>
      </c>
    </row>
    <row r="134" spans="1:115">
      <c r="A134" s="304" t="s">
        <v>737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  <c r="AB134" s="406">
        <f>SUM(B134:AA134)</f>
        <v>16030.243919636299</v>
      </c>
    </row>
    <row r="135" spans="1:115">
      <c r="A135" s="304" t="s">
        <v>738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406">
        <f t="shared" ref="AB135:AB147" si="3">SUM(B135:AA135)</f>
        <v>3202004.12978845</v>
      </c>
    </row>
    <row r="136" spans="1:115">
      <c r="A136" s="304" t="s">
        <v>739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  <c r="AB136" s="406">
        <f t="shared" si="3"/>
        <v>5653.4469866310001</v>
      </c>
    </row>
    <row r="137" spans="1:115">
      <c r="A137" s="304" t="s">
        <v>740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  <c r="AB137" s="406">
        <f t="shared" si="3"/>
        <v>1032997.83916021</v>
      </c>
    </row>
    <row r="138" spans="1:115">
      <c r="A138" s="304" t="s">
        <v>741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  <c r="AB138" s="406">
        <f t="shared" si="3"/>
        <v>4830.4442158522497</v>
      </c>
    </row>
    <row r="139" spans="1:115">
      <c r="A139" s="304" t="s">
        <v>742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  <c r="AB139" s="406">
        <f t="shared" si="3"/>
        <v>184686.52821315001</v>
      </c>
    </row>
    <row r="140" spans="1:115">
      <c r="A140" s="304" t="s">
        <v>743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  <c r="AB140" s="406">
        <f t="shared" si="3"/>
        <v>5023.7890204089899</v>
      </c>
    </row>
    <row r="141" spans="1:115">
      <c r="A141" s="304" t="s">
        <v>744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  <c r="AB141" s="406">
        <f t="shared" si="3"/>
        <v>82.091627997489695</v>
      </c>
    </row>
    <row r="142" spans="1:115">
      <c r="A142" s="304" t="s">
        <v>745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  <c r="AB142" s="406">
        <f t="shared" si="3"/>
        <v>43.206119998678503</v>
      </c>
    </row>
    <row r="143" spans="1:115">
      <c r="A143" s="304" t="s">
        <v>746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  <c r="AB143" s="406">
        <f t="shared" si="3"/>
        <v>3749358.3680556798</v>
      </c>
    </row>
    <row r="144" spans="1:115">
      <c r="A144" s="304" t="s">
        <v>747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  <c r="AB144" s="406">
        <f t="shared" si="3"/>
        <v>60946.554310340602</v>
      </c>
    </row>
    <row r="145" spans="1:37">
      <c r="A145" s="304" t="s">
        <v>748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  <c r="AB145" s="406">
        <f t="shared" si="3"/>
        <v>958.99457187396001</v>
      </c>
    </row>
    <row r="146" spans="1:37">
      <c r="A146" s="304" t="s">
        <v>749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  <c r="AB146" s="406">
        <f t="shared" si="3"/>
        <v>92166.861405407893</v>
      </c>
    </row>
    <row r="147" spans="1:37">
      <c r="A147" s="304" t="s">
        <v>750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  <c r="AB147" s="406">
        <f t="shared" si="3"/>
        <v>23208.442077419659</v>
      </c>
    </row>
    <row r="148" spans="1:37">
      <c r="A148" s="304"/>
      <c r="B148" s="387" t="s">
        <v>687</v>
      </c>
      <c r="C148" s="399"/>
      <c r="D148" s="399"/>
      <c r="E148" s="399"/>
      <c r="F148" s="399"/>
      <c r="G148" s="399"/>
      <c r="H148" s="399"/>
      <c r="I148" s="399"/>
      <c r="J148" s="399"/>
      <c r="K148" s="399"/>
      <c r="L148" s="399"/>
      <c r="M148" s="399"/>
      <c r="N148" s="399"/>
      <c r="O148" s="399"/>
      <c r="P148" s="399"/>
      <c r="Q148" s="399"/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/>
      <c r="AB148" s="402" t="s">
        <v>365</v>
      </c>
    </row>
    <row r="149" spans="1:37">
      <c r="B149" s="251">
        <f>SUM(B134:B147)</f>
        <v>0</v>
      </c>
      <c r="C149" s="251">
        <f t="shared" ref="C149:AA149" si="4">SUM(C134:C147)</f>
        <v>0</v>
      </c>
      <c r="D149" s="251">
        <f t="shared" si="4"/>
        <v>290.15291867903898</v>
      </c>
      <c r="E149" s="251">
        <f t="shared" si="4"/>
        <v>0</v>
      </c>
      <c r="F149" s="251">
        <f t="shared" si="4"/>
        <v>1093944.3934705507</v>
      </c>
      <c r="G149" s="251">
        <f t="shared" si="4"/>
        <v>27606.454518918301</v>
      </c>
      <c r="H149" s="251">
        <f t="shared" si="4"/>
        <v>83443.315596989502</v>
      </c>
      <c r="I149" s="251">
        <f t="shared" si="4"/>
        <v>4830.4442158522497</v>
      </c>
      <c r="J149" s="251">
        <f t="shared" si="4"/>
        <v>0</v>
      </c>
      <c r="K149" s="251">
        <f t="shared" si="4"/>
        <v>19.453134299155842</v>
      </c>
      <c r="L149" s="251">
        <f t="shared" si="4"/>
        <v>3749358.3680556798</v>
      </c>
      <c r="M149" s="251">
        <f t="shared" si="4"/>
        <v>0</v>
      </c>
      <c r="N149" s="251">
        <f t="shared" si="4"/>
        <v>668.84165319492104</v>
      </c>
      <c r="O149" s="251">
        <f t="shared" si="4"/>
        <v>0</v>
      </c>
      <c r="P149" s="251">
        <f t="shared" si="4"/>
        <v>184686.52821315001</v>
      </c>
      <c r="Q149" s="251">
        <f t="shared" si="4"/>
        <v>0</v>
      </c>
      <c r="R149" s="251">
        <f t="shared" si="4"/>
        <v>3202004.12978845</v>
      </c>
      <c r="S149" s="251">
        <f t="shared" si="4"/>
        <v>0</v>
      </c>
      <c r="T149" s="251">
        <f t="shared" si="4"/>
        <v>21683.6909062673</v>
      </c>
      <c r="U149" s="251">
        <f t="shared" si="4"/>
        <v>5023.7890204089899</v>
      </c>
      <c r="V149" s="251">
        <f t="shared" si="4"/>
        <v>0</v>
      </c>
      <c r="W149" s="251">
        <f t="shared" si="4"/>
        <v>4306.0802326205903</v>
      </c>
      <c r="X149" s="251">
        <f t="shared" si="4"/>
        <v>82.091627997489695</v>
      </c>
      <c r="Y149" s="251">
        <f t="shared" si="4"/>
        <v>0</v>
      </c>
      <c r="Z149" s="251">
        <f t="shared" si="4"/>
        <v>43.206119998678503</v>
      </c>
      <c r="AA149" s="251">
        <f t="shared" si="4"/>
        <v>0</v>
      </c>
    </row>
    <row r="150" spans="1:37">
      <c r="B150" s="389" t="s">
        <v>366</v>
      </c>
      <c r="C150" s="389"/>
      <c r="D150" s="389"/>
      <c r="E150" s="389"/>
      <c r="F150" s="389"/>
      <c r="G150" s="389"/>
      <c r="H150" s="389"/>
      <c r="I150" s="389"/>
      <c r="J150" s="389"/>
      <c r="K150" s="389"/>
      <c r="L150" s="389"/>
      <c r="M150" s="389"/>
      <c r="N150" s="389"/>
      <c r="O150" s="389"/>
      <c r="P150" s="389"/>
      <c r="Q150" s="389"/>
      <c r="R150" s="389"/>
      <c r="S150" s="389"/>
      <c r="T150" s="389"/>
      <c r="U150" s="389"/>
      <c r="V150" s="389"/>
      <c r="W150" s="389"/>
      <c r="X150" s="389"/>
      <c r="Y150" s="389"/>
      <c r="Z150" s="389"/>
      <c r="AA150" s="389"/>
      <c r="AB150" s="403"/>
      <c r="AC150" s="403"/>
      <c r="AD150" s="403"/>
      <c r="AE150" s="403"/>
      <c r="AF150" s="403"/>
      <c r="AG150" s="403"/>
      <c r="AH150" s="403"/>
      <c r="AI150" s="403"/>
      <c r="AJ150" s="403"/>
      <c r="AK150" s="403"/>
    </row>
    <row r="151" spans="1:37" ht="181.2">
      <c r="A151" s="303" t="s">
        <v>629</v>
      </c>
      <c r="B151" s="234" t="s">
        <v>696</v>
      </c>
      <c r="C151" s="234" t="s">
        <v>697</v>
      </c>
      <c r="D151" s="234" t="s">
        <v>698</v>
      </c>
      <c r="E151" s="234" t="s">
        <v>699</v>
      </c>
      <c r="F151" s="234" t="s">
        <v>644</v>
      </c>
      <c r="G151" s="234" t="s">
        <v>645</v>
      </c>
      <c r="H151" s="234" t="s">
        <v>646</v>
      </c>
      <c r="I151" s="234" t="s">
        <v>700</v>
      </c>
      <c r="J151" s="234" t="s">
        <v>701</v>
      </c>
      <c r="K151" s="234" t="s">
        <v>658</v>
      </c>
      <c r="L151" s="234" t="s">
        <v>659</v>
      </c>
      <c r="M151" s="234" t="s">
        <v>702</v>
      </c>
      <c r="N151" s="234" t="s">
        <v>703</v>
      </c>
      <c r="O151" s="234" t="s">
        <v>704</v>
      </c>
      <c r="P151" s="234" t="s">
        <v>705</v>
      </c>
      <c r="Q151" s="234" t="s">
        <v>706</v>
      </c>
      <c r="R151" s="234" t="s">
        <v>707</v>
      </c>
      <c r="S151" s="234" t="s">
        <v>708</v>
      </c>
      <c r="T151" s="234" t="s">
        <v>709</v>
      </c>
      <c r="U151" s="234" t="s">
        <v>710</v>
      </c>
      <c r="V151" s="234" t="s">
        <v>711</v>
      </c>
      <c r="W151" s="234" t="s">
        <v>712</v>
      </c>
      <c r="X151" s="234" t="s">
        <v>713</v>
      </c>
      <c r="Y151" s="234" t="s">
        <v>714</v>
      </c>
      <c r="Z151" s="234" t="s">
        <v>715</v>
      </c>
      <c r="AA151" s="234" t="s">
        <v>716</v>
      </c>
    </row>
    <row r="152" spans="1:37">
      <c r="A152" s="304" t="s">
        <v>717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37">
      <c r="A153" s="304" t="s">
        <v>718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37">
      <c r="A154" s="304" t="s">
        <v>719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37">
      <c r="A155" s="304" t="s">
        <v>720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37">
      <c r="A156" s="304" t="s">
        <v>721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37">
      <c r="A157" s="304" t="s">
        <v>722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37">
      <c r="A158" s="304" t="s">
        <v>723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37">
      <c r="A159" s="304" t="s">
        <v>724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37">
      <c r="A160" s="304" t="s">
        <v>725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726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727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728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729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730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731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732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733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734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735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736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87" t="s">
        <v>670</v>
      </c>
      <c r="C172" s="387"/>
      <c r="D172" s="387"/>
      <c r="E172" s="38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  <c r="AA172" s="387"/>
    </row>
    <row r="173" spans="1:27">
      <c r="B173" s="401">
        <f>SUM(B152:B171)</f>
        <v>45017.590801780199</v>
      </c>
      <c r="C173" s="401">
        <f>SUM(C152:C171)</f>
        <v>66251.174567632304</v>
      </c>
      <c r="D173" s="401">
        <f>SUM(D152:D171)</f>
        <v>91547.642099579287</v>
      </c>
      <c r="E173" s="401">
        <f>SUM(E152:E171)</f>
        <v>290.15291867903898</v>
      </c>
      <c r="F173" s="401">
        <f>SUM(F152:F171)</f>
        <v>40734.729934752402</v>
      </c>
      <c r="G173" s="401">
        <f>SUM(G152:G171)</f>
        <v>1505.8089708892519</v>
      </c>
      <c r="H173" s="401">
        <f>SUM(H152:H171)</f>
        <v>36781.329005505002</v>
      </c>
      <c r="I173" s="401">
        <f>SUM(I152:I171)</f>
        <v>0</v>
      </c>
      <c r="J173" s="401">
        <f>SUM(J152:J171)</f>
        <v>4830.4442158522497</v>
      </c>
      <c r="K173" s="401">
        <f>SUM(K152:K171)</f>
        <v>4.62309911839258</v>
      </c>
      <c r="L173" s="401">
        <f>SUM(L152:L171)</f>
        <v>11125349.8339001</v>
      </c>
      <c r="M173" s="401">
        <f>SUM(M152:M171)</f>
        <v>3749358.3680556798</v>
      </c>
      <c r="N173" s="401">
        <f>SUM(N152:N171)</f>
        <v>0</v>
      </c>
      <c r="O173" s="401">
        <f>SUM(O152:O171)</f>
        <v>668.84165319492104</v>
      </c>
      <c r="P173" s="401">
        <f>SUM(P152:P171)</f>
        <v>0</v>
      </c>
      <c r="Q173" s="401">
        <f>SUM(Q152:Q171)</f>
        <v>184686.52821315001</v>
      </c>
      <c r="R173" s="401">
        <f>SUM(R152:R171)</f>
        <v>82605.805246579795</v>
      </c>
      <c r="S173" s="401">
        <f>SUM(S152:S171)</f>
        <v>3090735.3644190198</v>
      </c>
      <c r="T173" s="401">
        <f>SUM(T152:T171)</f>
        <v>0</v>
      </c>
      <c r="U173" s="401">
        <f>SUM(U152:U171)</f>
        <v>24.966118436670801</v>
      </c>
      <c r="V173" s="401">
        <f>SUM(V152:V171)</f>
        <v>5023.7890204089899</v>
      </c>
      <c r="W173" s="401">
        <f>SUM(W152:W171)</f>
        <v>0</v>
      </c>
      <c r="X173" s="401">
        <f>SUM(X152:X171)</f>
        <v>0</v>
      </c>
      <c r="Y173" s="401">
        <f>SUM(Y152:Y171)</f>
        <v>82.091627997489695</v>
      </c>
      <c r="Z173" s="401">
        <f>SUM(Z152:Z171)</f>
        <v>0</v>
      </c>
      <c r="AA173" s="401">
        <f>SUM(AA152:AA171)</f>
        <v>43.206119998678503</v>
      </c>
    </row>
    <row r="174" spans="1:27">
      <c r="B174" s="400" t="s">
        <v>367</v>
      </c>
      <c r="C174" s="400"/>
      <c r="D174" s="400"/>
      <c r="E174" s="400"/>
      <c r="F174" s="400"/>
      <c r="G174" s="400"/>
      <c r="H174" s="400"/>
      <c r="I174" s="400"/>
      <c r="J174" s="400"/>
      <c r="K174" s="400"/>
      <c r="L174" s="400"/>
      <c r="M174" s="400"/>
      <c r="N174" s="400"/>
      <c r="O174" s="400"/>
      <c r="P174" s="400"/>
      <c r="Q174" s="400"/>
      <c r="R174" s="400"/>
      <c r="S174" s="400"/>
      <c r="T174" s="400"/>
      <c r="U174" s="400"/>
      <c r="V174" s="400"/>
      <c r="W174" s="400"/>
      <c r="X174" s="400"/>
      <c r="Y174" s="400"/>
      <c r="Z174" s="400"/>
      <c r="AA174" s="400"/>
    </row>
    <row r="181" spans="1:10">
      <c r="B181" s="387" t="s">
        <v>461</v>
      </c>
      <c r="C181" s="387"/>
      <c r="D181" s="387"/>
      <c r="E181" s="387"/>
      <c r="F181" s="387"/>
      <c r="G181" s="387"/>
      <c r="H181" s="387"/>
      <c r="I181" s="387"/>
      <c r="J181" s="387"/>
    </row>
    <row r="184" spans="1:10">
      <c r="A184" s="22" t="s">
        <v>696</v>
      </c>
      <c r="B184" s="246" cm="1">
        <f t="array" ref="B184:B209">TRANSPOSE(B173:AA173)</f>
        <v>45017.590801780199</v>
      </c>
      <c r="C184" s="22"/>
      <c r="D184" s="246" cm="1">
        <f t="array" ref="D184:D209">TRANSPOSE(B149:AA149)</f>
        <v>0</v>
      </c>
      <c r="E184" s="22"/>
      <c r="F184" s="246">
        <f>BS90</f>
        <v>45017.590801780199</v>
      </c>
      <c r="G184" s="22"/>
      <c r="H184" s="246">
        <f>DK90</f>
        <v>0</v>
      </c>
      <c r="I184" s="22"/>
      <c r="J184" s="250">
        <f>B184+D184-F184-H184</f>
        <v>0</v>
      </c>
    </row>
    <row r="185" spans="1:10">
      <c r="A185" s="22" t="s">
        <v>697</v>
      </c>
      <c r="B185" s="246">
        <v>66251.174567632304</v>
      </c>
      <c r="C185" s="22"/>
      <c r="D185" s="246">
        <v>0</v>
      </c>
      <c r="E185" s="22"/>
      <c r="F185" s="246">
        <f t="shared" ref="F185:F209" si="5">BS91</f>
        <v>0</v>
      </c>
      <c r="G185" s="22"/>
      <c r="H185" s="246">
        <f t="shared" ref="H185:H209" si="6">DK91</f>
        <v>0</v>
      </c>
      <c r="I185" s="22"/>
      <c r="J185" s="250">
        <f>B185+D185-F185-H185</f>
        <v>66251.174567632304</v>
      </c>
    </row>
    <row r="186" spans="1:10">
      <c r="A186" s="22" t="s">
        <v>698</v>
      </c>
      <c r="B186" s="246">
        <v>91547.642099579287</v>
      </c>
      <c r="C186" s="22"/>
      <c r="D186" s="246">
        <v>290.15291867903898</v>
      </c>
      <c r="E186" s="22"/>
      <c r="F186" s="246">
        <f t="shared" si="5"/>
        <v>0</v>
      </c>
      <c r="G186" s="22"/>
      <c r="H186" s="246">
        <f t="shared" si="6"/>
        <v>0</v>
      </c>
      <c r="I186" s="22"/>
      <c r="J186" s="250">
        <f>B186+D186-F186-H186</f>
        <v>91837.79501825833</v>
      </c>
    </row>
    <row r="187" spans="1:10">
      <c r="A187" s="22" t="s">
        <v>699</v>
      </c>
      <c r="B187" s="246">
        <v>290.15291867903898</v>
      </c>
      <c r="C187" s="22"/>
      <c r="D187" s="246">
        <v>0</v>
      </c>
      <c r="E187" s="22"/>
      <c r="F187" s="246">
        <f t="shared" si="5"/>
        <v>66251.174567632304</v>
      </c>
      <c r="G187" s="22"/>
      <c r="H187" s="246">
        <f t="shared" si="6"/>
        <v>0</v>
      </c>
      <c r="I187" s="22"/>
      <c r="J187" s="250">
        <f t="shared" ref="J185:J209" si="7">B187+D187-F187-H187</f>
        <v>-65961.021648953261</v>
      </c>
    </row>
    <row r="188" spans="1:10">
      <c r="A188" s="22" t="s">
        <v>342</v>
      </c>
      <c r="B188" s="246">
        <v>40734.729934752402</v>
      </c>
      <c r="C188" s="22"/>
      <c r="D188" s="246">
        <v>1093944.3934705507</v>
      </c>
      <c r="E188" s="22"/>
      <c r="F188" s="246">
        <f t="shared" si="5"/>
        <v>91837.795018258301</v>
      </c>
      <c r="G188" s="22"/>
      <c r="H188" s="246">
        <f t="shared" si="6"/>
        <v>0</v>
      </c>
      <c r="I188" s="22"/>
      <c r="J188" s="250">
        <f t="shared" si="7"/>
        <v>1042841.3283870448</v>
      </c>
    </row>
    <row r="189" spans="1:10">
      <c r="A189" s="22" t="s">
        <v>448</v>
      </c>
      <c r="B189" s="246">
        <v>1505.8089708892519</v>
      </c>
      <c r="C189" s="22"/>
      <c r="D189" s="246">
        <v>27606.454518918301</v>
      </c>
      <c r="E189" s="22"/>
      <c r="F189" s="246">
        <f t="shared" si="5"/>
        <v>290.15291867903898</v>
      </c>
      <c r="G189" s="22"/>
      <c r="H189" s="246">
        <f t="shared" si="6"/>
        <v>0</v>
      </c>
      <c r="I189" s="22"/>
      <c r="J189" s="250">
        <f>ROUND(B189+D189-F189-H189, 10)</f>
        <v>28822.110571128502</v>
      </c>
    </row>
    <row r="190" spans="1:10">
      <c r="A190" s="22" t="s">
        <v>462</v>
      </c>
      <c r="B190" s="246">
        <v>36781.329005505002</v>
      </c>
      <c r="C190" s="22"/>
      <c r="D190" s="246">
        <v>83443.315596989502</v>
      </c>
      <c r="E190" s="22"/>
      <c r="F190" s="246">
        <f t="shared" si="5"/>
        <v>76330.388356185882</v>
      </c>
      <c r="G190" s="22"/>
      <c r="H190" s="246">
        <f t="shared" si="6"/>
        <v>0</v>
      </c>
      <c r="I190" s="22"/>
      <c r="J190" s="250">
        <f t="shared" si="7"/>
        <v>43894.256246308621</v>
      </c>
    </row>
    <row r="191" spans="1:10">
      <c r="A191" s="22" t="s">
        <v>700</v>
      </c>
      <c r="B191" s="246">
        <v>0</v>
      </c>
      <c r="C191" s="22"/>
      <c r="D191" s="246">
        <v>4830.4442158522497</v>
      </c>
      <c r="E191" s="22"/>
      <c r="F191" s="246">
        <f t="shared" si="5"/>
        <v>0</v>
      </c>
      <c r="G191" s="22"/>
      <c r="H191" s="246">
        <f t="shared" si="6"/>
        <v>0</v>
      </c>
      <c r="I191" s="22"/>
      <c r="J191" s="250">
        <f t="shared" si="7"/>
        <v>4830.4442158522497</v>
      </c>
    </row>
    <row r="192" spans="1:10">
      <c r="A192" s="22" t="s">
        <v>701</v>
      </c>
      <c r="B192" s="246">
        <v>4830.4442158522497</v>
      </c>
      <c r="C192" s="22"/>
      <c r="D192" s="246">
        <v>0</v>
      </c>
      <c r="E192" s="22"/>
      <c r="F192" s="246">
        <f t="shared" si="5"/>
        <v>0</v>
      </c>
      <c r="G192" s="22"/>
      <c r="H192" s="246">
        <f t="shared" si="6"/>
        <v>0</v>
      </c>
      <c r="I192" s="22"/>
      <c r="J192" s="250">
        <f t="shared" si="7"/>
        <v>4830.4442158522497</v>
      </c>
    </row>
    <row r="193" spans="1:10">
      <c r="A193" s="22" t="s">
        <v>463</v>
      </c>
      <c r="B193" s="246">
        <v>4.62309911839258</v>
      </c>
      <c r="C193" s="22"/>
      <c r="D193" s="246">
        <v>19.453134299155842</v>
      </c>
      <c r="E193" s="22"/>
      <c r="F193" s="246">
        <f t="shared" si="5"/>
        <v>2511.39821094118</v>
      </c>
      <c r="G193" s="22"/>
      <c r="H193" s="246">
        <f t="shared" si="6"/>
        <v>0</v>
      </c>
      <c r="I193" s="22"/>
      <c r="J193" s="250">
        <f t="shared" si="7"/>
        <v>-2487.3219775236316</v>
      </c>
    </row>
    <row r="194" spans="1:10">
      <c r="A194" s="22" t="s">
        <v>343</v>
      </c>
      <c r="B194" s="246">
        <v>11125349.8339001</v>
      </c>
      <c r="C194" s="22"/>
      <c r="D194" s="246">
        <v>3749358.3680556798</v>
      </c>
      <c r="E194" s="22"/>
      <c r="F194" s="246">
        <f t="shared" si="5"/>
        <v>4830.4442158522497</v>
      </c>
      <c r="G194" s="22"/>
      <c r="H194" s="246">
        <f t="shared" si="6"/>
        <v>0</v>
      </c>
      <c r="I194" s="22"/>
      <c r="J194" s="250">
        <f t="shared" si="7"/>
        <v>14869877.757739928</v>
      </c>
    </row>
    <row r="195" spans="1:10">
      <c r="A195" s="22" t="s">
        <v>702</v>
      </c>
      <c r="B195" s="246">
        <v>3749358.3680556798</v>
      </c>
      <c r="C195" s="22"/>
      <c r="D195" s="246">
        <v>0</v>
      </c>
      <c r="E195" s="22"/>
      <c r="F195" s="246">
        <f t="shared" si="5"/>
        <v>4830.4442158522497</v>
      </c>
      <c r="G195" s="22"/>
      <c r="H195" s="246">
        <f t="shared" si="6"/>
        <v>0</v>
      </c>
      <c r="I195" s="22"/>
      <c r="J195" s="250">
        <f t="shared" si="7"/>
        <v>3744527.9238398275</v>
      </c>
    </row>
    <row r="196" spans="1:10">
      <c r="A196" s="22" t="s">
        <v>703</v>
      </c>
      <c r="B196" s="246">
        <v>0</v>
      </c>
      <c r="C196" s="22"/>
      <c r="D196" s="246">
        <v>668.84165319492104</v>
      </c>
      <c r="E196" s="22"/>
      <c r="F196" s="246">
        <f t="shared" si="5"/>
        <v>0</v>
      </c>
      <c r="G196" s="22"/>
      <c r="H196" s="246">
        <f t="shared" si="6"/>
        <v>0</v>
      </c>
      <c r="I196" s="22"/>
      <c r="J196" s="250">
        <f t="shared" si="7"/>
        <v>668.84165319492104</v>
      </c>
    </row>
    <row r="197" spans="1:10">
      <c r="A197" s="22" t="s">
        <v>704</v>
      </c>
      <c r="B197" s="246">
        <v>668.84165319492104</v>
      </c>
      <c r="C197" s="52" t="s">
        <v>371</v>
      </c>
      <c r="D197" s="246">
        <v>0</v>
      </c>
      <c r="E197" s="52" t="s">
        <v>373</v>
      </c>
      <c r="F197" s="246">
        <f t="shared" si="5"/>
        <v>0</v>
      </c>
      <c r="G197" s="52" t="s">
        <v>373</v>
      </c>
      <c r="H197" s="246">
        <f t="shared" si="6"/>
        <v>0</v>
      </c>
      <c r="I197" s="52" t="s">
        <v>374</v>
      </c>
      <c r="J197" s="250">
        <f t="shared" si="7"/>
        <v>668.84165319492104</v>
      </c>
    </row>
    <row r="198" spans="1:10">
      <c r="A198" s="22" t="s">
        <v>705</v>
      </c>
      <c r="B198" s="246">
        <v>0</v>
      </c>
      <c r="C198" s="22"/>
      <c r="D198" s="246">
        <v>184686.52821315001</v>
      </c>
      <c r="E198" s="22"/>
      <c r="F198" s="246">
        <f t="shared" si="5"/>
        <v>0</v>
      </c>
      <c r="G198" s="22"/>
      <c r="H198" s="246">
        <f t="shared" si="6"/>
        <v>0</v>
      </c>
      <c r="I198" s="22"/>
      <c r="J198" s="250">
        <f t="shared" si="7"/>
        <v>184686.52821315001</v>
      </c>
    </row>
    <row r="199" spans="1:10">
      <c r="A199" s="22" t="s">
        <v>706</v>
      </c>
      <c r="B199" s="246">
        <v>184686.52821315001</v>
      </c>
      <c r="C199" s="22"/>
      <c r="D199" s="246">
        <v>0</v>
      </c>
      <c r="E199" s="22"/>
      <c r="F199" s="246">
        <f t="shared" si="5"/>
        <v>0</v>
      </c>
      <c r="G199" s="22"/>
      <c r="H199" s="246">
        <f t="shared" si="6"/>
        <v>0</v>
      </c>
      <c r="I199" s="22"/>
      <c r="J199" s="250">
        <f t="shared" si="7"/>
        <v>184686.52821315001</v>
      </c>
    </row>
    <row r="200" spans="1:10">
      <c r="A200" s="22" t="s">
        <v>707</v>
      </c>
      <c r="B200" s="246">
        <v>82605.805246579795</v>
      </c>
      <c r="C200" s="22"/>
      <c r="D200" s="246">
        <v>3202004.12978845</v>
      </c>
      <c r="E200" s="22"/>
      <c r="F200" s="246">
        <f t="shared" si="5"/>
        <v>0</v>
      </c>
      <c r="G200" s="22"/>
      <c r="H200" s="246">
        <f t="shared" si="6"/>
        <v>0</v>
      </c>
      <c r="I200" s="22"/>
      <c r="J200" s="250">
        <f t="shared" si="7"/>
        <v>3284609.9350350299</v>
      </c>
    </row>
    <row r="201" spans="1:10">
      <c r="A201" s="22" t="s">
        <v>708</v>
      </c>
      <c r="B201" s="246">
        <v>3090735.3644190198</v>
      </c>
      <c r="C201" s="22"/>
      <c r="D201" s="246">
        <v>0</v>
      </c>
      <c r="E201" s="22"/>
      <c r="F201" s="246">
        <f t="shared" si="5"/>
        <v>0</v>
      </c>
      <c r="G201" s="22"/>
      <c r="H201" s="246">
        <f t="shared" si="6"/>
        <v>0</v>
      </c>
      <c r="I201" s="22"/>
      <c r="J201" s="250">
        <f t="shared" si="7"/>
        <v>3090735.3644190198</v>
      </c>
    </row>
    <row r="202" spans="1:10">
      <c r="A202" s="22" t="s">
        <v>709</v>
      </c>
      <c r="B202" s="246">
        <v>0</v>
      </c>
      <c r="C202" s="22"/>
      <c r="D202" s="246">
        <v>21683.6909062673</v>
      </c>
      <c r="E202" s="22"/>
      <c r="F202" s="246">
        <f t="shared" si="5"/>
        <v>0</v>
      </c>
      <c r="G202" s="22"/>
      <c r="H202" s="246">
        <f t="shared" si="6"/>
        <v>0</v>
      </c>
      <c r="I202" s="22"/>
      <c r="J202" s="250">
        <f t="shared" si="7"/>
        <v>21683.6909062673</v>
      </c>
    </row>
    <row r="203" spans="1:10">
      <c r="A203" s="22" t="s">
        <v>710</v>
      </c>
      <c r="B203" s="246">
        <v>24.966118436670801</v>
      </c>
      <c r="C203" s="22"/>
      <c r="D203" s="246">
        <v>5023.7890204089899</v>
      </c>
      <c r="E203" s="22"/>
      <c r="F203" s="246">
        <f t="shared" si="5"/>
        <v>10407.5335702297</v>
      </c>
      <c r="G203" s="22"/>
      <c r="H203" s="246">
        <f t="shared" si="6"/>
        <v>0</v>
      </c>
      <c r="I203" s="22"/>
      <c r="J203" s="250">
        <f t="shared" si="7"/>
        <v>-5358.7784313840393</v>
      </c>
    </row>
    <row r="204" spans="1:10">
      <c r="A204" s="22" t="s">
        <v>711</v>
      </c>
      <c r="B204" s="246">
        <v>5023.7890204089899</v>
      </c>
      <c r="C204" s="22"/>
      <c r="D204" s="246">
        <v>0</v>
      </c>
      <c r="E204" s="22"/>
      <c r="F204" s="246">
        <f t="shared" si="5"/>
        <v>3749358.3680556798</v>
      </c>
      <c r="G204" s="22"/>
      <c r="H204" s="246">
        <f t="shared" si="6"/>
        <v>0</v>
      </c>
      <c r="I204" s="22"/>
      <c r="J204" s="250">
        <f t="shared" si="7"/>
        <v>-3744334.579035271</v>
      </c>
    </row>
    <row r="205" spans="1:10">
      <c r="A205" s="22" t="s">
        <v>712</v>
      </c>
      <c r="B205" s="246">
        <v>0</v>
      </c>
      <c r="C205" s="22"/>
      <c r="D205" s="246">
        <v>4306.0802326205903</v>
      </c>
      <c r="E205" s="22"/>
      <c r="F205" s="246">
        <f t="shared" si="5"/>
        <v>0</v>
      </c>
      <c r="G205" s="22"/>
      <c r="H205" s="246">
        <f t="shared" si="6"/>
        <v>0</v>
      </c>
      <c r="I205" s="22"/>
      <c r="J205" s="250">
        <f t="shared" si="7"/>
        <v>4306.0802326205903</v>
      </c>
    </row>
    <row r="206" spans="1:10">
      <c r="A206" s="22" t="s">
        <v>713</v>
      </c>
      <c r="B206" s="246">
        <v>0</v>
      </c>
      <c r="C206" s="22"/>
      <c r="D206" s="246">
        <v>82.091627997489695</v>
      </c>
      <c r="E206" s="22"/>
      <c r="F206" s="246">
        <f t="shared" si="5"/>
        <v>668.84165319492104</v>
      </c>
      <c r="G206" s="22"/>
      <c r="H206" s="246">
        <f t="shared" si="6"/>
        <v>0</v>
      </c>
      <c r="I206" s="22"/>
      <c r="J206" s="250">
        <f t="shared" si="7"/>
        <v>-586.75002519743134</v>
      </c>
    </row>
    <row r="207" spans="1:10">
      <c r="A207" s="22" t="s">
        <v>714</v>
      </c>
      <c r="B207" s="246">
        <v>82.091627997489695</v>
      </c>
      <c r="C207" s="22"/>
      <c r="D207" s="246">
        <v>0</v>
      </c>
      <c r="E207" s="22"/>
      <c r="F207" s="246">
        <f t="shared" si="5"/>
        <v>668.84165319492104</v>
      </c>
      <c r="G207" s="22"/>
      <c r="H207" s="246">
        <f t="shared" si="6"/>
        <v>0</v>
      </c>
      <c r="I207" s="22"/>
      <c r="J207" s="250">
        <f t="shared" si="7"/>
        <v>-586.75002519743134</v>
      </c>
    </row>
    <row r="208" spans="1:10">
      <c r="A208" s="22" t="s">
        <v>715</v>
      </c>
      <c r="B208" s="246">
        <v>0</v>
      </c>
      <c r="C208" s="22"/>
      <c r="D208" s="246">
        <v>43.206119998678503</v>
      </c>
      <c r="E208" s="22"/>
      <c r="F208" s="246">
        <f t="shared" si="5"/>
        <v>184686.52821315001</v>
      </c>
      <c r="G208" s="22"/>
      <c r="H208" s="246">
        <f t="shared" si="6"/>
        <v>0</v>
      </c>
      <c r="I208" s="22"/>
      <c r="J208" s="250">
        <f t="shared" si="7"/>
        <v>-184643.32209315134</v>
      </c>
    </row>
    <row r="209" spans="1:10">
      <c r="A209" s="22" t="s">
        <v>716</v>
      </c>
      <c r="B209" s="246">
        <v>43.206119998678503</v>
      </c>
      <c r="C209" s="22"/>
      <c r="D209" s="246">
        <v>0</v>
      </c>
      <c r="E209" s="22"/>
      <c r="F209" s="246">
        <f t="shared" si="5"/>
        <v>184686.52821315001</v>
      </c>
      <c r="G209" s="22"/>
      <c r="H209" s="246">
        <f t="shared" si="6"/>
        <v>0</v>
      </c>
      <c r="I209" s="22"/>
      <c r="J209" s="250">
        <f t="shared" si="7"/>
        <v>-184643.32209315134</v>
      </c>
    </row>
    <row r="210" spans="1:10" ht="16.8">
      <c r="B210" s="22" t="s">
        <v>370</v>
      </c>
      <c r="C210" s="22"/>
      <c r="D210" s="22" t="s">
        <v>372</v>
      </c>
      <c r="E210" s="22"/>
      <c r="F210" s="52" t="s">
        <v>369</v>
      </c>
      <c r="G210" s="22"/>
      <c r="H210" s="52" t="s">
        <v>38</v>
      </c>
      <c r="I210" s="22"/>
      <c r="J210" s="52">
        <f>SUM(J184:J209)</f>
        <v>22481157.19979763</v>
      </c>
    </row>
    <row r="214" spans="1:10">
      <c r="B214" s="389" t="s">
        <v>490</v>
      </c>
      <c r="C214" s="389"/>
      <c r="D214" s="389"/>
      <c r="E214" s="389"/>
      <c r="F214" s="389"/>
      <c r="G214" s="389"/>
      <c r="H214" s="389"/>
    </row>
    <row r="216" spans="1:10">
      <c r="A216" s="22" t="s">
        <v>737</v>
      </c>
      <c r="B216" s="406" cm="1">
        <f t="array" ref="B216:B255">TRANSPOSE(AE131:BR131)</f>
        <v>80113.817233021196</v>
      </c>
      <c r="D216" s="406">
        <f>AB134</f>
        <v>16030.243919636299</v>
      </c>
      <c r="F216" s="407">
        <f>B216-D216</f>
        <v>64083.573313384899</v>
      </c>
    </row>
    <row r="217" spans="1:10">
      <c r="A217" s="22" t="s">
        <v>738</v>
      </c>
      <c r="B217" s="406">
        <v>3207824.8619437884</v>
      </c>
      <c r="D217" s="406">
        <f t="shared" ref="D217:D255" si="8">AB135</f>
        <v>3202004.12978845</v>
      </c>
      <c r="F217" s="407">
        <f t="shared" ref="F217:F255" si="9">B217-D217</f>
        <v>5820.7321553383954</v>
      </c>
    </row>
    <row r="218" spans="1:10">
      <c r="A218" s="22" t="s">
        <v>739</v>
      </c>
      <c r="B218" s="406">
        <v>10407.5335702297</v>
      </c>
      <c r="D218" s="406">
        <f t="shared" si="8"/>
        <v>5653.4469866310001</v>
      </c>
      <c r="F218" s="407">
        <f t="shared" si="9"/>
        <v>4754.0865835986997</v>
      </c>
    </row>
    <row r="219" spans="1:10">
      <c r="A219" s="22" t="s">
        <v>740</v>
      </c>
      <c r="B219" s="406">
        <v>3284366.0335815852</v>
      </c>
      <c r="D219" s="406">
        <f t="shared" si="8"/>
        <v>1032997.83916021</v>
      </c>
      <c r="F219" s="407">
        <f t="shared" si="9"/>
        <v>2251368.1944213752</v>
      </c>
    </row>
    <row r="220" spans="1:10">
      <c r="A220" s="22" t="s">
        <v>741</v>
      </c>
      <c r="B220" s="406">
        <v>4830.4442158522497</v>
      </c>
      <c r="D220" s="406">
        <f t="shared" si="8"/>
        <v>4830.4442158522497</v>
      </c>
      <c r="F220" s="407">
        <f t="shared" si="9"/>
        <v>0</v>
      </c>
    </row>
    <row r="221" spans="1:10">
      <c r="A221" s="22" t="s">
        <v>742</v>
      </c>
      <c r="B221" s="406">
        <v>184686.52821315001</v>
      </c>
      <c r="D221" s="406">
        <f t="shared" si="8"/>
        <v>184686.52821315001</v>
      </c>
      <c r="F221" s="407">
        <f t="shared" si="9"/>
        <v>0</v>
      </c>
    </row>
    <row r="222" spans="1:10">
      <c r="A222" s="22" t="s">
        <v>743</v>
      </c>
      <c r="B222" s="406">
        <v>5023.7890204089899</v>
      </c>
      <c r="D222" s="406">
        <f t="shared" si="8"/>
        <v>5023.7890204089899</v>
      </c>
      <c r="F222" s="407">
        <f t="shared" si="9"/>
        <v>0</v>
      </c>
    </row>
    <row r="223" spans="1:10">
      <c r="A223" s="22" t="s">
        <v>744</v>
      </c>
      <c r="B223" s="406">
        <v>82.091627997489695</v>
      </c>
      <c r="D223" s="406">
        <f t="shared" si="8"/>
        <v>82.091627997489695</v>
      </c>
      <c r="F223" s="407">
        <f t="shared" si="9"/>
        <v>0</v>
      </c>
    </row>
    <row r="224" spans="1:10">
      <c r="A224" s="22" t="s">
        <v>745</v>
      </c>
      <c r="B224" s="406">
        <v>43.206119998678503</v>
      </c>
      <c r="D224" s="406">
        <f t="shared" si="8"/>
        <v>43.206119998678503</v>
      </c>
      <c r="F224" s="407">
        <f t="shared" si="9"/>
        <v>0</v>
      </c>
    </row>
    <row r="225" spans="1:6">
      <c r="A225" s="22" t="s">
        <v>746</v>
      </c>
      <c r="B225" s="406">
        <v>3749358.3680556798</v>
      </c>
      <c r="D225" s="406">
        <f t="shared" si="8"/>
        <v>3749358.3680556798</v>
      </c>
      <c r="F225" s="407">
        <f t="shared" si="9"/>
        <v>0</v>
      </c>
    </row>
    <row r="226" spans="1:6">
      <c r="A226" s="22" t="s">
        <v>747</v>
      </c>
      <c r="B226" s="406">
        <v>184686.52821315001</v>
      </c>
      <c r="D226" s="406">
        <f t="shared" si="8"/>
        <v>60946.554310340602</v>
      </c>
      <c r="F226" s="407">
        <f t="shared" si="9"/>
        <v>123739.9739028094</v>
      </c>
    </row>
    <row r="227" spans="1:6">
      <c r="A227" s="22" t="s">
        <v>748</v>
      </c>
      <c r="B227" s="406">
        <v>958.99457187396001</v>
      </c>
      <c r="D227" s="406">
        <f t="shared" si="8"/>
        <v>958.99457187396001</v>
      </c>
      <c r="F227" s="407">
        <f t="shared" si="9"/>
        <v>0</v>
      </c>
    </row>
    <row r="228" spans="1:6">
      <c r="A228" s="22" t="s">
        <v>749</v>
      </c>
      <c r="B228" s="406">
        <v>99968.352638963552</v>
      </c>
      <c r="D228" s="406">
        <f t="shared" si="8"/>
        <v>92166.861405407893</v>
      </c>
      <c r="F228" s="407">
        <f t="shared" si="9"/>
        <v>7801.4912335556583</v>
      </c>
    </row>
    <row r="229" spans="1:6">
      <c r="A229" s="22" t="s">
        <v>750</v>
      </c>
      <c r="B229" s="406">
        <v>21683.690906267198</v>
      </c>
      <c r="D229" s="406">
        <f t="shared" si="8"/>
        <v>23208.442077419659</v>
      </c>
      <c r="F229" s="407">
        <f t="shared" si="9"/>
        <v>-1524.7511711524603</v>
      </c>
    </row>
    <row r="230" spans="1:6">
      <c r="A230" s="22" t="s">
        <v>696</v>
      </c>
      <c r="B230" s="406">
        <v>0</v>
      </c>
      <c r="D230" s="406">
        <v>0</v>
      </c>
      <c r="F230" s="407">
        <f t="shared" si="9"/>
        <v>0</v>
      </c>
    </row>
    <row r="231" spans="1:6">
      <c r="A231" s="22" t="s">
        <v>697</v>
      </c>
      <c r="B231" s="406">
        <v>0</v>
      </c>
      <c r="D231" s="406">
        <f t="shared" si="8"/>
        <v>0</v>
      </c>
      <c r="F231" s="407">
        <f t="shared" si="9"/>
        <v>0</v>
      </c>
    </row>
    <row r="232" spans="1:6">
      <c r="A232" s="22" t="s">
        <v>698</v>
      </c>
      <c r="B232" s="406">
        <v>0</v>
      </c>
      <c r="D232" s="406">
        <f t="shared" si="8"/>
        <v>0</v>
      </c>
      <c r="F232" s="407">
        <f t="shared" si="9"/>
        <v>0</v>
      </c>
    </row>
    <row r="233" spans="1:6">
      <c r="A233" s="22" t="s">
        <v>699</v>
      </c>
      <c r="B233" s="406">
        <v>0</v>
      </c>
      <c r="C233" s="402" t="s">
        <v>378</v>
      </c>
      <c r="D233" s="406">
        <f t="shared" si="8"/>
        <v>0</v>
      </c>
      <c r="E233" s="402" t="s">
        <v>374</v>
      </c>
      <c r="F233" s="407">
        <f t="shared" si="9"/>
        <v>0</v>
      </c>
    </row>
    <row r="234" spans="1:6">
      <c r="A234" s="22" t="s">
        <v>342</v>
      </c>
      <c r="B234" s="406">
        <v>0</v>
      </c>
      <c r="D234" s="406">
        <f t="shared" si="8"/>
        <v>0</v>
      </c>
      <c r="F234" s="407">
        <f t="shared" si="9"/>
        <v>0</v>
      </c>
    </row>
    <row r="235" spans="1:6">
      <c r="A235" s="22" t="s">
        <v>448</v>
      </c>
      <c r="B235" s="406">
        <v>0</v>
      </c>
      <c r="D235" s="406">
        <f t="shared" si="8"/>
        <v>0</v>
      </c>
      <c r="F235" s="407">
        <f t="shared" si="9"/>
        <v>0</v>
      </c>
    </row>
    <row r="236" spans="1:6">
      <c r="A236" s="22" t="s">
        <v>462</v>
      </c>
      <c r="B236" s="406">
        <v>0</v>
      </c>
      <c r="D236" s="406">
        <f t="shared" si="8"/>
        <v>0</v>
      </c>
      <c r="F236" s="407">
        <f t="shared" si="9"/>
        <v>0</v>
      </c>
    </row>
    <row r="237" spans="1:6">
      <c r="A237" s="22" t="s">
        <v>700</v>
      </c>
      <c r="B237" s="406">
        <v>0</v>
      </c>
      <c r="D237" s="406">
        <f t="shared" si="8"/>
        <v>0</v>
      </c>
      <c r="F237" s="407">
        <f t="shared" si="9"/>
        <v>0</v>
      </c>
    </row>
    <row r="238" spans="1:6">
      <c r="A238" s="22" t="s">
        <v>701</v>
      </c>
      <c r="B238" s="406">
        <v>0</v>
      </c>
      <c r="D238" s="406">
        <f t="shared" si="8"/>
        <v>0</v>
      </c>
      <c r="F238" s="407">
        <f t="shared" si="9"/>
        <v>0</v>
      </c>
    </row>
    <row r="239" spans="1:6">
      <c r="A239" s="22" t="s">
        <v>463</v>
      </c>
      <c r="B239" s="406">
        <v>0</v>
      </c>
      <c r="D239" s="406">
        <f t="shared" si="8"/>
        <v>0</v>
      </c>
      <c r="F239" s="407">
        <f t="shared" si="9"/>
        <v>0</v>
      </c>
    </row>
    <row r="240" spans="1:6">
      <c r="A240" s="22" t="s">
        <v>343</v>
      </c>
      <c r="B240" s="406">
        <v>0</v>
      </c>
      <c r="D240" s="406">
        <f t="shared" si="8"/>
        <v>0</v>
      </c>
      <c r="F240" s="407">
        <f t="shared" si="9"/>
        <v>0</v>
      </c>
    </row>
    <row r="241" spans="1:6">
      <c r="A241" s="22" t="s">
        <v>702</v>
      </c>
      <c r="B241" s="406">
        <v>0</v>
      </c>
      <c r="D241" s="406">
        <f t="shared" si="8"/>
        <v>0</v>
      </c>
      <c r="F241" s="407">
        <f t="shared" si="9"/>
        <v>0</v>
      </c>
    </row>
    <row r="242" spans="1:6">
      <c r="A242" s="22" t="s">
        <v>703</v>
      </c>
      <c r="B242" s="406">
        <v>0</v>
      </c>
      <c r="D242" s="406">
        <f t="shared" si="8"/>
        <v>0</v>
      </c>
      <c r="F242" s="407">
        <f t="shared" si="9"/>
        <v>0</v>
      </c>
    </row>
    <row r="243" spans="1:6">
      <c r="A243" s="22" t="s">
        <v>704</v>
      </c>
      <c r="B243" s="406">
        <v>0</v>
      </c>
      <c r="D243" s="406">
        <f t="shared" si="8"/>
        <v>0</v>
      </c>
      <c r="F243" s="407">
        <f t="shared" si="9"/>
        <v>0</v>
      </c>
    </row>
    <row r="244" spans="1:6">
      <c r="A244" s="22" t="s">
        <v>705</v>
      </c>
      <c r="B244" s="406">
        <v>0</v>
      </c>
      <c r="D244" s="406">
        <f t="shared" si="8"/>
        <v>0</v>
      </c>
      <c r="F244" s="407">
        <f t="shared" si="9"/>
        <v>0</v>
      </c>
    </row>
    <row r="245" spans="1:6">
      <c r="A245" s="22" t="s">
        <v>706</v>
      </c>
      <c r="B245" s="406">
        <v>0</v>
      </c>
      <c r="D245" s="406">
        <f t="shared" si="8"/>
        <v>0</v>
      </c>
      <c r="F245" s="407">
        <f t="shared" si="9"/>
        <v>0</v>
      </c>
    </row>
    <row r="246" spans="1:6">
      <c r="A246" s="22" t="s">
        <v>707</v>
      </c>
      <c r="B246" s="406">
        <v>0</v>
      </c>
      <c r="D246" s="406">
        <f t="shared" si="8"/>
        <v>0</v>
      </c>
      <c r="F246" s="407">
        <f t="shared" si="9"/>
        <v>0</v>
      </c>
    </row>
    <row r="247" spans="1:6">
      <c r="A247" s="22" t="s">
        <v>708</v>
      </c>
      <c r="B247" s="406">
        <v>0</v>
      </c>
      <c r="D247" s="406">
        <f t="shared" si="8"/>
        <v>0</v>
      </c>
      <c r="F247" s="407">
        <f t="shared" si="9"/>
        <v>0</v>
      </c>
    </row>
    <row r="248" spans="1:6">
      <c r="A248" s="22" t="s">
        <v>709</v>
      </c>
      <c r="B248" s="406">
        <v>0</v>
      </c>
      <c r="D248" s="406">
        <f t="shared" si="8"/>
        <v>0</v>
      </c>
      <c r="F248" s="407">
        <f t="shared" si="9"/>
        <v>0</v>
      </c>
    </row>
    <row r="249" spans="1:6">
      <c r="A249" s="22" t="s">
        <v>710</v>
      </c>
      <c r="B249" s="406">
        <v>0</v>
      </c>
      <c r="D249" s="406">
        <f t="shared" si="8"/>
        <v>0</v>
      </c>
      <c r="F249" s="407">
        <f t="shared" si="9"/>
        <v>0</v>
      </c>
    </row>
    <row r="250" spans="1:6">
      <c r="A250" s="22" t="s">
        <v>711</v>
      </c>
      <c r="B250" s="406">
        <v>0</v>
      </c>
      <c r="D250" s="406">
        <f t="shared" si="8"/>
        <v>0</v>
      </c>
      <c r="F250" s="407">
        <f t="shared" si="9"/>
        <v>0</v>
      </c>
    </row>
    <row r="251" spans="1:6">
      <c r="A251" s="22" t="s">
        <v>712</v>
      </c>
      <c r="B251" s="406">
        <v>0</v>
      </c>
      <c r="D251" s="406">
        <f t="shared" si="8"/>
        <v>0</v>
      </c>
      <c r="F251" s="407">
        <f t="shared" si="9"/>
        <v>0</v>
      </c>
    </row>
    <row r="252" spans="1:6">
      <c r="A252" s="22" t="s">
        <v>713</v>
      </c>
      <c r="B252" s="406">
        <v>0</v>
      </c>
      <c r="D252" s="406">
        <f t="shared" si="8"/>
        <v>0</v>
      </c>
      <c r="F252" s="407">
        <f t="shared" si="9"/>
        <v>0</v>
      </c>
    </row>
    <row r="253" spans="1:6">
      <c r="A253" s="22" t="s">
        <v>714</v>
      </c>
      <c r="B253" s="406">
        <v>0</v>
      </c>
      <c r="D253" s="406">
        <f t="shared" si="8"/>
        <v>0</v>
      </c>
      <c r="F253" s="407">
        <f t="shared" si="9"/>
        <v>0</v>
      </c>
    </row>
    <row r="254" spans="1:6">
      <c r="A254" s="22" t="s">
        <v>715</v>
      </c>
      <c r="B254" s="406">
        <v>0</v>
      </c>
      <c r="D254" s="406">
        <f t="shared" si="8"/>
        <v>0</v>
      </c>
      <c r="F254" s="407">
        <f t="shared" si="9"/>
        <v>0</v>
      </c>
    </row>
    <row r="255" spans="1:6">
      <c r="A255" s="22" t="s">
        <v>716</v>
      </c>
      <c r="B255" s="406">
        <v>0</v>
      </c>
      <c r="D255" s="406">
        <f t="shared" si="8"/>
        <v>0</v>
      </c>
      <c r="F255" s="407">
        <f t="shared" si="9"/>
        <v>0</v>
      </c>
    </row>
    <row r="256" spans="1:6" ht="16.8">
      <c r="B256" s="22" t="s">
        <v>577</v>
      </c>
      <c r="D256" s="52" t="s">
        <v>365</v>
      </c>
      <c r="F256" s="402" t="s">
        <v>379</v>
      </c>
    </row>
  </sheetData>
  <mergeCells count="13">
    <mergeCell ref="B214:H214"/>
    <mergeCell ref="B181:J181"/>
    <mergeCell ref="B172:AA172"/>
    <mergeCell ref="B174:AA174"/>
    <mergeCell ref="B150:AA150"/>
    <mergeCell ref="AE130:BR130"/>
    <mergeCell ref="B148:AA148"/>
    <mergeCell ref="BW130:DJ130"/>
    <mergeCell ref="BW42:DJ42"/>
    <mergeCell ref="AE42:BR42"/>
    <mergeCell ref="AE86:BR86"/>
    <mergeCell ref="B60"/>
    <mergeCell ref="AE132:BR132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abSelected="1" topLeftCell="N247" zoomScale="68" workbookViewId="0"/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629</v>
      </c>
      <c r="B1" s="234" t="s">
        <v>694</v>
      </c>
      <c r="BI1" s="303" t="s">
        <v>629</v>
      </c>
      <c r="BJ1" s="234" t="s">
        <v>671</v>
      </c>
      <c r="BK1" s="234" t="s">
        <v>672</v>
      </c>
      <c r="BL1" s="234" t="s">
        <v>673</v>
      </c>
      <c r="BM1" s="234" t="s">
        <v>674</v>
      </c>
      <c r="BN1" s="234" t="s">
        <v>737</v>
      </c>
      <c r="BO1" s="234" t="s">
        <v>738</v>
      </c>
      <c r="BP1" s="234" t="s">
        <v>675</v>
      </c>
      <c r="BQ1" s="234" t="s">
        <v>676</v>
      </c>
      <c r="BR1" s="234" t="s">
        <v>677</v>
      </c>
      <c r="BS1" s="234" t="s">
        <v>739</v>
      </c>
      <c r="BT1" s="234" t="s">
        <v>678</v>
      </c>
      <c r="BU1" s="234" t="s">
        <v>679</v>
      </c>
      <c r="BV1" s="234" t="s">
        <v>680</v>
      </c>
      <c r="BW1" s="234" t="s">
        <v>681</v>
      </c>
      <c r="BX1" s="234" t="s">
        <v>682</v>
      </c>
      <c r="BY1" s="234" t="s">
        <v>683</v>
      </c>
      <c r="BZ1" s="234" t="s">
        <v>740</v>
      </c>
      <c r="CA1" s="234" t="s">
        <v>741</v>
      </c>
      <c r="CB1" s="234" t="s">
        <v>742</v>
      </c>
      <c r="CC1" s="234" t="s">
        <v>743</v>
      </c>
      <c r="CD1" s="234" t="s">
        <v>744</v>
      </c>
      <c r="CE1" s="234" t="s">
        <v>745</v>
      </c>
      <c r="CF1" s="234" t="s">
        <v>684</v>
      </c>
      <c r="CG1" s="234" t="s">
        <v>746</v>
      </c>
      <c r="CH1" s="234" t="s">
        <v>747</v>
      </c>
      <c r="CI1" s="234" t="s">
        <v>748</v>
      </c>
      <c r="CJ1" s="234" t="s">
        <v>749</v>
      </c>
      <c r="CK1" s="234" t="s">
        <v>685</v>
      </c>
      <c r="CL1" s="234" t="s">
        <v>750</v>
      </c>
      <c r="CO1" s="303" t="s">
        <v>629</v>
      </c>
      <c r="CP1" s="234" t="s">
        <v>671</v>
      </c>
      <c r="CQ1" s="234" t="s">
        <v>672</v>
      </c>
      <c r="CR1" s="234" t="s">
        <v>673</v>
      </c>
      <c r="CS1" s="234" t="s">
        <v>674</v>
      </c>
      <c r="CT1" s="234" t="s">
        <v>737</v>
      </c>
      <c r="CU1" s="234" t="s">
        <v>738</v>
      </c>
      <c r="CV1" s="234" t="s">
        <v>675</v>
      </c>
      <c r="CW1" s="234" t="s">
        <v>676</v>
      </c>
      <c r="CX1" s="234" t="s">
        <v>677</v>
      </c>
      <c r="CY1" s="234" t="s">
        <v>739</v>
      </c>
      <c r="CZ1" s="234" t="s">
        <v>678</v>
      </c>
      <c r="DA1" s="234" t="s">
        <v>679</v>
      </c>
      <c r="DB1" s="234" t="s">
        <v>680</v>
      </c>
      <c r="DC1" s="234" t="s">
        <v>681</v>
      </c>
      <c r="DD1" s="234" t="s">
        <v>682</v>
      </c>
      <c r="DE1" s="234" t="s">
        <v>683</v>
      </c>
      <c r="DF1" s="234" t="s">
        <v>740</v>
      </c>
      <c r="DG1" s="234" t="s">
        <v>741</v>
      </c>
      <c r="DH1" s="234" t="s">
        <v>742</v>
      </c>
      <c r="DI1" s="234" t="s">
        <v>743</v>
      </c>
      <c r="DJ1" s="234" t="s">
        <v>744</v>
      </c>
      <c r="DK1" s="234" t="s">
        <v>745</v>
      </c>
      <c r="DL1" s="234" t="s">
        <v>684</v>
      </c>
      <c r="DM1" s="234" t="s">
        <v>746</v>
      </c>
      <c r="DN1" s="234" t="s">
        <v>747</v>
      </c>
      <c r="DO1" s="234" t="s">
        <v>748</v>
      </c>
      <c r="DP1" s="234" t="s">
        <v>749</v>
      </c>
      <c r="DQ1" s="234" t="s">
        <v>685</v>
      </c>
      <c r="DR1" s="234" t="s">
        <v>750</v>
      </c>
    </row>
    <row r="2" spans="1:122">
      <c r="A2" s="304" t="s">
        <v>751</v>
      </c>
      <c r="B2" s="306">
        <v>1</v>
      </c>
      <c r="BI2" s="304" t="s">
        <v>630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630</v>
      </c>
      <c r="B3" s="306">
        <v>1</v>
      </c>
      <c r="BI3" s="304" t="s">
        <v>696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696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696</v>
      </c>
      <c r="B4" s="306">
        <v>1</v>
      </c>
      <c r="BI4" s="304" t="s">
        <v>631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631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631</v>
      </c>
      <c r="B5" s="306">
        <v>1</v>
      </c>
      <c r="BI5" s="304" t="s">
        <v>632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632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752</v>
      </c>
      <c r="B6" s="306">
        <v>1</v>
      </c>
      <c r="BI6" s="304" t="s">
        <v>633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633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753</v>
      </c>
      <c r="B7" s="306">
        <v>1</v>
      </c>
      <c r="BI7" s="304" t="s">
        <v>634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634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754</v>
      </c>
      <c r="B8" s="306">
        <v>1</v>
      </c>
      <c r="BI8" s="304" t="s">
        <v>635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635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632</v>
      </c>
      <c r="B9" s="306">
        <v>1</v>
      </c>
      <c r="BI9" s="304" t="s">
        <v>636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636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633</v>
      </c>
      <c r="B10" s="306">
        <v>1</v>
      </c>
      <c r="BI10" s="304" t="s">
        <v>637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637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755</v>
      </c>
      <c r="B11" s="306">
        <v>1</v>
      </c>
      <c r="BI11" s="304" t="s">
        <v>638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638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634</v>
      </c>
      <c r="B12" s="306">
        <v>1</v>
      </c>
      <c r="BI12" s="304" t="s">
        <v>697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697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635</v>
      </c>
      <c r="B13" s="306">
        <v>1</v>
      </c>
      <c r="BI13" s="304" t="s">
        <v>639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639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636</v>
      </c>
      <c r="B14" s="306">
        <v>1</v>
      </c>
      <c r="BI14" s="304" t="s">
        <v>640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637</v>
      </c>
      <c r="B15" s="306">
        <v>1</v>
      </c>
      <c r="BI15" s="304" t="s">
        <v>641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641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756</v>
      </c>
      <c r="B16" s="306">
        <v>1</v>
      </c>
      <c r="BI16" s="304" t="s">
        <v>642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642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757</v>
      </c>
      <c r="B17" s="306">
        <v>1</v>
      </c>
      <c r="BI17" s="304" t="s">
        <v>643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643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638</v>
      </c>
      <c r="B18" s="306">
        <v>1</v>
      </c>
      <c r="BI18" s="304" t="s">
        <v>698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698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758</v>
      </c>
      <c r="B19" s="306">
        <v>1</v>
      </c>
      <c r="BI19" s="304" t="s">
        <v>699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699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697</v>
      </c>
      <c r="B20" s="306">
        <v>1</v>
      </c>
      <c r="BI20" s="304" t="s">
        <v>644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644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639</v>
      </c>
      <c r="B21" s="306">
        <v>1</v>
      </c>
      <c r="BI21" s="304" t="s">
        <v>645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645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640</v>
      </c>
      <c r="B22" s="306">
        <v>1</v>
      </c>
      <c r="BI22" s="304" t="s">
        <v>646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646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641</v>
      </c>
      <c r="B23" s="306">
        <v>1</v>
      </c>
      <c r="BI23" s="304" t="s">
        <v>700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642</v>
      </c>
      <c r="B24" s="306">
        <v>1</v>
      </c>
      <c r="BI24" s="304" t="s">
        <v>701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701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643</v>
      </c>
      <c r="B25" s="306">
        <v>1</v>
      </c>
      <c r="BI25" s="304" t="s">
        <v>647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647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698</v>
      </c>
      <c r="B26" s="306">
        <v>1</v>
      </c>
      <c r="BI26" s="304" t="s">
        <v>648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648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699</v>
      </c>
      <c r="B27" s="306">
        <v>1</v>
      </c>
      <c r="BI27" s="304" t="s">
        <v>649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649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644</v>
      </c>
      <c r="B28" s="306">
        <v>2</v>
      </c>
      <c r="BI28" s="304" t="s">
        <v>650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645</v>
      </c>
      <c r="B29" s="306">
        <v>2</v>
      </c>
      <c r="BI29" s="304" t="s">
        <v>651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651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759</v>
      </c>
      <c r="B30" s="306">
        <v>1</v>
      </c>
      <c r="BI30" s="304" t="s">
        <v>652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652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646</v>
      </c>
      <c r="B31" s="306">
        <v>2</v>
      </c>
      <c r="BI31" s="304" t="s">
        <v>653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653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700</v>
      </c>
      <c r="B32" s="306">
        <v>1</v>
      </c>
      <c r="BI32" s="304" t="s">
        <v>654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654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701</v>
      </c>
      <c r="B33" s="306">
        <v>1</v>
      </c>
      <c r="BI33" s="304" t="s">
        <v>655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655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647</v>
      </c>
      <c r="B34" s="306">
        <v>1</v>
      </c>
      <c r="BI34" s="304" t="s">
        <v>656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656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648</v>
      </c>
      <c r="B35" s="306">
        <v>1</v>
      </c>
      <c r="BI35" s="304" t="s">
        <v>657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657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649</v>
      </c>
      <c r="B36" s="306">
        <v>1</v>
      </c>
      <c r="BI36" s="304" t="s">
        <v>658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658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650</v>
      </c>
      <c r="B37" s="306">
        <v>1</v>
      </c>
      <c r="BI37" s="304" t="s">
        <v>659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659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651</v>
      </c>
      <c r="B38" s="306">
        <v>1</v>
      </c>
      <c r="BI38" s="304" t="s">
        <v>702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702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760</v>
      </c>
      <c r="B39" s="306">
        <v>1</v>
      </c>
      <c r="BI39" s="304" t="s">
        <v>703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703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652</v>
      </c>
      <c r="B40" s="306">
        <v>1</v>
      </c>
      <c r="BI40" s="304" t="s">
        <v>704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704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653</v>
      </c>
      <c r="B41" s="306">
        <v>1</v>
      </c>
      <c r="BI41" s="304" t="s">
        <v>705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705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654</v>
      </c>
      <c r="B42" s="306">
        <v>1</v>
      </c>
      <c r="BI42" s="304" t="s">
        <v>706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706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655</v>
      </c>
      <c r="B43" s="306">
        <v>1</v>
      </c>
      <c r="BI43" s="304" t="s">
        <v>707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707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656</v>
      </c>
      <c r="B44" s="306">
        <v>1</v>
      </c>
      <c r="BI44" s="304" t="s">
        <v>708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708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761</v>
      </c>
      <c r="B45" s="306">
        <v>1</v>
      </c>
      <c r="BI45" s="304" t="s">
        <v>709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709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762</v>
      </c>
      <c r="B46" s="306">
        <v>1</v>
      </c>
      <c r="BI46" s="304" t="s">
        <v>660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660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657</v>
      </c>
      <c r="B47" s="306">
        <v>1</v>
      </c>
      <c r="BI47" s="304" t="s">
        <v>661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661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658</v>
      </c>
      <c r="B48" s="306">
        <v>2</v>
      </c>
      <c r="BI48" s="304" t="s">
        <v>710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710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659</v>
      </c>
      <c r="B49" s="306">
        <v>2</v>
      </c>
      <c r="BI49" s="304" t="s">
        <v>711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711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702</v>
      </c>
      <c r="B50" s="306">
        <v>1</v>
      </c>
      <c r="BI50" s="304" t="s">
        <v>662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662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703</v>
      </c>
      <c r="B51" s="306">
        <v>1</v>
      </c>
      <c r="BI51" s="304" t="s">
        <v>712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712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704</v>
      </c>
      <c r="B52" s="306">
        <v>1</v>
      </c>
      <c r="BI52" s="304" t="s">
        <v>713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713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705</v>
      </c>
      <c r="B53" s="306">
        <v>1</v>
      </c>
      <c r="BI53" s="304" t="s">
        <v>714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714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706</v>
      </c>
      <c r="B54" s="306">
        <v>1</v>
      </c>
      <c r="BI54" s="304" t="s">
        <v>663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663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707</v>
      </c>
      <c r="B55" s="306">
        <v>1</v>
      </c>
      <c r="BI55" s="304" t="s">
        <v>664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664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708</v>
      </c>
      <c r="B56" s="306">
        <v>1</v>
      </c>
      <c r="BI56" s="304" t="s">
        <v>665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665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709</v>
      </c>
      <c r="B57" s="306">
        <v>1</v>
      </c>
      <c r="BI57" s="304" t="s">
        <v>715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715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763</v>
      </c>
      <c r="B58" s="306">
        <v>1</v>
      </c>
      <c r="BI58" s="304" t="s">
        <v>716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716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764</v>
      </c>
      <c r="B59" s="306">
        <v>1</v>
      </c>
      <c r="BI59" s="304"/>
      <c r="BJ59" s="387" t="s">
        <v>692</v>
      </c>
      <c r="BK59" s="399"/>
      <c r="BL59" s="399"/>
      <c r="BM59" s="399"/>
      <c r="BN59" s="399"/>
      <c r="BO59" s="399"/>
      <c r="BP59" s="399"/>
      <c r="BQ59" s="399"/>
      <c r="BR59" s="399"/>
      <c r="BS59" s="399"/>
      <c r="BT59" s="399"/>
      <c r="BU59" s="399"/>
      <c r="BV59" s="399"/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/>
      <c r="CJ59" s="399"/>
      <c r="CK59" s="399"/>
      <c r="CL59" s="399"/>
      <c r="CO59" s="304"/>
      <c r="CP59" s="387" t="s">
        <v>691</v>
      </c>
      <c r="CQ59" s="399"/>
      <c r="CR59" s="399"/>
      <c r="CS59" s="399"/>
      <c r="CT59" s="399"/>
      <c r="CU59" s="399"/>
      <c r="CV59" s="399"/>
      <c r="CW59" s="399"/>
      <c r="CX59" s="399"/>
      <c r="CY59" s="399"/>
      <c r="CZ59" s="399"/>
      <c r="DA59" s="399"/>
      <c r="DB59" s="399"/>
      <c r="DC59" s="399"/>
      <c r="DD59" s="399"/>
      <c r="DE59" s="399"/>
      <c r="DF59" s="399"/>
      <c r="DG59" s="399"/>
      <c r="DH59" s="399"/>
      <c r="DI59" s="399"/>
      <c r="DJ59" s="399"/>
      <c r="DK59" s="399"/>
      <c r="DL59" s="399"/>
      <c r="DM59" s="399"/>
      <c r="DN59" s="399"/>
      <c r="DO59" s="399"/>
      <c r="DP59" s="399"/>
      <c r="DQ59" s="399"/>
      <c r="DR59" s="399"/>
    </row>
    <row r="60" spans="1:122">
      <c r="A60" s="304" t="s">
        <v>765</v>
      </c>
      <c r="B60" s="306">
        <v>1</v>
      </c>
    </row>
    <row r="61" spans="1:122">
      <c r="A61" s="304" t="s">
        <v>660</v>
      </c>
      <c r="B61" s="306">
        <v>1</v>
      </c>
    </row>
    <row r="62" spans="1:122" ht="174.6">
      <c r="A62" s="304" t="s">
        <v>661</v>
      </c>
      <c r="B62" s="306">
        <v>1</v>
      </c>
      <c r="BI62" s="303" t="s">
        <v>629</v>
      </c>
      <c r="BJ62" s="234" t="s">
        <v>671</v>
      </c>
      <c r="BK62" s="234" t="s">
        <v>672</v>
      </c>
      <c r="BL62" s="234" t="s">
        <v>673</v>
      </c>
      <c r="BM62" s="234" t="s">
        <v>674</v>
      </c>
      <c r="BN62" s="234" t="s">
        <v>737</v>
      </c>
      <c r="BO62" s="234" t="s">
        <v>738</v>
      </c>
      <c r="BP62" s="234" t="s">
        <v>675</v>
      </c>
      <c r="BQ62" s="234" t="s">
        <v>676</v>
      </c>
      <c r="BR62" s="234" t="s">
        <v>677</v>
      </c>
      <c r="BS62" s="234" t="s">
        <v>739</v>
      </c>
      <c r="BT62" s="234" t="s">
        <v>678</v>
      </c>
      <c r="BU62" s="234" t="s">
        <v>679</v>
      </c>
      <c r="BV62" s="234" t="s">
        <v>680</v>
      </c>
      <c r="BW62" s="234" t="s">
        <v>681</v>
      </c>
      <c r="BX62" s="234" t="s">
        <v>682</v>
      </c>
      <c r="BY62" s="234" t="s">
        <v>683</v>
      </c>
      <c r="BZ62" s="234" t="s">
        <v>740</v>
      </c>
      <c r="CA62" s="234" t="s">
        <v>741</v>
      </c>
      <c r="CB62" s="234" t="s">
        <v>742</v>
      </c>
      <c r="CC62" s="234" t="s">
        <v>743</v>
      </c>
      <c r="CD62" s="234" t="s">
        <v>744</v>
      </c>
      <c r="CE62" s="234" t="s">
        <v>745</v>
      </c>
      <c r="CF62" s="234" t="s">
        <v>684</v>
      </c>
      <c r="CG62" s="234" t="s">
        <v>746</v>
      </c>
      <c r="CH62" s="234" t="s">
        <v>747</v>
      </c>
      <c r="CI62" s="234" t="s">
        <v>748</v>
      </c>
      <c r="CJ62" s="234" t="s">
        <v>749</v>
      </c>
      <c r="CK62" s="234" t="s">
        <v>685</v>
      </c>
      <c r="CL62" s="234" t="s">
        <v>750</v>
      </c>
    </row>
    <row r="63" spans="1:122">
      <c r="A63" s="304" t="s">
        <v>710</v>
      </c>
      <c r="B63" s="306">
        <v>1</v>
      </c>
      <c r="BI63" s="304" t="s">
        <v>630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711</v>
      </c>
      <c r="B64" s="306">
        <v>1</v>
      </c>
      <c r="BI64" s="304" t="s">
        <v>696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662</v>
      </c>
      <c r="B65" s="306">
        <v>1</v>
      </c>
      <c r="BI65" s="304" t="s">
        <v>631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712</v>
      </c>
      <c r="B66" s="306">
        <v>1</v>
      </c>
      <c r="BI66" s="304" t="s">
        <v>632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713</v>
      </c>
      <c r="B67" s="306">
        <v>1</v>
      </c>
      <c r="BI67" s="304" t="s">
        <v>633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714</v>
      </c>
      <c r="B68" s="306">
        <v>1</v>
      </c>
      <c r="BI68" s="304" t="s">
        <v>634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766</v>
      </c>
      <c r="B69" s="306">
        <v>1</v>
      </c>
      <c r="BI69" s="304" t="s">
        <v>635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767</v>
      </c>
      <c r="B70" s="306">
        <v>1</v>
      </c>
      <c r="BI70" s="304" t="s">
        <v>636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663</v>
      </c>
      <c r="B71" s="306">
        <v>1</v>
      </c>
      <c r="BI71" s="304" t="s">
        <v>637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664</v>
      </c>
      <c r="B72" s="306">
        <v>1</v>
      </c>
      <c r="BI72" s="304" t="s">
        <v>638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665</v>
      </c>
      <c r="B73" s="306">
        <v>1</v>
      </c>
      <c r="BI73" s="304" t="s">
        <v>697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768</v>
      </c>
      <c r="B74" s="306">
        <v>1</v>
      </c>
      <c r="BI74" s="304" t="s">
        <v>639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715</v>
      </c>
      <c r="B75" s="306">
        <v>1</v>
      </c>
      <c r="BI75" s="304" t="s">
        <v>640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716</v>
      </c>
      <c r="B76" s="306">
        <v>1</v>
      </c>
      <c r="BI76" s="304" t="s">
        <v>641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87" t="s">
        <v>695</v>
      </c>
      <c r="BI77" s="304" t="s">
        <v>642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643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698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699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644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645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646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700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701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647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648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649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650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651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652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653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654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655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656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657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658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659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702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703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704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705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706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707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708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709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660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661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710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711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662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712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713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714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663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664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665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715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716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87" t="s">
        <v>693</v>
      </c>
      <c r="BK120" s="399"/>
      <c r="BL120" s="399"/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/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/>
      <c r="CJ120" s="399"/>
      <c r="CK120" s="399"/>
      <c r="CL120" s="399"/>
    </row>
    <row r="123" spans="61:95" ht="174.6">
      <c r="BI123" s="303" t="s">
        <v>629</v>
      </c>
      <c r="BJ123" s="234" t="s">
        <v>671</v>
      </c>
      <c r="BK123" s="234" t="s">
        <v>672</v>
      </c>
      <c r="BL123" s="234" t="s">
        <v>673</v>
      </c>
      <c r="BM123" s="234" t="s">
        <v>674</v>
      </c>
      <c r="BN123" s="234" t="s">
        <v>737</v>
      </c>
      <c r="BO123" s="234" t="s">
        <v>738</v>
      </c>
      <c r="BP123" s="234" t="s">
        <v>675</v>
      </c>
      <c r="BQ123" s="234" t="s">
        <v>676</v>
      </c>
      <c r="BR123" s="234" t="s">
        <v>677</v>
      </c>
      <c r="BS123" s="234" t="s">
        <v>739</v>
      </c>
      <c r="BT123" s="234" t="s">
        <v>678</v>
      </c>
      <c r="BU123" s="234" t="s">
        <v>679</v>
      </c>
      <c r="BV123" s="234" t="s">
        <v>680</v>
      </c>
      <c r="BW123" s="234" t="s">
        <v>681</v>
      </c>
      <c r="BX123" s="234" t="s">
        <v>682</v>
      </c>
      <c r="BY123" s="234" t="s">
        <v>683</v>
      </c>
      <c r="BZ123" s="234" t="s">
        <v>740</v>
      </c>
      <c r="CA123" s="234" t="s">
        <v>741</v>
      </c>
      <c r="CB123" s="234" t="s">
        <v>742</v>
      </c>
      <c r="CC123" s="234" t="s">
        <v>743</v>
      </c>
      <c r="CD123" s="234" t="s">
        <v>744</v>
      </c>
      <c r="CE123" s="234" t="s">
        <v>745</v>
      </c>
      <c r="CF123" s="234" t="s">
        <v>684</v>
      </c>
      <c r="CG123" s="234" t="s">
        <v>746</v>
      </c>
      <c r="CH123" s="234" t="s">
        <v>747</v>
      </c>
      <c r="CI123" s="234" t="s">
        <v>748</v>
      </c>
      <c r="CJ123" s="234" t="s">
        <v>749</v>
      </c>
      <c r="CK123" s="234" t="s">
        <v>685</v>
      </c>
      <c r="CL123" s="234" t="s">
        <v>750</v>
      </c>
      <c r="CO123" s="303" t="s">
        <v>629</v>
      </c>
      <c r="CP123" s="234" t="s">
        <v>688</v>
      </c>
      <c r="CQ123" s="234" t="s">
        <v>689</v>
      </c>
    </row>
    <row r="124" spans="61:95">
      <c r="BI124" s="304" t="s">
        <v>630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630</v>
      </c>
      <c r="CP124" s="302">
        <v>0</v>
      </c>
      <c r="CQ124" s="302">
        <v>0</v>
      </c>
    </row>
    <row r="125" spans="61:95">
      <c r="BI125" s="304" t="s">
        <v>696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696</v>
      </c>
      <c r="CP125" s="302">
        <v>0</v>
      </c>
      <c r="CQ125" s="302">
        <v>0</v>
      </c>
    </row>
    <row r="126" spans="61:95">
      <c r="BI126" s="304" t="s">
        <v>631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631</v>
      </c>
      <c r="CP126" s="302">
        <v>0</v>
      </c>
      <c r="CQ126" s="302">
        <v>8991.6203231094005</v>
      </c>
    </row>
    <row r="127" spans="61:95">
      <c r="BI127" s="304" t="s">
        <v>632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632</v>
      </c>
      <c r="CP127" s="302">
        <v>0</v>
      </c>
      <c r="CQ127" s="302">
        <v>404209.15818875801</v>
      </c>
    </row>
    <row r="128" spans="61:95">
      <c r="BI128" s="304" t="s">
        <v>633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633</v>
      </c>
      <c r="CP128" s="302">
        <v>0</v>
      </c>
      <c r="CQ128" s="302">
        <v>0</v>
      </c>
    </row>
    <row r="129" spans="61:95">
      <c r="BI129" s="304" t="s">
        <v>634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634</v>
      </c>
      <c r="CP129" s="302">
        <v>0</v>
      </c>
      <c r="CQ129" s="302">
        <v>0</v>
      </c>
    </row>
    <row r="130" spans="61:95">
      <c r="BI130" s="304" t="s">
        <v>635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635</v>
      </c>
      <c r="CP130" s="302">
        <v>0</v>
      </c>
      <c r="CQ130" s="302">
        <v>0</v>
      </c>
    </row>
    <row r="131" spans="61:95">
      <c r="BI131" s="304" t="s">
        <v>636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636</v>
      </c>
      <c r="CP131" s="302">
        <v>0</v>
      </c>
      <c r="CQ131" s="302">
        <v>0</v>
      </c>
    </row>
    <row r="132" spans="61:95">
      <c r="BI132" s="304" t="s">
        <v>637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637</v>
      </c>
      <c r="CP132" s="302">
        <v>0</v>
      </c>
      <c r="CQ132" s="302">
        <v>0</v>
      </c>
    </row>
    <row r="133" spans="61:95">
      <c r="BI133" s="304" t="s">
        <v>638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638</v>
      </c>
      <c r="CP133" s="302">
        <v>0</v>
      </c>
      <c r="CQ133" s="302">
        <v>0</v>
      </c>
    </row>
    <row r="134" spans="61:95">
      <c r="BI134" s="304" t="s">
        <v>697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697</v>
      </c>
      <c r="CP134" s="302">
        <v>0</v>
      </c>
      <c r="CQ134" s="302">
        <v>0</v>
      </c>
    </row>
    <row r="135" spans="61:95">
      <c r="BI135" s="304" t="s">
        <v>639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639</v>
      </c>
      <c r="CP135" s="302">
        <v>0</v>
      </c>
      <c r="CQ135" s="302">
        <v>0</v>
      </c>
    </row>
    <row r="136" spans="61:95">
      <c r="BI136" s="304" t="s">
        <v>640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640</v>
      </c>
      <c r="CP136" s="302">
        <v>0</v>
      </c>
      <c r="CQ136" s="302">
        <v>555.77441893806395</v>
      </c>
    </row>
    <row r="137" spans="61:95">
      <c r="BI137" s="304" t="s">
        <v>641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641</v>
      </c>
      <c r="CP137" s="302">
        <v>0</v>
      </c>
      <c r="CQ137" s="302">
        <v>303788.26554911397</v>
      </c>
    </row>
    <row r="138" spans="61:95">
      <c r="BI138" s="304" t="s">
        <v>642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642</v>
      </c>
      <c r="CP138" s="302">
        <v>0</v>
      </c>
      <c r="CQ138" s="302">
        <v>2244.7960862667501</v>
      </c>
    </row>
    <row r="139" spans="61:95">
      <c r="BI139" s="304" t="s">
        <v>643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643</v>
      </c>
      <c r="CP139" s="302">
        <v>0</v>
      </c>
      <c r="CQ139" s="302">
        <v>6.7177820097776797</v>
      </c>
    </row>
    <row r="140" spans="61:95">
      <c r="BI140" s="304" t="s">
        <v>698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698</v>
      </c>
      <c r="CP140" s="302">
        <v>0</v>
      </c>
      <c r="CQ140" s="302">
        <v>0</v>
      </c>
    </row>
    <row r="141" spans="61:95">
      <c r="BI141" s="304" t="s">
        <v>699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699</v>
      </c>
      <c r="CP141" s="302">
        <v>0</v>
      </c>
      <c r="CQ141" s="302">
        <v>0</v>
      </c>
    </row>
    <row r="142" spans="61:95">
      <c r="BI142" s="304" t="s">
        <v>644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644</v>
      </c>
      <c r="CP142" s="302">
        <v>0</v>
      </c>
      <c r="CQ142" s="302">
        <v>0</v>
      </c>
    </row>
    <row r="143" spans="61:95">
      <c r="BI143" s="304" t="s">
        <v>645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645</v>
      </c>
      <c r="CP143" s="302">
        <v>0</v>
      </c>
      <c r="CQ143" s="302">
        <v>0</v>
      </c>
    </row>
    <row r="144" spans="61:95">
      <c r="BI144" s="304" t="s">
        <v>646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646</v>
      </c>
      <c r="CP144" s="302">
        <v>0</v>
      </c>
      <c r="CQ144" s="302">
        <v>0</v>
      </c>
    </row>
    <row r="145" spans="61:95">
      <c r="BI145" s="304" t="s">
        <v>700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700</v>
      </c>
      <c r="CP145" s="302">
        <v>0</v>
      </c>
      <c r="CQ145" s="302">
        <v>0</v>
      </c>
    </row>
    <row r="146" spans="61:95">
      <c r="BI146" s="304" t="s">
        <v>701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701</v>
      </c>
      <c r="CP146" s="302">
        <v>0</v>
      </c>
      <c r="CQ146" s="302">
        <v>0</v>
      </c>
    </row>
    <row r="147" spans="61:95">
      <c r="BI147" s="304" t="s">
        <v>647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647</v>
      </c>
      <c r="CP147" s="302">
        <v>0</v>
      </c>
      <c r="CQ147" s="302">
        <v>0</v>
      </c>
    </row>
    <row r="148" spans="61:95">
      <c r="BI148" s="304" t="s">
        <v>648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648</v>
      </c>
      <c r="CP148" s="302">
        <v>0</v>
      </c>
      <c r="CQ148" s="302">
        <v>0</v>
      </c>
    </row>
    <row r="149" spans="61:95">
      <c r="BI149" s="304" t="s">
        <v>649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649</v>
      </c>
      <c r="CP149" s="302">
        <v>0</v>
      </c>
      <c r="CQ149" s="302">
        <v>0</v>
      </c>
    </row>
    <row r="150" spans="61:95">
      <c r="BI150" s="304" t="s">
        <v>650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650</v>
      </c>
      <c r="CP150" s="302">
        <v>0</v>
      </c>
      <c r="CQ150" s="302">
        <v>0</v>
      </c>
    </row>
    <row r="151" spans="61:95">
      <c r="BI151" s="304" t="s">
        <v>651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651</v>
      </c>
      <c r="CP151" s="302">
        <v>0</v>
      </c>
      <c r="CQ151" s="302">
        <v>21722.892325740399</v>
      </c>
    </row>
    <row r="152" spans="61:95">
      <c r="BI152" s="304" t="s">
        <v>652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652</v>
      </c>
      <c r="CP152" s="302">
        <v>0</v>
      </c>
      <c r="CQ152" s="302">
        <v>87222.135331413898</v>
      </c>
    </row>
    <row r="153" spans="61:95">
      <c r="BI153" s="304" t="s">
        <v>653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653</v>
      </c>
      <c r="CP153" s="302">
        <v>0</v>
      </c>
      <c r="CQ153" s="302">
        <v>0</v>
      </c>
    </row>
    <row r="154" spans="61:95">
      <c r="BI154" s="304" t="s">
        <v>654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654</v>
      </c>
      <c r="CP154" s="302">
        <v>0</v>
      </c>
      <c r="CQ154" s="302">
        <v>0</v>
      </c>
    </row>
    <row r="155" spans="61:95">
      <c r="BI155" s="304" t="s">
        <v>655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655</v>
      </c>
      <c r="CP155" s="302">
        <v>0</v>
      </c>
      <c r="CQ155" s="302">
        <v>0</v>
      </c>
    </row>
    <row r="156" spans="61:95">
      <c r="BI156" s="304" t="s">
        <v>656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656</v>
      </c>
      <c r="CP156" s="302">
        <v>0</v>
      </c>
      <c r="CQ156" s="302">
        <v>0</v>
      </c>
    </row>
    <row r="157" spans="61:95">
      <c r="BI157" s="304" t="s">
        <v>657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657</v>
      </c>
      <c r="CP157" s="302">
        <v>0</v>
      </c>
      <c r="CQ157" s="302">
        <v>7739.25118007116</v>
      </c>
    </row>
    <row r="158" spans="61:95">
      <c r="BI158" s="304" t="s">
        <v>658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658</v>
      </c>
      <c r="CP158" s="302">
        <v>0</v>
      </c>
      <c r="CQ158" s="302">
        <v>0</v>
      </c>
    </row>
    <row r="159" spans="61:95">
      <c r="BI159" s="304" t="s">
        <v>659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659</v>
      </c>
      <c r="CP159" s="302">
        <v>0</v>
      </c>
      <c r="CQ159" s="302">
        <v>0</v>
      </c>
    </row>
    <row r="160" spans="61:95">
      <c r="BI160" s="304" t="s">
        <v>702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702</v>
      </c>
      <c r="CP160" s="302">
        <v>0</v>
      </c>
      <c r="CQ160" s="302">
        <v>0</v>
      </c>
    </row>
    <row r="161" spans="61:95">
      <c r="BI161" s="304" t="s">
        <v>703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703</v>
      </c>
      <c r="CP161" s="302">
        <v>0</v>
      </c>
      <c r="CQ161" s="302">
        <v>0</v>
      </c>
    </row>
    <row r="162" spans="61:95">
      <c r="BI162" s="304" t="s">
        <v>704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704</v>
      </c>
      <c r="CP162" s="302">
        <v>0</v>
      </c>
      <c r="CQ162" s="302">
        <v>0</v>
      </c>
    </row>
    <row r="163" spans="61:95">
      <c r="BI163" s="304" t="s">
        <v>705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705</v>
      </c>
      <c r="CP163" s="302">
        <v>0</v>
      </c>
      <c r="CQ163" s="302">
        <v>0</v>
      </c>
    </row>
    <row r="164" spans="61:95">
      <c r="BI164" s="304" t="s">
        <v>706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706</v>
      </c>
      <c r="CP164" s="302">
        <v>0</v>
      </c>
      <c r="CQ164" s="302">
        <v>0</v>
      </c>
    </row>
    <row r="165" spans="61:95">
      <c r="BI165" s="304" t="s">
        <v>707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707</v>
      </c>
      <c r="CP165" s="302">
        <v>0</v>
      </c>
      <c r="CQ165" s="302">
        <v>0</v>
      </c>
    </row>
    <row r="166" spans="61:95">
      <c r="BI166" s="304" t="s">
        <v>708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708</v>
      </c>
      <c r="CP166" s="302">
        <v>0</v>
      </c>
      <c r="CQ166" s="302">
        <v>0</v>
      </c>
    </row>
    <row r="167" spans="61:95">
      <c r="BI167" s="304" t="s">
        <v>709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709</v>
      </c>
      <c r="CP167" s="302">
        <v>0</v>
      </c>
      <c r="CQ167" s="302">
        <v>0</v>
      </c>
    </row>
    <row r="168" spans="61:95">
      <c r="BI168" s="304" t="s">
        <v>660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660</v>
      </c>
      <c r="CP168" s="302">
        <v>4157895.2984628798</v>
      </c>
      <c r="CQ168" s="302">
        <v>0</v>
      </c>
    </row>
    <row r="169" spans="61:95">
      <c r="BI169" s="304" t="s">
        <v>661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661</v>
      </c>
      <c r="CP169" s="302">
        <v>0</v>
      </c>
      <c r="CQ169" s="302">
        <v>67875.356217847497</v>
      </c>
    </row>
    <row r="170" spans="61:95">
      <c r="BI170" s="304" t="s">
        <v>710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710</v>
      </c>
      <c r="CP170" s="302">
        <v>0</v>
      </c>
      <c r="CQ170" s="302">
        <v>0</v>
      </c>
    </row>
    <row r="171" spans="61:95">
      <c r="BI171" s="304" t="s">
        <v>711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711</v>
      </c>
      <c r="CP171" s="302">
        <v>0</v>
      </c>
      <c r="CQ171" s="302">
        <v>0</v>
      </c>
    </row>
    <row r="172" spans="61:95">
      <c r="BI172" s="304" t="s">
        <v>662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662</v>
      </c>
      <c r="CP172" s="302">
        <v>0</v>
      </c>
      <c r="CQ172" s="302">
        <v>0</v>
      </c>
    </row>
    <row r="173" spans="61:95">
      <c r="BI173" s="304" t="s">
        <v>712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712</v>
      </c>
      <c r="CP173" s="302">
        <v>0</v>
      </c>
      <c r="CQ173" s="302">
        <v>0</v>
      </c>
    </row>
    <row r="174" spans="61:95">
      <c r="BI174" s="304" t="s">
        <v>713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713</v>
      </c>
      <c r="CP174" s="302">
        <v>0</v>
      </c>
      <c r="CQ174" s="302">
        <v>0</v>
      </c>
    </row>
    <row r="175" spans="61:95">
      <c r="BI175" s="304" t="s">
        <v>714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714</v>
      </c>
      <c r="CP175" s="302">
        <v>0</v>
      </c>
      <c r="CQ175" s="302">
        <v>0</v>
      </c>
    </row>
    <row r="176" spans="61:95">
      <c r="BI176" s="304" t="s">
        <v>663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663</v>
      </c>
      <c r="CP176" s="302">
        <v>0</v>
      </c>
      <c r="CQ176" s="302">
        <v>955411.77850757004</v>
      </c>
    </row>
    <row r="177" spans="1:95">
      <c r="BI177" s="304" t="s">
        <v>664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664</v>
      </c>
      <c r="CP177" s="302">
        <v>1213010.1970276299</v>
      </c>
      <c r="CQ177" s="302">
        <v>0</v>
      </c>
    </row>
    <row r="178" spans="1:95">
      <c r="BI178" s="304" t="s">
        <v>665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665</v>
      </c>
      <c r="CP178" s="302">
        <v>0</v>
      </c>
      <c r="CQ178" s="302">
        <v>0</v>
      </c>
    </row>
    <row r="179" spans="1:95">
      <c r="BI179" s="304" t="s">
        <v>715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715</v>
      </c>
      <c r="CP179" s="302">
        <v>0</v>
      </c>
      <c r="CQ179" s="302">
        <v>0</v>
      </c>
    </row>
    <row r="180" spans="1:95">
      <c r="BI180" s="304" t="s">
        <v>716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716</v>
      </c>
      <c r="CP180" s="302">
        <v>0</v>
      </c>
      <c r="CQ180" s="302">
        <v>0</v>
      </c>
    </row>
    <row r="181" spans="1:95">
      <c r="BI181" s="304"/>
      <c r="BJ181" s="387" t="s">
        <v>686</v>
      </c>
      <c r="BK181" s="399"/>
      <c r="BL181" s="399"/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/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/>
      <c r="CJ181" s="399"/>
      <c r="CK181" s="399"/>
      <c r="CL181" s="399"/>
      <c r="CO181" s="304"/>
      <c r="CP181" s="387" t="s">
        <v>690</v>
      </c>
      <c r="CQ181" s="399"/>
    </row>
    <row r="184" spans="1:95" ht="227.4">
      <c r="A184" s="303" t="s">
        <v>629</v>
      </c>
      <c r="B184" s="234" t="s">
        <v>630</v>
      </c>
      <c r="C184" s="234" t="s">
        <v>696</v>
      </c>
      <c r="D184" s="234" t="s">
        <v>631</v>
      </c>
      <c r="E184" s="234" t="s">
        <v>632</v>
      </c>
      <c r="F184" s="234" t="s">
        <v>633</v>
      </c>
      <c r="G184" s="234" t="s">
        <v>634</v>
      </c>
      <c r="H184" s="234" t="s">
        <v>635</v>
      </c>
      <c r="I184" s="234" t="s">
        <v>636</v>
      </c>
      <c r="J184" s="234" t="s">
        <v>637</v>
      </c>
      <c r="K184" s="234" t="s">
        <v>638</v>
      </c>
      <c r="L184" s="234" t="s">
        <v>697</v>
      </c>
      <c r="M184" s="234" t="s">
        <v>639</v>
      </c>
      <c r="N184" s="234" t="s">
        <v>640</v>
      </c>
      <c r="O184" s="234" t="s">
        <v>641</v>
      </c>
      <c r="P184" s="234" t="s">
        <v>642</v>
      </c>
      <c r="Q184" s="234" t="s">
        <v>643</v>
      </c>
      <c r="R184" s="234" t="s">
        <v>698</v>
      </c>
      <c r="S184" s="234" t="s">
        <v>699</v>
      </c>
      <c r="T184" s="234" t="s">
        <v>644</v>
      </c>
      <c r="U184" s="234" t="s">
        <v>645</v>
      </c>
      <c r="V184" s="234" t="s">
        <v>646</v>
      </c>
      <c r="W184" s="234" t="s">
        <v>700</v>
      </c>
      <c r="X184" s="234" t="s">
        <v>701</v>
      </c>
      <c r="Y184" s="234" t="s">
        <v>647</v>
      </c>
      <c r="Z184" s="234" t="s">
        <v>648</v>
      </c>
      <c r="AA184" s="234" t="s">
        <v>649</v>
      </c>
      <c r="AB184" s="234" t="s">
        <v>650</v>
      </c>
      <c r="AC184" s="234" t="s">
        <v>651</v>
      </c>
      <c r="AD184" s="234" t="s">
        <v>652</v>
      </c>
      <c r="AE184" s="234" t="s">
        <v>653</v>
      </c>
      <c r="AF184" s="234" t="s">
        <v>654</v>
      </c>
      <c r="AG184" s="234" t="s">
        <v>655</v>
      </c>
      <c r="AH184" s="234" t="s">
        <v>656</v>
      </c>
      <c r="AI184" s="234" t="s">
        <v>657</v>
      </c>
      <c r="AJ184" s="234" t="s">
        <v>658</v>
      </c>
      <c r="AK184" s="234" t="s">
        <v>659</v>
      </c>
      <c r="AL184" s="234" t="s">
        <v>702</v>
      </c>
      <c r="AM184" s="234" t="s">
        <v>703</v>
      </c>
      <c r="AN184" s="234" t="s">
        <v>704</v>
      </c>
      <c r="AO184" s="234" t="s">
        <v>705</v>
      </c>
      <c r="AP184" s="234" t="s">
        <v>706</v>
      </c>
      <c r="AQ184" s="234" t="s">
        <v>707</v>
      </c>
      <c r="AR184" s="234" t="s">
        <v>708</v>
      </c>
      <c r="AS184" s="234" t="s">
        <v>709</v>
      </c>
      <c r="AT184" s="234" t="s">
        <v>660</v>
      </c>
      <c r="AU184" s="234" t="s">
        <v>661</v>
      </c>
      <c r="AV184" s="234" t="s">
        <v>710</v>
      </c>
      <c r="AW184" s="234" t="s">
        <v>711</v>
      </c>
      <c r="AX184" s="234" t="s">
        <v>662</v>
      </c>
      <c r="AY184" s="234" t="s">
        <v>712</v>
      </c>
      <c r="AZ184" s="234" t="s">
        <v>713</v>
      </c>
      <c r="BA184" s="234" t="s">
        <v>714</v>
      </c>
      <c r="BB184" s="234" t="s">
        <v>663</v>
      </c>
      <c r="BC184" s="234" t="s">
        <v>664</v>
      </c>
      <c r="BD184" s="234" t="s">
        <v>665</v>
      </c>
      <c r="BE184" s="234" t="s">
        <v>715</v>
      </c>
      <c r="BF184" s="234" t="s">
        <v>716</v>
      </c>
    </row>
    <row r="185" spans="1:95">
      <c r="A185" s="304" t="s">
        <v>671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672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673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674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737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738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675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676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677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739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678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679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680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681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682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683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740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741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742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743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744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745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684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746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747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748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749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685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750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87" t="s">
        <v>687</v>
      </c>
      <c r="C214" s="399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399"/>
      <c r="T214" s="399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399"/>
      <c r="AK214" s="399"/>
      <c r="AL214" s="399"/>
      <c r="AM214" s="399"/>
      <c r="AN214" s="399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399"/>
      <c r="BA214" s="399"/>
      <c r="BB214" s="399"/>
      <c r="BC214" s="399"/>
      <c r="BD214" s="399"/>
      <c r="BE214" s="399"/>
      <c r="BF214" s="399"/>
    </row>
    <row r="217" spans="1:58" ht="227.4">
      <c r="A217" s="303" t="s">
        <v>629</v>
      </c>
      <c r="B217" s="234" t="s">
        <v>630</v>
      </c>
      <c r="C217" s="234" t="s">
        <v>696</v>
      </c>
      <c r="D217" s="234" t="s">
        <v>631</v>
      </c>
      <c r="E217" s="234" t="s">
        <v>632</v>
      </c>
      <c r="F217" s="234" t="s">
        <v>633</v>
      </c>
      <c r="G217" s="234" t="s">
        <v>634</v>
      </c>
      <c r="H217" s="234" t="s">
        <v>635</v>
      </c>
      <c r="I217" s="234" t="s">
        <v>636</v>
      </c>
      <c r="J217" s="234" t="s">
        <v>637</v>
      </c>
      <c r="K217" s="234" t="s">
        <v>638</v>
      </c>
      <c r="L217" s="234" t="s">
        <v>697</v>
      </c>
      <c r="M217" s="234" t="s">
        <v>639</v>
      </c>
      <c r="N217" s="234" t="s">
        <v>640</v>
      </c>
      <c r="O217" s="234" t="s">
        <v>641</v>
      </c>
      <c r="P217" s="234" t="s">
        <v>642</v>
      </c>
      <c r="Q217" s="234" t="s">
        <v>643</v>
      </c>
      <c r="R217" s="234" t="s">
        <v>698</v>
      </c>
      <c r="S217" s="234" t="s">
        <v>699</v>
      </c>
      <c r="T217" s="234" t="s">
        <v>644</v>
      </c>
      <c r="U217" s="234" t="s">
        <v>645</v>
      </c>
      <c r="V217" s="234" t="s">
        <v>646</v>
      </c>
      <c r="W217" s="234" t="s">
        <v>700</v>
      </c>
      <c r="X217" s="234" t="s">
        <v>701</v>
      </c>
      <c r="Y217" s="234" t="s">
        <v>647</v>
      </c>
      <c r="Z217" s="234" t="s">
        <v>648</v>
      </c>
      <c r="AA217" s="234" t="s">
        <v>649</v>
      </c>
      <c r="AB217" s="234" t="s">
        <v>650</v>
      </c>
      <c r="AC217" s="234" t="s">
        <v>651</v>
      </c>
      <c r="AD217" s="234" t="s">
        <v>652</v>
      </c>
      <c r="AE217" s="234" t="s">
        <v>653</v>
      </c>
      <c r="AF217" s="234" t="s">
        <v>654</v>
      </c>
      <c r="AG217" s="234" t="s">
        <v>655</v>
      </c>
      <c r="AH217" s="234" t="s">
        <v>656</v>
      </c>
      <c r="AI217" s="234" t="s">
        <v>657</v>
      </c>
      <c r="AJ217" s="234" t="s">
        <v>658</v>
      </c>
      <c r="AK217" s="234" t="s">
        <v>659</v>
      </c>
      <c r="AL217" s="234" t="s">
        <v>702</v>
      </c>
      <c r="AM217" s="234" t="s">
        <v>703</v>
      </c>
      <c r="AN217" s="234" t="s">
        <v>704</v>
      </c>
      <c r="AO217" s="234" t="s">
        <v>705</v>
      </c>
      <c r="AP217" s="234" t="s">
        <v>706</v>
      </c>
      <c r="AQ217" s="234" t="s">
        <v>707</v>
      </c>
      <c r="AR217" s="234" t="s">
        <v>708</v>
      </c>
      <c r="AS217" s="234" t="s">
        <v>709</v>
      </c>
      <c r="AT217" s="234" t="s">
        <v>660</v>
      </c>
      <c r="AU217" s="234" t="s">
        <v>661</v>
      </c>
      <c r="AV217" s="234" t="s">
        <v>710</v>
      </c>
      <c r="AW217" s="234" t="s">
        <v>711</v>
      </c>
      <c r="AX217" s="234" t="s">
        <v>662</v>
      </c>
      <c r="AY217" s="234" t="s">
        <v>712</v>
      </c>
      <c r="AZ217" s="234" t="s">
        <v>713</v>
      </c>
      <c r="BA217" s="234" t="s">
        <v>714</v>
      </c>
      <c r="BB217" s="234" t="s">
        <v>663</v>
      </c>
      <c r="BC217" s="234" t="s">
        <v>664</v>
      </c>
      <c r="BD217" s="234" t="s">
        <v>665</v>
      </c>
      <c r="BE217" s="234" t="s">
        <v>715</v>
      </c>
      <c r="BF217" s="234" t="s">
        <v>716</v>
      </c>
    </row>
    <row r="218" spans="1:58">
      <c r="A218" s="304" t="s">
        <v>717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718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719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720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721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722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723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724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668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725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669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726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727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666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667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728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729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730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731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732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733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734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735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736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87" t="s">
        <v>670</v>
      </c>
      <c r="C242" s="399"/>
      <c r="D242" s="399"/>
      <c r="E242" s="399"/>
      <c r="F242" s="399"/>
      <c r="G242" s="399"/>
      <c r="H242" s="399"/>
      <c r="I242" s="399"/>
      <c r="J242" s="399"/>
      <c r="K242" s="399"/>
      <c r="L242" s="399"/>
      <c r="M242" s="399"/>
      <c r="N242" s="399"/>
      <c r="O242" s="399"/>
      <c r="P242" s="399"/>
      <c r="Q242" s="399"/>
      <c r="R242" s="399"/>
      <c r="S242" s="399"/>
      <c r="T242" s="399"/>
      <c r="U242" s="399"/>
      <c r="V242" s="399"/>
      <c r="W242" s="399"/>
      <c r="X242" s="399"/>
      <c r="Y242" s="399"/>
      <c r="Z242" s="399"/>
      <c r="AA242" s="399"/>
      <c r="AB242" s="399"/>
      <c r="AC242" s="399"/>
      <c r="AD242" s="399"/>
      <c r="AE242" s="399"/>
      <c r="AF242" s="399"/>
      <c r="AG242" s="399"/>
      <c r="AH242" s="399"/>
      <c r="AI242" s="399"/>
      <c r="AJ242" s="399"/>
      <c r="AK242" s="399"/>
      <c r="AL242" s="399"/>
      <c r="AM242" s="399"/>
      <c r="AN242" s="399"/>
      <c r="AO242" s="399"/>
      <c r="AP242" s="399"/>
      <c r="AQ242" s="399"/>
      <c r="AR242" s="399"/>
      <c r="AS242" s="399"/>
      <c r="AT242" s="399"/>
      <c r="AU242" s="399"/>
      <c r="AV242" s="399"/>
      <c r="AW242" s="399"/>
      <c r="AX242" s="399"/>
      <c r="AY242" s="399"/>
      <c r="AZ242" s="399"/>
      <c r="BA242" s="399"/>
      <c r="BB242" s="399"/>
      <c r="BC242" s="399"/>
      <c r="BD242" s="399"/>
      <c r="BE242" s="399"/>
      <c r="BF242" s="399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2025-08-05T17:04:35Z</dcterms:modified>
  <cp:category/>
  <cp:contentStatus/>
</cp:coreProperties>
</file>