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E1BFDC60-8189-F84A-8751-3C2795AA3C8B}" xr6:coauthVersionLast="47" xr6:coauthVersionMax="47" xr10:uidLastSave="{00000000-0000-0000-0000-000000000000}"/>
  <bookViews>
    <workbookView xWindow="2800" yWindow="500" windowWidth="42820" windowHeight="2684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F148" i="9" l="1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F160" i="9" a="1"/>
  <c r="EF160" i="9" s="1"/>
  <c r="EZ241" i="9" a="1"/>
  <c r="EZ241" i="9" s="1"/>
  <c r="EE241" i="9" a="1"/>
  <c r="EE241" i="9" s="1"/>
  <c r="AG132" i="22" s="1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C201" i="22" s="1"/>
  <c r="AJ159" i="22"/>
  <c r="C200" i="22" s="1"/>
  <c r="AI159" i="22"/>
  <c r="C199" i="22" s="1"/>
  <c r="AH159" i="22"/>
  <c r="C198" i="22" s="1"/>
  <c r="AF159" i="22"/>
  <c r="C196" i="22" s="1"/>
  <c r="AE159" i="22"/>
  <c r="C195" i="22" s="1"/>
  <c r="AD159" i="22"/>
  <c r="C194" i="22" s="1"/>
  <c r="AC159" i="22"/>
  <c r="C193" i="22" s="1"/>
  <c r="AB159" i="22"/>
  <c r="C192" i="22" s="1"/>
  <c r="AA159" i="22"/>
  <c r="C191" i="22" s="1"/>
  <c r="Z159" i="22"/>
  <c r="C190" i="22" s="1"/>
  <c r="Y159" i="22"/>
  <c r="C189" i="22" s="1"/>
  <c r="X159" i="22"/>
  <c r="C188" i="22" s="1"/>
  <c r="W159" i="22"/>
  <c r="C187" i="22" s="1"/>
  <c r="V159" i="22"/>
  <c r="C186" i="22" s="1"/>
  <c r="U159" i="22"/>
  <c r="C185" i="22" s="1"/>
  <c r="T159" i="22"/>
  <c r="C184" i="22" s="1"/>
  <c r="S159" i="22"/>
  <c r="C183" i="22" s="1"/>
  <c r="R159" i="22"/>
  <c r="C182" i="22" s="1"/>
  <c r="Q159" i="22"/>
  <c r="C181" i="22" s="1"/>
  <c r="P159" i="22"/>
  <c r="C180" i="22" s="1"/>
  <c r="O159" i="22"/>
  <c r="C179" i="22" s="1"/>
  <c r="N159" i="22"/>
  <c r="C178" i="22" s="1"/>
  <c r="M159" i="22"/>
  <c r="C177" i="22" s="1"/>
  <c r="L159" i="22"/>
  <c r="C176" i="22" s="1"/>
  <c r="K159" i="22"/>
  <c r="C175" i="22" s="1"/>
  <c r="K136" i="22"/>
  <c r="J136" i="22"/>
  <c r="I136" i="22"/>
  <c r="H136" i="22"/>
  <c r="G136" i="22"/>
  <c r="F136" i="22"/>
  <c r="E136" i="22"/>
  <c r="D136" i="22"/>
  <c r="C136" i="22"/>
  <c r="BF115" i="22"/>
  <c r="G201" i="22" s="1"/>
  <c r="BF114" i="22"/>
  <c r="G200" i="22" s="1"/>
  <c r="BF113" i="22"/>
  <c r="G199" i="22" s="1"/>
  <c r="BM112" i="22"/>
  <c r="BF109" i="22"/>
  <c r="G195" i="22" s="1"/>
  <c r="BF108" i="22"/>
  <c r="G194" i="22" s="1"/>
  <c r="BM107" i="22"/>
  <c r="BM106" i="22"/>
  <c r="BF105" i="22"/>
  <c r="G191" i="22" s="1"/>
  <c r="BF104" i="22"/>
  <c r="G190" i="22" s="1"/>
  <c r="BM103" i="22"/>
  <c r="BM102" i="22"/>
  <c r="BM101" i="22"/>
  <c r="BF100" i="22"/>
  <c r="G186" i="22" s="1"/>
  <c r="BM99" i="22"/>
  <c r="BM98" i="22"/>
  <c r="BM97" i="22"/>
  <c r="BM96" i="22"/>
  <c r="BF95" i="22"/>
  <c r="G181" i="22" s="1"/>
  <c r="BM94" i="22"/>
  <c r="BF93" i="22"/>
  <c r="G179" i="22" s="1"/>
  <c r="BM92" i="22"/>
  <c r="BF91" i="22"/>
  <c r="G177" i="22" s="1"/>
  <c r="BM90" i="22"/>
  <c r="BM89" i="22"/>
  <c r="BF89" i="22"/>
  <c r="G175" i="22" s="1"/>
  <c r="BM88" i="22"/>
  <c r="BM87" i="22"/>
  <c r="BM86" i="22"/>
  <c r="BM85" i="22"/>
  <c r="BM84" i="22"/>
  <c r="BM83" i="22"/>
  <c r="BM82" i="22"/>
  <c r="BM81" i="22"/>
  <c r="BE75" i="22"/>
  <c r="BD75" i="22"/>
  <c r="BB75" i="22"/>
  <c r="BA75" i="22"/>
  <c r="AZ75" i="22"/>
  <c r="AY75" i="22"/>
  <c r="AX75" i="22"/>
  <c r="AW75" i="22"/>
  <c r="AV75" i="22"/>
  <c r="AU75" i="22"/>
  <c r="AT75" i="22"/>
  <c r="AS75" i="22"/>
  <c r="AR75" i="22"/>
  <c r="AQ75" i="22"/>
  <c r="BE74" i="22"/>
  <c r="BD74" i="22"/>
  <c r="BB74" i="22"/>
  <c r="BA74" i="22"/>
  <c r="AZ74" i="22"/>
  <c r="AY74" i="22"/>
  <c r="AX74" i="22"/>
  <c r="AW74" i="22"/>
  <c r="AV74" i="22"/>
  <c r="AU74" i="22"/>
  <c r="AT74" i="22"/>
  <c r="AS74" i="22"/>
  <c r="AR74" i="22"/>
  <c r="AQ74" i="22"/>
  <c r="BE73" i="22"/>
  <c r="BD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BD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BD70" i="22"/>
  <c r="BB70" i="22"/>
  <c r="AZ70" i="22"/>
  <c r="AY70" i="22"/>
  <c r="AX70" i="22"/>
  <c r="AW70" i="22"/>
  <c r="AV70" i="22"/>
  <c r="AU70" i="22"/>
  <c r="AT70" i="22"/>
  <c r="AS70" i="22"/>
  <c r="AR70" i="22"/>
  <c r="AQ70" i="22"/>
  <c r="BE69" i="22"/>
  <c r="BD69" i="22"/>
  <c r="BB69" i="22"/>
  <c r="BA69" i="22"/>
  <c r="AZ69" i="22"/>
  <c r="AY69" i="22"/>
  <c r="AX69" i="22"/>
  <c r="AW69" i="22"/>
  <c r="AV69" i="22"/>
  <c r="AU69" i="22"/>
  <c r="AT69" i="22"/>
  <c r="AS69" i="22"/>
  <c r="AR69" i="22"/>
  <c r="AQ69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BE67" i="22"/>
  <c r="BD67" i="22"/>
  <c r="BA67" i="22"/>
  <c r="AZ67" i="22"/>
  <c r="AY67" i="22"/>
  <c r="AX67" i="22"/>
  <c r="AW67" i="22"/>
  <c r="AV67" i="22"/>
  <c r="AU67" i="22"/>
  <c r="AT67" i="22"/>
  <c r="AS67" i="22"/>
  <c r="AR67" i="22"/>
  <c r="AQ67" i="22"/>
  <c r="BE66" i="22"/>
  <c r="BB66" i="22"/>
  <c r="BA66" i="22"/>
  <c r="AZ66" i="22"/>
  <c r="AY66" i="22"/>
  <c r="AX66" i="22"/>
  <c r="AW66" i="22"/>
  <c r="AV66" i="22"/>
  <c r="AU66" i="22"/>
  <c r="AT66" i="22"/>
  <c r="AS66" i="22"/>
  <c r="AR66" i="22"/>
  <c r="AQ66" i="22"/>
  <c r="BE65" i="22"/>
  <c r="BD65" i="22"/>
  <c r="BB65" i="22"/>
  <c r="BA65" i="22"/>
  <c r="AZ65" i="22"/>
  <c r="AY65" i="22"/>
  <c r="AX65" i="22"/>
  <c r="AW65" i="22"/>
  <c r="AV65" i="22"/>
  <c r="AU65" i="22"/>
  <c r="AT65" i="22"/>
  <c r="AS65" i="22"/>
  <c r="AR65" i="22"/>
  <c r="AQ65" i="22"/>
  <c r="BE64" i="22"/>
  <c r="BD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BE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BE62" i="22"/>
  <c r="BD62" i="22"/>
  <c r="BB62" i="22"/>
  <c r="AZ62" i="22"/>
  <c r="AY62" i="22"/>
  <c r="AX62" i="22"/>
  <c r="AW62" i="22"/>
  <c r="AV62" i="22"/>
  <c r="AU62" i="22"/>
  <c r="AT62" i="22"/>
  <c r="AS62" i="22"/>
  <c r="AR62" i="22"/>
  <c r="AQ62" i="22"/>
  <c r="BE61" i="22"/>
  <c r="BD61" i="22"/>
  <c r="BB61" i="22"/>
  <c r="BA61" i="22"/>
  <c r="AY61" i="22"/>
  <c r="AX61" i="22"/>
  <c r="AW61" i="22"/>
  <c r="AV61" i="22"/>
  <c r="AU61" i="22"/>
  <c r="AT61" i="22"/>
  <c r="AS61" i="22"/>
  <c r="AR61" i="22"/>
  <c r="AQ61" i="22"/>
  <c r="BE60" i="22"/>
  <c r="BD60" i="22"/>
  <c r="BB60" i="22"/>
  <c r="BA60" i="22"/>
  <c r="AZ60" i="22"/>
  <c r="AY60" i="22"/>
  <c r="AX60" i="22"/>
  <c r="AW60" i="22"/>
  <c r="AV60" i="22"/>
  <c r="AU60" i="22"/>
  <c r="AT60" i="22"/>
  <c r="AS60" i="22"/>
  <c r="AR60" i="22"/>
  <c r="AQ60" i="22"/>
  <c r="BE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BE58" i="22"/>
  <c r="BD58" i="22"/>
  <c r="BB58" i="22"/>
  <c r="BA58" i="22"/>
  <c r="AZ58" i="22"/>
  <c r="AX58" i="22"/>
  <c r="AW58" i="22"/>
  <c r="AV58" i="22"/>
  <c r="AU58" i="22"/>
  <c r="AT58" i="22"/>
  <c r="AS58" i="22"/>
  <c r="AR58" i="22"/>
  <c r="AQ58" i="22"/>
  <c r="BE57" i="22"/>
  <c r="BD57" i="22"/>
  <c r="BB57" i="22"/>
  <c r="BA57" i="22"/>
  <c r="AZ57" i="22"/>
  <c r="AY57" i="22"/>
  <c r="AW57" i="22"/>
  <c r="AV57" i="22"/>
  <c r="AU57" i="22"/>
  <c r="AT57" i="22"/>
  <c r="AS57" i="22"/>
  <c r="AR57" i="22"/>
  <c r="AQ57" i="22"/>
  <c r="BE56" i="22"/>
  <c r="BD56" i="22"/>
  <c r="BB56" i="22"/>
  <c r="BA56" i="22"/>
  <c r="AZ56" i="22"/>
  <c r="AY56" i="22"/>
  <c r="AX56" i="22"/>
  <c r="AV56" i="22"/>
  <c r="AU56" i="22"/>
  <c r="AT56" i="22"/>
  <c r="AS56" i="22"/>
  <c r="AR56" i="22"/>
  <c r="AQ56" i="22"/>
  <c r="BE55" i="22"/>
  <c r="BD55" i="22"/>
  <c r="BB55" i="22"/>
  <c r="BA55" i="22"/>
  <c r="AZ55" i="22"/>
  <c r="AY55" i="22"/>
  <c r="AX55" i="22"/>
  <c r="AW55" i="22"/>
  <c r="AV55" i="22"/>
  <c r="AU55" i="22"/>
  <c r="AT55" i="22"/>
  <c r="AS55" i="22"/>
  <c r="AR55" i="22"/>
  <c r="AQ55" i="22"/>
  <c r="BE54" i="22"/>
  <c r="BD54" i="22"/>
  <c r="BB54" i="22"/>
  <c r="BA54" i="22"/>
  <c r="AZ54" i="22"/>
  <c r="AY54" i="22"/>
  <c r="AX54" i="22"/>
  <c r="AW54" i="22"/>
  <c r="AU54" i="22"/>
  <c r="AT54" i="22"/>
  <c r="AS54" i="22"/>
  <c r="AR54" i="22"/>
  <c r="AQ54" i="22"/>
  <c r="BE53" i="22"/>
  <c r="BD53" i="22"/>
  <c r="BB53" i="22"/>
  <c r="BA53" i="22"/>
  <c r="AZ53" i="22"/>
  <c r="AY53" i="22"/>
  <c r="AX53" i="22"/>
  <c r="AW53" i="22"/>
  <c r="AV53" i="22"/>
  <c r="AU53" i="22"/>
  <c r="AT53" i="22"/>
  <c r="AS53" i="22"/>
  <c r="AR53" i="22"/>
  <c r="AQ53" i="22"/>
  <c r="BE52" i="22"/>
  <c r="BD52" i="22"/>
  <c r="BB52" i="22"/>
  <c r="BA52" i="22"/>
  <c r="AZ52" i="22"/>
  <c r="AY52" i="22"/>
  <c r="AX52" i="22"/>
  <c r="AW52" i="22"/>
  <c r="AV52" i="22"/>
  <c r="AT52" i="22"/>
  <c r="AS52" i="22"/>
  <c r="AR52" i="22"/>
  <c r="AQ52" i="22"/>
  <c r="BE51" i="22"/>
  <c r="BD51" i="22"/>
  <c r="BB51" i="22"/>
  <c r="BA51" i="22"/>
  <c r="AZ51" i="22"/>
  <c r="AY51" i="22"/>
  <c r="AX51" i="22"/>
  <c r="AW51" i="22"/>
  <c r="AV51" i="22"/>
  <c r="AU51" i="22"/>
  <c r="AT51" i="22"/>
  <c r="AS51" i="22"/>
  <c r="AR51" i="22"/>
  <c r="AQ51" i="22"/>
  <c r="BE50" i="22"/>
  <c r="BD50" i="22"/>
  <c r="BB50" i="22"/>
  <c r="BA50" i="22"/>
  <c r="AZ50" i="22"/>
  <c r="AY50" i="22"/>
  <c r="AX50" i="22"/>
  <c r="AW50" i="22"/>
  <c r="AV50" i="22"/>
  <c r="AU50" i="22"/>
  <c r="AS50" i="22"/>
  <c r="AR50" i="22"/>
  <c r="AQ50" i="22"/>
  <c r="BE49" i="22"/>
  <c r="BD49" i="22"/>
  <c r="BB49" i="22"/>
  <c r="BA49" i="22"/>
  <c r="AZ49" i="22"/>
  <c r="AY49" i="22"/>
  <c r="AX49" i="22"/>
  <c r="AW49" i="22"/>
  <c r="AV49" i="22"/>
  <c r="AU49" i="22"/>
  <c r="AT49" i="22"/>
  <c r="AS49" i="22"/>
  <c r="AR49" i="22"/>
  <c r="AQ49" i="22"/>
  <c r="BD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BE47" i="22"/>
  <c r="BD47" i="22"/>
  <c r="BB47" i="22"/>
  <c r="BA47" i="22"/>
  <c r="AZ47" i="22"/>
  <c r="AY47" i="22"/>
  <c r="AX47" i="22"/>
  <c r="AW47" i="22"/>
  <c r="AV47" i="22"/>
  <c r="AU47" i="22"/>
  <c r="AT47" i="22"/>
  <c r="AS47" i="22"/>
  <c r="AQ47" i="22"/>
  <c r="BE46" i="22"/>
  <c r="BD46" i="22"/>
  <c r="BB46" i="22"/>
  <c r="BA46" i="22"/>
  <c r="AZ46" i="22"/>
  <c r="AY46" i="22"/>
  <c r="AX46" i="22"/>
  <c r="AW46" i="22"/>
  <c r="AV46" i="22"/>
  <c r="AU46" i="22"/>
  <c r="AT46" i="22"/>
  <c r="BD45" i="22"/>
  <c r="BB45" i="22"/>
  <c r="AY45" i="22"/>
  <c r="AX45" i="22"/>
  <c r="AW45" i="22"/>
  <c r="AV45" i="22"/>
  <c r="AU45" i="22"/>
  <c r="AT45" i="22"/>
  <c r="AS45" i="22"/>
  <c r="AR45" i="22"/>
  <c r="AQ45" i="22"/>
  <c r="BD44" i="22"/>
  <c r="BB44" i="22"/>
  <c r="AY44" i="22"/>
  <c r="AX44" i="22"/>
  <c r="AW44" i="22"/>
  <c r="AV44" i="22"/>
  <c r="AU44" i="22"/>
  <c r="AT44" i="22"/>
  <c r="BE43" i="22"/>
  <c r="BD43" i="22"/>
  <c r="BB43" i="22"/>
  <c r="BA43" i="22"/>
  <c r="AZ43" i="22"/>
  <c r="AY43" i="22"/>
  <c r="AX43" i="22"/>
  <c r="AW43" i="22"/>
  <c r="AV43" i="22"/>
  <c r="AU43" i="22"/>
  <c r="AT43" i="22"/>
  <c r="AR43" i="22"/>
  <c r="AQ43" i="22"/>
  <c r="BE42" i="22"/>
  <c r="BD42" i="22"/>
  <c r="BB42" i="22"/>
  <c r="BA42" i="22"/>
  <c r="AZ42" i="22"/>
  <c r="AY42" i="22"/>
  <c r="AX42" i="22"/>
  <c r="AW42" i="22"/>
  <c r="AV42" i="22"/>
  <c r="AU42" i="22"/>
  <c r="AT42" i="22"/>
  <c r="AS42" i="22"/>
  <c r="AQ42" i="22"/>
  <c r="BE41" i="22"/>
  <c r="BD41" i="22"/>
  <c r="BB41" i="22"/>
  <c r="BA41" i="22"/>
  <c r="AZ41" i="22"/>
  <c r="AY41" i="22"/>
  <c r="AX41" i="22"/>
  <c r="AW41" i="22"/>
  <c r="AV41" i="22"/>
  <c r="AU41" i="22"/>
  <c r="AT41" i="22"/>
  <c r="AS41" i="22"/>
  <c r="AR4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AL132" i="22" l="1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4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E110" i="22" s="1"/>
  <c r="BU230" i="9"/>
  <c r="BA110" i="22" s="1"/>
  <c r="EZ238" i="9"/>
  <c r="BK110" i="22" s="1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G153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C167" i="22" s="1"/>
  <c r="U136" i="22"/>
  <c r="AL126" i="22"/>
  <c r="BD59" i="22"/>
  <c r="BF99" i="22"/>
  <c r="G185" i="22" s="1"/>
  <c r="AW56" i="22"/>
  <c r="AW117" i="22"/>
  <c r="BF96" i="22"/>
  <c r="G182" i="22" s="1"/>
  <c r="R136" i="22"/>
  <c r="AL123" i="22"/>
  <c r="BD63" i="22"/>
  <c r="BF103" i="22"/>
  <c r="G189" i="22" s="1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C168" i="22" s="1"/>
  <c r="L136" i="22"/>
  <c r="BF90" i="22"/>
  <c r="G176" i="22" s="1"/>
  <c r="AT117" i="22"/>
  <c r="AT50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G168" i="22" s="1"/>
  <c r="AR42" i="22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Q46" i="22"/>
  <c r="AB136" i="22"/>
  <c r="BD66" i="22"/>
  <c r="BF106" i="22"/>
  <c r="G192" i="22" s="1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G193" i="22" s="1"/>
  <c r="BB117" i="22"/>
  <c r="BB6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44" i="22" l="1"/>
  <c r="AQ117" i="22"/>
  <c r="E159" i="22"/>
  <c r="C169" i="22" s="1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G169" i="22" s="1"/>
  <c r="AS4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A62" i="22"/>
  <c r="BF102" i="22"/>
  <c r="G188" i="22" s="1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BA45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BE70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G178" i="22" s="1"/>
  <c r="AU52" i="22"/>
  <c r="AU117" i="22"/>
  <c r="N136" i="22"/>
  <c r="AX117" i="22"/>
  <c r="BF97" i="22"/>
  <c r="G183" i="22" s="1"/>
  <c r="AX57" i="22"/>
  <c r="S136" i="22"/>
  <c r="AL124" i="22"/>
  <c r="AL133" i="22"/>
  <c r="AH136" i="22"/>
  <c r="BF112" i="22"/>
  <c r="G198" i="22" s="1"/>
  <c r="BE72" i="22"/>
  <c r="AS46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C173" i="22" s="1"/>
  <c r="BE45" i="22"/>
  <c r="J159" i="22"/>
  <c r="C174" i="22" s="1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C172" i="22" s="1"/>
  <c r="BE48" i="22"/>
  <c r="BF88" i="22"/>
  <c r="G174" i="22" s="1"/>
  <c r="AR47" i="22"/>
  <c r="BF87" i="22"/>
  <c r="G173" i="22" s="1"/>
  <c r="W136" i="22"/>
  <c r="AL127" i="22"/>
  <c r="BF101" i="22"/>
  <c r="G187" i="22" s="1"/>
  <c r="AZ6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AR46" i="22"/>
  <c r="BF86" i="22"/>
  <c r="G172" i="22" s="1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44" i="22" l="1"/>
  <c r="AS117" i="22"/>
  <c r="AR44" i="22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AZ44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G184" i="22" s="1"/>
  <c r="AY5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AV54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171" i="22" s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AZ45" i="22" l="1"/>
  <c r="BF85" i="22"/>
  <c r="G171" i="22" s="1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A70" i="22" l="1"/>
  <c r="BF110" i="22"/>
  <c r="G196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BA44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C170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E44" i="22"/>
  <c r="BF84" i="22"/>
  <c r="G170" i="22" s="1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K185" i="22"/>
  <c r="K201" i="22"/>
  <c r="K194" i="22"/>
  <c r="K180" i="22"/>
  <c r="K175" i="22"/>
  <c r="K181" i="22"/>
  <c r="K195" i="22"/>
  <c r="K196" i="22"/>
  <c r="K176" i="22"/>
  <c r="K198" i="22"/>
  <c r="K177" i="22"/>
  <c r="K200" i="22"/>
  <c r="K179" i="22"/>
  <c r="K178" i="22"/>
  <c r="K187" i="22"/>
  <c r="K199" i="22"/>
  <c r="K182" i="22"/>
  <c r="K188" i="22"/>
  <c r="K183" i="22"/>
  <c r="K184" i="22"/>
  <c r="K190" i="22"/>
  <c r="K191" i="22"/>
  <c r="K186" i="22"/>
  <c r="K192" i="22"/>
  <c r="K189" i="22"/>
  <c r="K193" i="22"/>
  <c r="K168" i="22"/>
  <c r="K169" i="22"/>
  <c r="K173" i="22"/>
  <c r="K174" i="22"/>
  <c r="K172" i="22"/>
  <c r="K171" i="22"/>
  <c r="K170" i="22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<sst xmlns="http://schemas.openxmlformats.org/spreadsheetml/2006/main" count="5690" uniqueCount="678">
  <si>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</si>
  <si>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</si>
  <si>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</si>
  <si>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</si>
  <si>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</si>
  <si>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</si>
  <si>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</si>
  <si>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</si>
  <si>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</si>
  <si>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</si>
  <si>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</si>
  <si>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</si>
  <si>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</si>
  <si>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</si>
  <si>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</si>
  <si>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</si>
  <si>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</si>
  <si>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</si>
  <si>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</si>
  <si>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</si>
  <si>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</si>
  <si>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</si>
  <si>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</si>
  <si>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</si>
  <si>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</si>
  <si>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</si>
  <si>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</si>
  <si>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</si>
  <si>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</si>
  <si>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</si>
  <si>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</si>
  <si>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</si>
  <si>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</si>
  <si>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</si>
  <si>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</si>
  <si>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</si>
  <si>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</si>
  <si>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</si>
  <si>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</si>
  <si>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</si>
  <si>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</si>
  <si>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</si>
  <si>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</si>
  <si>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</si>
  <si>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</si>
  <si>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</si>
  <si>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</si>
  <si>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</si>
  <si>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</si>
  <si>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</si>
  <si>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</si>
  <si>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</si>
  <si>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</si>
  <si>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</si>
  <si>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</si>
  <si>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</si>
  <si>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</si>
  <si>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</si>
  <si>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</si>
  <si>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</si>
  <si>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</si>
  <si>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</si>
  <si>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</si>
  <si>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</si>
  <si>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</si>
  <si>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</si>
  <si>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</si>
  <si>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</si>
  <si>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</si>
  <si>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</si>
  <si>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</si>
  <si>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</si>
  <si>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</si>
  <si>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</si>
  <si>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</si>
  <si>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</si>
  <si>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</si>
  <si>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</si>
  <si>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</si>
  <si>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</si>
  <si>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</si>
  <si>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</si>
  <si>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</si>
  <si>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</si>
  <si>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</si>
  <si>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</si>
  <si>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</si>
  <si>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</si>
  <si>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</si>
  <si>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</si>
  <si>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</si>
  <si>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</si>
  <si>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</si>
  <si>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</si>
  <si>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</si>
  <si>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</si>
  <si>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</si>
  <si>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</si>
  <si>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</si>
  <si>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</si>
  <si>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</si>
  <si>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</si>
  <si>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</si>
  <si>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</si>
  <si>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</si>
  <si>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</si>
  <si>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</si>
  <si>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</si>
  <si>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</si>
  <si>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</si>
  <si>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</si>
  <si>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</si>
  <si>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</si>
  <si>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</si>
  <si>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</si>
  <si>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</si>
  <si>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</si>
  <si>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</si>
  <si>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</si>
  <si>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</si>
  <si>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</si>
  <si>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</si>
  <si>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</si>
  <si>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</si>
  <si>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</si>
  <si>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</si>
  <si>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</si>
  <si>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</si>
  <si>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</si>
  <si>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</si>
  <si>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</si>
  <si>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</si>
  <si>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</si>
  <si>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</si>
  <si>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</si>
  <si>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</si>
  <si>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</si>
  <si>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</si>
  <si>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</si>
  <si>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</si>
  <si>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</si>
  <si>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</si>
  <si>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</si>
  <si>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</si>
  <si>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</si>
  <si>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</si>
  <si>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</si>
  <si>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</si>
  <si>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</si>
  <si>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</si>
  <si>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</si>
  <si>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</si>
  <si>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</si>
  <si>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</si>
  <si>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</si>
  <si>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</si>
  <si>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</si>
  <si>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</si>
  <si>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</si>
  <si>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</si>
  <si>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</si>
  <si>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</si>
  <si>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</si>
  <si>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</si>
  <si>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</si>
  <si>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</si>
  <si>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</si>
  <si>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</si>
  <si>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</si>
  <si>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</si>
  <si>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</si>
  <si>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</si>
  <si>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</si>
  <si>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</si>
  <si>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</si>
  <si>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</si>
  <si>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</si>
  <si>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</si>
  <si>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</si>
  <si>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</si>
  <si>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</si>
  <si>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</si>
  <si>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</si>
  <si>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</si>
  <si>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</si>
  <si>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</si>
  <si>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</si>
  <si>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</si>
  <si>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</si>
  <si>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</si>
  <si>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</si>
  <si>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</si>
  <si>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</si>
  <si>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</si>
  <si>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</si>
  <si>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</si>
  <si>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</si>
  <si>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</si>
  <si>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</si>
  <si>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</si>
  <si>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</si>
  <si>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</si>
  <si>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</si>
  <si>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</si>
  <si>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</si>
  <si>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</si>
  <si>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</si>
  <si>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</si>
  <si>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</si>
  <si>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</si>
  <si>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</si>
  <si>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</si>
  <si>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</si>
  <si>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</si>
  <si>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</si>
  <si>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</si>
  <si>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</si>
  <si>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</si>
  <si>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</si>
  <si>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</si>
  <si>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</si>
  <si>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</si>
  <si>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</si>
  <si>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</si>
  <si>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</si>
  <si>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</si>
  <si>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</si>
  <si>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</si>
  <si>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</si>
  <si>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</si>
  <si>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</si>
  <si>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</si>
  <si>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</si>
  <si>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</si>
  <si>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</si>
  <si>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</si>
  <si>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</si>
  <si>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</si>
  <si>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</si>
  <si>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</si>
  <si>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</si>
  <si>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</si>
  <si>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</si>
  <si>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</si>
  <si>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</si>
  <si>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</si>
  <si>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</si>
  <si>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</si>
  <si>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</si>
  <si>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</si>
  <si>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</si>
  <si>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</si>
  <si>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</si>
  <si>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</si>
  <si>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</si>
  <si>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</si>
  <si>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</si>
  <si>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</si>
  <si>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</si>
  <si>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</si>
  <si>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</si>
  <si>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</si>
  <si>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</si>
  <si>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</si>
  <si>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</si>
  <si>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</si>
  <si>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</si>
  <si>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</si>
  <si>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</si>
  <si>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</si>
  <si>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</si>
  <si>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</si>
  <si>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</si>
  <si>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</si>
  <si>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</si>
  <si>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</si>
  <si>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</si>
  <si>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</si>
  <si>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</si>
  <si>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</si>
  <si>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</si>
  <si>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</si>
  <si>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</si>
  <si>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</si>
  <si>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</si>
  <si>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</si>
  <si>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</si>
  <si>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</si>
  <si>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</si>
  <si>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</si>
  <si>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</si>
  <si>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</si>
  <si>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</si>
  <si>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</si>
  <si>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</si>
  <si>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</si>
  <si>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</si>
  <si>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</si>
  <si>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</si>
  <si>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</si>
  <si>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</si>
  <si>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</si>
  <si>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</si>
  <si>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</si>
  <si>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</si>
  <si>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</si>
  <si>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</si>
  <si>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</si>
  <si>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</si>
  <si>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</si>
  <si>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</si>
  <si>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</si>
  <si>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</si>
  <si>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</si>
  <si>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</si>
  <si>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</si>
  <si>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</si>
  <si>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</si>
  <si>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</si>
  <si>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</si>
  <si>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</si>
  <si>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</si>
  <si>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</si>
  <si>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</si>
  <si>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</si>
  <si>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</si>
  <si>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</si>
  <si>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</si>
  <si>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</si>
  <si>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</si>
  <si>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</si>
  <si>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</si>
  <si>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</si>
  <si>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</si>
  <si>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</si>
  <si>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</si>
  <si>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</si>
  <si>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</si>
  <si>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</si>
  <si>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</si>
  <si>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</si>
  <si>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</si>
  <si>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</si>
  <si>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</si>
  <si>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</si>
  <si>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</si>
  <si>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</si>
  <si>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</si>
  <si>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</si>
  <si>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</si>
  <si>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</si>
  <si>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</si>
  <si>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</si>
  <si>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</si>
  <si>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</si>
  <si>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</si>
  <si>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</si>
  <si>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</si>
  <si>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</si>
  <si>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</si>
  <si>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</si>
  <si>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</si>
  <si>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</si>
  <si>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</si>
  <si>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</si>
  <si>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</si>
  <si>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</si>
  <si>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</si>
  <si>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</si>
  <si>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</si>
  <si>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</si>
  <si>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</si>
  <si>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</si>
  <si>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</si>
  <si>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</si>
  <si>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</si>
  <si>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</si>
  <si>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</si>
  <si>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</si>
  <si>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</si>
  <si>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</si>
  <si>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</si>
  <si>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</si>
  <si>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</si>
  <si>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</si>
  <si>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</si>
  <si>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</si>
  <si>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</si>
  <si>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</si>
  <si>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</si>
  <si>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</si>
  <si>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</si>
  <si>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</si>
  <si>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</si>
  <si>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</si>
  <si>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</si>
  <si>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</si>
  <si>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</si>
  <si>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</si>
  <si>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</si>
  <si>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</si>
  <si>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</si>
  <si>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</si>
  <si>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</si>
  <si>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</si>
  <si>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</si>
  <si>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</si>
  <si>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</si>
  <si>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</si>
  <si>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</si>
  <si>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</si>
  <si>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</si>
  <si>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</si>
  <si>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</si>
  <si>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</si>
  <si>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</si>
  <si>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</si>
  <si>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</si>
  <si>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</si>
  <si>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</si>
  <si>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</si>
  <si>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</si>
  <si>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</si>
  <si>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</si>
  <si>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</si>
  <si>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</si>
  <si>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</si>
  <si>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</si>
  <si>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</si>
  <si>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</si>
  <si>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</si>
  <si>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</si>
  <si>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</si>
  <si>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</si>
  <si>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</si>
  <si>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</si>
  <si>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</si>
  <si>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</si>
  <si>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</si>
  <si>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</si>
  <si>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</si>
  <si>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</si>
  <si>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</si>
  <si>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</si>
  <si>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</si>
  <si>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</si>
  <si>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</si>
  <si>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</si>
  <si>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</si>
  <si>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</si>
  <si>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</si>
  <si>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</si>
  <si>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</si>
  <si>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</si>
  <si>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</si>
  <si>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</si>
  <si>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</si>
  <si>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</si>
  <si>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</si>
  <si>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</si>
  <si>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</si>
  <si>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</si>
  <si>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</si>
  <si>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</si>
  <si>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</si>
  <si>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</si>
  <si>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</si>
  <si>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</si>
  <si>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</si>
  <si>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</si>
  <si>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</si>
  <si>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</si>
  <si>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</si>
  <si>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</si>
  <si>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</si>
  <si>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</si>
  <si>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</si>
  <si>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</si>
  <si>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</si>
  <si>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</si>
  <si>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</si>
  <si>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</si>
  <si>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</si>
  <si>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</si>
  <si>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</si>
  <si>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</si>
  <si>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</si>
  <si>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</si>
  <si>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</si>
  <si>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</si>
  <si>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</si>
  <si>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</si>
  <si>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</si>
  <si>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</si>
  <si>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</si>
  <si>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</si>
  <si>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</si>
  <si>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</si>
  <si>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</si>
  <si>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</si>
  <si>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</si>
  <si>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</si>
  <si>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</si>
  <si>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</si>
  <si>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</si>
  <si>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</si>
  <si>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</si>
  <si>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</si>
  <si>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</si>
  <si>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</si>
  <si>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</si>
  <si>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</si>
  <si>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</si>
  <si>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</si>
  <si>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</si>
  <si>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</si>
  <si>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</si>
  <si>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</si>
  <si>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</si>
  <si>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</si>
  <si>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</si>
  <si>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</si>
  <si>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</si>
  <si>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</si>
  <si>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</si>
  <si>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</si>
  <si>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</si>
  <si>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</si>
  <si>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</si>
  <si>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</si>
  <si>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</si>
  <si>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</si>
  <si>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</si>
  <si>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</si>
  <si>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</si>
  <si>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</si>
  <si>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</si>
  <si>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</si>
  <si>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</si>
  <si>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</si>
  <si>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</si>
  <si>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</si>
  <si>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</si>
  <si>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</si>
  <si>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</si>
  <si>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</si>
  <si>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</si>
  <si>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</si>
  <si>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</si>
  <si>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</si>
  <si>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</si>
  <si>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</si>
  <si>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</si>
  <si>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</si>
  <si>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</si>
  <si>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</si>
  <si>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</si>
  <si>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</si>
  <si>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</si>
  <si>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</si>
  <si>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</si>
  <si>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</si>
  <si>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</si>
  <si>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</si>
  <si>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</si>
  <si>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</si>
  <si>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</si>
  <si>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</si>
  <si>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</si>
  <si>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</si>
  <si>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</si>
  <si>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</si>
  <si>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</si>
  <si>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</si>
  <si>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</si>
  <si>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</si>
  <si>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</si>
  <si>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</si>
  <si>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</si>
  <si>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</si>
  <si>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</si>
  <si>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</si>
  <si>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</si>
  <si>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</si>
  <si>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</si>
  <si>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</si>
  <si>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</si>
  <si>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</si>
  <si>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</si>
  <si>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</si>
  <si>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</si>
  <si>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</si>
  <si>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</si>
  <si>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</si>
  <si>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</si>
  <si>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</si>
  <si>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</si>
  <si>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</si>
  <si>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</si>
  <si>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</si>
  <si>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</si>
  <si>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</si>
  <si>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</si>
  <si>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</si>
  <si>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</si>
  <si>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</si>
  <si>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</si>
  <si>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</si>
  <si>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</si>
  <si>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</si>
  <si>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</si>
  <si>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</si>
  <si>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</si>
  <si>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</si>
  <si>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</si>
  <si>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</si>
  <si>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</si>
  <si>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</si>
  <si>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</si>
  <si>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</si>
  <si>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</si>
  <si>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</si>
  <si>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</si>
  <si>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</si>
  <si>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</si>
  <si>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</si>
  <si>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</si>
  <si>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</si>
  <si>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</si>
  <si>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</si>
  <si>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</si>
  <si>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</si>
  <si>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</si>
  <si>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</si>
  <si>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</si>
  <si>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</si>
  <si>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</si>
  <si>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</si>
  <si>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</si>
  <si>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</si>
  <si>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</si>
  <si>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</si>
  <si>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</si>
  <si>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</si>
  <si>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</si>
  <si>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</si>
  <si>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</si>
  <si>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</si>
  <si>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</si>
  <si>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</si>
  <si>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</si>
  <si>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</si>
  <si>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</si>
  <si>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</si>
  <si>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</si>
  <si>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</si>
  <si>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</si>
  <si>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</si>
  <si>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</si>
  <si>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</si>
  <si>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</si>
  <si>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</si>
  <si>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</si>
  <si>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</si>
  <si>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</si>
  <si>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</si>
  <si>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</si>
  <si>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</si>
  <si>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</si>
  <si>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</si>
  <si>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</si>
  <si>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</si>
  <si>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</si>
  <si>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</si>
  <si>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COG distributor</t>
  </si>
  <si>
    <t>Treated coke oven gas [from COG treatment]</t>
  </si>
  <si>
    <t>Treated coke oven gas [from COG distributor]</t>
  </si>
  <si>
    <t>Treated coke oven gas [from COG distributor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</si>
</sst>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672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665</v>
      </c>
    </row>
    <row r="57" spans="2:3" x14ac:dyDescent="0.2">
      <c r="B57" s="13" t="s">
        <v>670</v>
      </c>
      <c r="C57" s="3" t="s">
        <v>669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14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14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3"/>
      <c r="X18" s="323"/>
      <c r="Y18" s="323"/>
      <c r="Z18" s="323"/>
      <c r="AA18" s="323"/>
      <c r="AB18" s="323"/>
    </row>
    <row r="19" spans="1:28" ht="16" x14ac:dyDescent="0.2">
      <c r="B19" s="325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3"/>
      <c r="W19" s="323"/>
      <c r="X19" s="323"/>
      <c r="Y19" s="323"/>
      <c r="Z19" s="323"/>
      <c r="AA19" s="323"/>
      <c r="AB19" s="323"/>
    </row>
    <row r="20" spans="1:28" ht="18" x14ac:dyDescent="0.25">
      <c r="A20" s="1"/>
      <c r="B20" s="326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8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9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5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5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4" t="s">
        <v>19</v>
      </c>
      <c r="C44" s="33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37"/>
      <c r="D48" s="337"/>
      <c r="E48" s="337"/>
      <c r="F48" s="337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3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3"/>
      <c r="J51" s="333"/>
      <c r="K51" s="333"/>
      <c r="L51" s="333"/>
      <c r="M51" s="333"/>
    </row>
    <row r="52" spans="1:17" ht="16.25" customHeight="1" x14ac:dyDescent="0.25">
      <c r="C52" s="20" t="s">
        <v>24</v>
      </c>
      <c r="D52" s="13" t="s">
        <v>429</v>
      </c>
      <c r="H52" s="333"/>
      <c r="I52" s="333"/>
      <c r="J52" s="333"/>
      <c r="K52" s="333"/>
      <c r="L52" s="333"/>
      <c r="M52" s="33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653</v>
      </c>
      <c r="D55" s="303" t="s">
        <v>656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8" t="s">
        <v>655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1" t="s">
        <v>657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654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1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590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16" t="s">
        <v>493</v>
      </c>
      <c r="Z69" s="317"/>
      <c r="AA69" s="317"/>
      <c r="AB69" s="317"/>
      <c r="AC69" s="317"/>
      <c r="AD69" s="317"/>
      <c r="AE69" s="317"/>
      <c r="AF69" s="3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0"/>
      <c r="C70" s="320"/>
      <c r="D70" s="320"/>
      <c r="E70" s="320"/>
      <c r="F70" s="320"/>
      <c r="G70" s="320"/>
      <c r="Y70" s="318"/>
      <c r="Z70" s="312"/>
      <c r="AA70" s="312"/>
      <c r="AB70" s="312"/>
      <c r="AC70" s="312"/>
      <c r="AD70" s="312"/>
      <c r="AE70" s="312"/>
      <c r="AF70" s="31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18"/>
      <c r="Z71" s="312"/>
      <c r="AA71" s="312"/>
      <c r="AB71" s="312"/>
      <c r="AC71" s="312"/>
      <c r="AD71" s="312"/>
      <c r="AE71" s="312"/>
      <c r="AF71" s="31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0" t="s">
        <v>661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0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0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640</v>
      </c>
      <c r="N82" s="6"/>
      <c r="O82" s="6"/>
      <c r="P82" s="6"/>
      <c r="Y82" s="24"/>
    </row>
    <row r="83" spans="1:39" ht="18" x14ac:dyDescent="0.25">
      <c r="A83" s="310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0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1" t="s">
        <v>659</v>
      </c>
      <c r="I84" s="321"/>
      <c r="J84" s="321"/>
      <c r="K84" s="32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0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660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1" t="s">
        <v>658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1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1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1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662</v>
      </c>
      <c r="D147" s="315"/>
      <c r="E147" s="315"/>
      <c r="F147" s="315"/>
      <c r="G147" s="315"/>
    </row>
    <row r="148" spans="1:30" x14ac:dyDescent="0.2">
      <c r="B148" s="171" t="s">
        <v>451</v>
      </c>
      <c r="C148" s="312"/>
      <c r="D148" s="312"/>
      <c r="E148" s="312"/>
      <c r="F148" s="312"/>
      <c r="G148" s="31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2" t="s">
        <v>663</v>
      </c>
      <c r="C176" s="312"/>
      <c r="D176" s="312"/>
      <c r="E176" s="312"/>
      <c r="F176" s="312"/>
      <c r="G176" s="312"/>
    </row>
    <row r="177" spans="2:17" x14ac:dyDescent="0.2">
      <c r="B177" s="312"/>
      <c r="C177" s="312"/>
      <c r="D177" s="312"/>
      <c r="E177" s="312"/>
      <c r="F177" s="312"/>
      <c r="G177" s="312"/>
    </row>
    <row r="178" spans="2:17" x14ac:dyDescent="0.2">
      <c r="B178" s="312"/>
      <c r="C178" s="312"/>
      <c r="D178" s="312"/>
      <c r="E178" s="312"/>
      <c r="F178" s="312"/>
      <c r="G178" s="312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2" t="s">
        <v>497</v>
      </c>
      <c r="C215" s="312"/>
      <c r="D215" s="312"/>
      <c r="E215" s="31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12"/>
      <c r="C216" s="312"/>
      <c r="D216" s="312"/>
      <c r="E216" s="312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13" t="s">
        <v>75</v>
      </c>
      <c r="O216" s="314"/>
    </row>
    <row r="217" spans="2:20" x14ac:dyDescent="0.2">
      <c r="B217" s="312"/>
      <c r="C217" s="312"/>
      <c r="D217" s="312"/>
      <c r="E217" s="31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664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643</v>
      </c>
      <c r="K228" s="132" t="s">
        <v>646</v>
      </c>
      <c r="L228" s="3" t="s">
        <v>392</v>
      </c>
      <c r="M228" s="3" t="s">
        <v>40</v>
      </c>
      <c r="N228" s="4" t="s">
        <v>35</v>
      </c>
      <c r="O228" s="132" t="s">
        <v>644</v>
      </c>
      <c r="P228" s="132" t="s">
        <v>645</v>
      </c>
    </row>
    <row r="229" spans="2:21" x14ac:dyDescent="0.2">
      <c r="C229" s="3" t="s">
        <v>642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647</v>
      </c>
    </row>
    <row r="235" spans="2:21" x14ac:dyDescent="0.2">
      <c r="C235" s="3" t="s">
        <v>589</v>
      </c>
      <c r="N235" s="3" t="s">
        <v>648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2" t="s">
        <v>507</v>
      </c>
      <c r="C240" s="312"/>
      <c r="D240" s="312"/>
      <c r="E240" s="31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12"/>
      <c r="C241" s="312"/>
      <c r="D241" s="312"/>
      <c r="E241" s="312"/>
      <c r="J241" s="308" t="s">
        <v>509</v>
      </c>
      <c r="K241" s="308"/>
      <c r="L241" s="308"/>
      <c r="M241" s="13"/>
      <c r="N241" s="313" t="s">
        <v>75</v>
      </c>
      <c r="O241" s="314"/>
    </row>
    <row r="242" spans="2:21" x14ac:dyDescent="0.2">
      <c r="B242" s="312"/>
      <c r="C242" s="312"/>
      <c r="D242" s="312"/>
      <c r="E242" s="31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664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643</v>
      </c>
      <c r="C252" s="132" t="s">
        <v>646</v>
      </c>
      <c r="D252" s="3" t="s">
        <v>392</v>
      </c>
      <c r="E252" s="3" t="s">
        <v>40</v>
      </c>
      <c r="F252" s="4" t="s">
        <v>35</v>
      </c>
      <c r="G252" s="132" t="s">
        <v>644</v>
      </c>
      <c r="H252" s="132" t="s">
        <v>649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2" t="s">
        <v>512</v>
      </c>
      <c r="C257" s="312"/>
      <c r="D257" s="312"/>
      <c r="E257" s="31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12"/>
      <c r="C258" s="312"/>
      <c r="D258" s="312"/>
      <c r="E258" s="312"/>
      <c r="J258" s="308" t="s">
        <v>514</v>
      </c>
      <c r="K258" s="308"/>
      <c r="L258" s="308"/>
      <c r="M258" s="13"/>
      <c r="N258" s="313" t="s">
        <v>75</v>
      </c>
      <c r="O258" s="314"/>
    </row>
    <row r="259" spans="2:19" x14ac:dyDescent="0.2">
      <c r="B259" s="312"/>
      <c r="C259" s="312"/>
      <c r="D259" s="312"/>
      <c r="E259" s="31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664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643</v>
      </c>
      <c r="C269" s="132" t="s">
        <v>646</v>
      </c>
      <c r="D269" s="3" t="s">
        <v>392</v>
      </c>
      <c r="E269" s="3" t="s">
        <v>40</v>
      </c>
      <c r="F269" s="4" t="s">
        <v>35</v>
      </c>
      <c r="G269" s="132" t="s">
        <v>644</v>
      </c>
      <c r="H269" s="132" t="s">
        <v>650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2" t="s">
        <v>511</v>
      </c>
      <c r="C273" s="312"/>
      <c r="D273" s="312"/>
      <c r="E273" s="31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12"/>
      <c r="C274" s="312"/>
      <c r="D274" s="312"/>
      <c r="E274" s="312"/>
      <c r="J274" s="308" t="s">
        <v>74</v>
      </c>
      <c r="K274" s="308"/>
      <c r="L274" s="308"/>
      <c r="M274" s="13"/>
      <c r="N274" s="313" t="s">
        <v>75</v>
      </c>
      <c r="O274" s="314"/>
    </row>
    <row r="275" spans="2:15" x14ac:dyDescent="0.2">
      <c r="B275" s="312"/>
      <c r="C275" s="312"/>
      <c r="D275" s="312"/>
      <c r="E275" s="31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664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594</v>
      </c>
      <c r="H285" s="3" t="s">
        <v>594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592</v>
      </c>
      <c r="C290" s="3">
        <f>C287/C288</f>
        <v>0.33567230039130802</v>
      </c>
    </row>
    <row r="291" spans="2:3" x14ac:dyDescent="0.2">
      <c r="B291" s="3" t="s">
        <v>593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6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628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618</v>
      </c>
      <c r="E3" s="3" t="s">
        <v>617</v>
      </c>
      <c r="F3" s="292" t="s">
        <v>612</v>
      </c>
      <c r="G3" s="292" t="s">
        <v>620</v>
      </c>
      <c r="H3" s="3" t="s">
        <v>621</v>
      </c>
      <c r="I3" s="292" t="s">
        <v>622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629</v>
      </c>
      <c r="V3" s="3" t="s">
        <v>630</v>
      </c>
    </row>
    <row r="4" spans="2:22" x14ac:dyDescent="0.2">
      <c r="B4" s="3"/>
      <c r="C4" s="171" t="s">
        <v>601</v>
      </c>
      <c r="D4" s="13" t="s">
        <v>619</v>
      </c>
      <c r="E4" s="13" t="s">
        <v>63</v>
      </c>
      <c r="F4" s="13" t="s">
        <v>346</v>
      </c>
      <c r="G4" s="13" t="s">
        <v>619</v>
      </c>
      <c r="H4" s="13" t="s">
        <v>98</v>
      </c>
      <c r="I4" s="13" t="s">
        <v>619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601</v>
      </c>
      <c r="U4" s="13" t="s">
        <v>58</v>
      </c>
      <c r="V4" s="13" t="s">
        <v>58</v>
      </c>
    </row>
    <row r="5" spans="2:22" ht="15" customHeight="1" x14ac:dyDescent="0.2">
      <c r="B5" s="339" t="s">
        <v>595</v>
      </c>
      <c r="C5" s="3" t="s">
        <v>600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600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605</v>
      </c>
      <c r="F6" s="1" t="s">
        <v>606</v>
      </c>
      <c r="G6" s="1" t="s">
        <v>607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603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602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603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597</v>
      </c>
      <c r="F9" s="3" t="s">
        <v>598</v>
      </c>
      <c r="G9" s="292" t="s">
        <v>609</v>
      </c>
      <c r="H9" s="292" t="s">
        <v>610</v>
      </c>
      <c r="I9" s="3" t="s">
        <v>611</v>
      </c>
      <c r="J9" s="292" t="s">
        <v>612</v>
      </c>
      <c r="K9" s="292" t="s">
        <v>613</v>
      </c>
      <c r="L9" s="292" t="s">
        <v>101</v>
      </c>
      <c r="M9" s="292" t="s">
        <v>614</v>
      </c>
      <c r="N9" s="292" t="s">
        <v>615</v>
      </c>
      <c r="O9" s="3" t="s">
        <v>54</v>
      </c>
      <c r="P9" s="292" t="s">
        <v>616</v>
      </c>
      <c r="Q9" s="292" t="s">
        <v>34</v>
      </c>
    </row>
    <row r="10" spans="2:22" ht="17" x14ac:dyDescent="0.25">
      <c r="B10" s="339"/>
      <c r="C10" s="3"/>
      <c r="D10" s="13" t="s">
        <v>631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629</v>
      </c>
      <c r="V10" s="3" t="s">
        <v>630</v>
      </c>
    </row>
    <row r="11" spans="2:22" x14ac:dyDescent="0.2">
      <c r="B11" s="339"/>
      <c r="C11" s="3" t="s">
        <v>602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601</v>
      </c>
      <c r="U11" s="13" t="s">
        <v>58</v>
      </c>
      <c r="V11" s="13" t="s">
        <v>58</v>
      </c>
    </row>
    <row r="12" spans="2:22" x14ac:dyDescent="0.2">
      <c r="S12" s="340" t="s">
        <v>632</v>
      </c>
      <c r="T12" s="13" t="s">
        <v>600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599</v>
      </c>
      <c r="E13" s="240" t="s">
        <v>597</v>
      </c>
      <c r="F13" s="240" t="s">
        <v>598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603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604</v>
      </c>
      <c r="H14" s="294" t="s">
        <v>604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602</v>
      </c>
      <c r="U14" s="240">
        <v>869.44899999999996</v>
      </c>
      <c r="V14" s="240">
        <v>858.81600000000003</v>
      </c>
    </row>
    <row r="15" spans="2:22" x14ac:dyDescent="0.2">
      <c r="B15" s="339" t="s">
        <v>596</v>
      </c>
      <c r="C15" s="240" t="s">
        <v>600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605</v>
      </c>
      <c r="F16" s="295" t="s">
        <v>606</v>
      </c>
      <c r="G16" s="295" t="s">
        <v>607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603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624</v>
      </c>
      <c r="G19" s="297" t="s">
        <v>625</v>
      </c>
      <c r="H19" s="297" t="s">
        <v>612</v>
      </c>
      <c r="I19" s="297" t="s">
        <v>622</v>
      </c>
      <c r="J19" s="297" t="s">
        <v>622</v>
      </c>
      <c r="K19" s="240" t="s">
        <v>40</v>
      </c>
      <c r="L19" s="297" t="s">
        <v>614</v>
      </c>
      <c r="M19" s="297" t="s">
        <v>615</v>
      </c>
      <c r="N19" s="297" t="s">
        <v>626</v>
      </c>
      <c r="O19" s="297" t="s">
        <v>627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623</v>
      </c>
      <c r="K20" s="294" t="s">
        <v>608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602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573</v>
      </c>
    </row>
    <row r="33" spans="3:3" x14ac:dyDescent="0.2">
      <c r="C33" s="3" t="s">
        <v>574</v>
      </c>
    </row>
    <row r="34" spans="3:3" x14ac:dyDescent="0.2">
      <c r="C34" s="3" t="s">
        <v>558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EU100" zoomScale="117" zoomScaleNormal="120" workbookViewId="0">
      <selection activeCell="FL119" sqref="FL119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4" t="s">
        <v>344</v>
      </c>
      <c r="Q25" s="138" t="s">
        <v>317</v>
      </c>
      <c r="AO25" s="351" t="s">
        <v>438</v>
      </c>
      <c r="AP25" s="351"/>
      <c r="AQ25" s="351"/>
      <c r="AR25" s="351"/>
      <c r="AS25" s="351"/>
      <c r="AT25" s="351"/>
      <c r="AU25" s="351"/>
      <c r="BH25" s="351" t="s">
        <v>442</v>
      </c>
      <c r="BI25" s="351"/>
      <c r="BJ25" s="351"/>
      <c r="BK25" s="351"/>
      <c r="BL25" s="351"/>
      <c r="BM25" s="351"/>
      <c r="BN25" s="351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638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3" t="s">
        <v>422</v>
      </c>
      <c r="F42" s="353"/>
      <c r="G42" s="353"/>
      <c r="H42" s="353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70" t="s">
        <v>415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552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566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551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443</v>
      </c>
      <c r="BJ42" s="370"/>
      <c r="BK42" s="370"/>
      <c r="BL42" s="370"/>
      <c r="BM42" s="370"/>
      <c r="BV42" s="3" t="s">
        <v>549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3"/>
      <c r="F43" s="353"/>
      <c r="G43" s="353"/>
      <c r="H43" s="353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559</v>
      </c>
      <c r="L44" s="1" t="s">
        <v>560</v>
      </c>
      <c r="M44" s="1" t="s">
        <v>562</v>
      </c>
      <c r="N44" s="1" t="s">
        <v>85</v>
      </c>
      <c r="O44" s="1" t="s">
        <v>666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561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73" t="s">
        <v>344</v>
      </c>
      <c r="AA44" s="138" t="s">
        <v>317</v>
      </c>
      <c r="AB44" s="4"/>
      <c r="AC44" s="4"/>
      <c r="AD44" s="1" t="s">
        <v>559</v>
      </c>
      <c r="AE44" s="1" t="s">
        <v>560</v>
      </c>
      <c r="AF44" s="1" t="s">
        <v>562</v>
      </c>
      <c r="AG44" s="1" t="s">
        <v>85</v>
      </c>
      <c r="AH44" s="1" t="s">
        <v>666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561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559</v>
      </c>
      <c r="AX44" s="1" t="s">
        <v>560</v>
      </c>
      <c r="AY44" s="1" t="s">
        <v>562</v>
      </c>
      <c r="AZ44" s="1" t="s">
        <v>85</v>
      </c>
      <c r="BA44" s="1" t="s">
        <v>666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561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559</v>
      </c>
      <c r="BQ44" s="1" t="s">
        <v>560</v>
      </c>
      <c r="BR44" s="1" t="s">
        <v>562</v>
      </c>
      <c r="BS44" s="1" t="s">
        <v>85</v>
      </c>
      <c r="BT44" s="1" t="s">
        <v>666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651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651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651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651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4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4" t="s">
        <v>552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4" t="s">
        <v>551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4" t="s">
        <v>549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4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638</v>
      </c>
      <c r="AA47" s="136">
        <f>($AO$42+AO63)/(V59+V72+$V$42)</f>
        <v>0.54834789034775577</v>
      </c>
      <c r="AB47" s="344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638</v>
      </c>
      <c r="AT47" s="136">
        <f>BH42/(AU28+AO42)</f>
        <v>0.15191900995389168</v>
      </c>
      <c r="AU47" s="344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638</v>
      </c>
      <c r="BM47" s="136">
        <f>(CA42+CA55)/(BN35+BH42)</f>
        <v>0.9084965360427989</v>
      </c>
      <c r="BN47" s="344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4" t="s">
        <v>554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44" t="s">
        <v>553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44" t="s">
        <v>550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4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4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4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667</v>
      </c>
      <c r="BU49" s="4"/>
      <c r="BV49" s="4"/>
      <c r="BZ49" s="3" t="s">
        <v>96</v>
      </c>
      <c r="CA49" s="1" t="s">
        <v>93</v>
      </c>
    </row>
    <row r="50" spans="2:86" x14ac:dyDescent="0.2">
      <c r="I50" s="344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4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4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4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4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4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588</v>
      </c>
      <c r="Z53" s="1" t="s">
        <v>588</v>
      </c>
      <c r="AA53" s="1" t="s">
        <v>588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588</v>
      </c>
      <c r="AS53" s="1" t="s">
        <v>588</v>
      </c>
      <c r="AT53" s="1" t="s">
        <v>588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588</v>
      </c>
      <c r="BK53" s="1" t="s">
        <v>588</v>
      </c>
      <c r="BL53" s="1" t="s">
        <v>588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587</v>
      </c>
      <c r="Z54" s="3" t="s">
        <v>587</v>
      </c>
      <c r="AA54" s="3" t="s">
        <v>587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587</v>
      </c>
      <c r="AS54" s="3" t="s">
        <v>587</v>
      </c>
      <c r="AT54" s="3" t="s">
        <v>587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587</v>
      </c>
      <c r="BK54" s="3" t="s">
        <v>587</v>
      </c>
      <c r="BL54" s="3" t="s">
        <v>587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559</v>
      </c>
      <c r="BQ57" s="1" t="s">
        <v>560</v>
      </c>
      <c r="BR57" s="1" t="s">
        <v>562</v>
      </c>
      <c r="BS57" s="1" t="s">
        <v>85</v>
      </c>
      <c r="BT57" s="1" t="s">
        <v>666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651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4" t="s">
        <v>548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4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489</v>
      </c>
      <c r="C61" s="342"/>
      <c r="D61" s="342"/>
      <c r="E61" s="342"/>
      <c r="F61" s="342"/>
      <c r="G61" s="342"/>
      <c r="H61" s="342"/>
      <c r="J61" s="4"/>
      <c r="K61" s="3" t="s">
        <v>565</v>
      </c>
      <c r="L61" s="1" t="s">
        <v>559</v>
      </c>
      <c r="M61" s="1" t="s">
        <v>562</v>
      </c>
      <c r="N61" s="1" t="s">
        <v>85</v>
      </c>
      <c r="O61" s="1" t="s">
        <v>666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561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4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564</v>
      </c>
      <c r="L62" s="1" t="s">
        <v>88</v>
      </c>
      <c r="M62" s="1" t="s">
        <v>90</v>
      </c>
      <c r="N62" s="1" t="s">
        <v>86</v>
      </c>
      <c r="O62" s="1" t="s">
        <v>651</v>
      </c>
      <c r="P62" s="1" t="s">
        <v>652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4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577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559</v>
      </c>
      <c r="AE65" s="1" t="s">
        <v>560</v>
      </c>
      <c r="AF65" s="1" t="s">
        <v>562</v>
      </c>
      <c r="AG65" s="1" t="s">
        <v>85</v>
      </c>
      <c r="AH65" s="1" t="s">
        <v>666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651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4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4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4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4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522</v>
      </c>
      <c r="F74" s="342"/>
      <c r="G74" s="342"/>
      <c r="H74" s="342"/>
      <c r="K74" s="1" t="s">
        <v>559</v>
      </c>
      <c r="L74" s="1" t="s">
        <v>560</v>
      </c>
      <c r="M74" s="1" t="s">
        <v>562</v>
      </c>
      <c r="N74" s="1" t="s">
        <v>85</v>
      </c>
      <c r="O74" s="1" t="s">
        <v>666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651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4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4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518</v>
      </c>
      <c r="DU103" s="342"/>
      <c r="DV103" s="342"/>
      <c r="DW103" s="342"/>
      <c r="DX103" s="342"/>
      <c r="DY103" s="342"/>
      <c r="EA103" s="4"/>
      <c r="EB103" s="3" t="s">
        <v>565</v>
      </c>
      <c r="EC103" s="1" t="s">
        <v>559</v>
      </c>
      <c r="ED103" s="3" t="s">
        <v>5</v>
      </c>
      <c r="EE103" s="1" t="s">
        <v>85</v>
      </c>
      <c r="EF103" s="1" t="s">
        <v>666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564</v>
      </c>
      <c r="EC104" s="1" t="s">
        <v>88</v>
      </c>
      <c r="ED104" s="1" t="s">
        <v>90</v>
      </c>
      <c r="EE104" s="1" t="s">
        <v>86</v>
      </c>
      <c r="EF104" s="1" t="s">
        <v>651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568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560</v>
      </c>
      <c r="FD106" s="1" t="s">
        <v>5</v>
      </c>
      <c r="FE106" s="1" t="s">
        <v>85</v>
      </c>
      <c r="FF106" s="1" t="s">
        <v>666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563</v>
      </c>
      <c r="FD107" s="2" t="s">
        <v>12</v>
      </c>
      <c r="FE107" s="2" t="s">
        <v>13</v>
      </c>
      <c r="FF107" s="1" t="s">
        <v>651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2" t="s">
        <v>438</v>
      </c>
      <c r="AP110" s="365"/>
      <c r="AQ110" s="365"/>
      <c r="AR110" s="365"/>
      <c r="AS110" s="365"/>
      <c r="AT110" s="365"/>
      <c r="AU110" s="36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5" t="s">
        <v>442</v>
      </c>
      <c r="BH110" s="365"/>
      <c r="BI110" s="365"/>
      <c r="BJ110" s="365"/>
      <c r="BK110" s="365"/>
      <c r="BL110" s="365"/>
      <c r="BM110" s="36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5" t="s">
        <v>444</v>
      </c>
      <c r="EQ114" s="365"/>
      <c r="ER114" s="365"/>
      <c r="ES114" s="365"/>
      <c r="ET114" s="365"/>
      <c r="EU114" s="365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638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559</v>
      </c>
      <c r="CM116" s="1" t="s">
        <v>560</v>
      </c>
      <c r="CN116" s="1" t="s">
        <v>562</v>
      </c>
      <c r="CO116" s="1" t="s">
        <v>85</v>
      </c>
      <c r="CP116" s="1" t="s">
        <v>666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561</v>
      </c>
      <c r="CW116" s="1" t="s">
        <v>50</v>
      </c>
      <c r="CX116" s="6"/>
      <c r="CY116" s="4"/>
      <c r="DB116" s="4"/>
      <c r="DC116" s="4"/>
      <c r="DT116" s="342" t="s">
        <v>476</v>
      </c>
      <c r="DU116" s="342"/>
      <c r="DV116" s="342"/>
      <c r="DW116" s="342"/>
      <c r="DX116" s="342"/>
      <c r="DY116" s="342"/>
      <c r="EA116" s="4"/>
      <c r="EB116" s="3" t="s">
        <v>565</v>
      </c>
      <c r="EC116" s="1" t="s">
        <v>559</v>
      </c>
      <c r="ED116" s="3" t="s">
        <v>5</v>
      </c>
      <c r="EE116" s="1" t="s">
        <v>85</v>
      </c>
      <c r="EF116" s="1" t="s">
        <v>666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561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651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564</v>
      </c>
      <c r="EC117" s="1" t="s">
        <v>88</v>
      </c>
      <c r="ED117" s="1" t="s">
        <v>90</v>
      </c>
      <c r="EE117" s="1" t="s">
        <v>86</v>
      </c>
      <c r="EF117" s="1" t="s">
        <v>651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667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3" t="s">
        <v>521</v>
      </c>
      <c r="F126" s="353"/>
      <c r="G126" s="353"/>
      <c r="H126" s="353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416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545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546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440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441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7" t="s">
        <v>81</v>
      </c>
      <c r="DT126" s="377"/>
      <c r="DU126" s="377"/>
      <c r="DV126" s="377"/>
      <c r="DW126" s="377"/>
      <c r="DX126" s="377"/>
      <c r="DY126" s="377"/>
      <c r="EG126" s="3" t="s">
        <v>555</v>
      </c>
      <c r="EL126" s="173">
        <f>EB134</f>
        <v>1309.8157778632656</v>
      </c>
      <c r="EM126" s="174">
        <f>EM134</f>
        <v>7072531.8830895294</v>
      </c>
      <c r="EN126" s="341" t="s">
        <v>427</v>
      </c>
      <c r="EO126" s="341"/>
      <c r="EP126" s="341"/>
      <c r="EQ126" s="341"/>
      <c r="ER126" s="341"/>
      <c r="ES126" s="341"/>
      <c r="ET126" s="341"/>
      <c r="EY126" s="1"/>
      <c r="EZ126" s="1"/>
      <c r="FA126" s="1"/>
      <c r="FB126" s="1"/>
      <c r="FC126" s="1"/>
      <c r="FD126" s="1"/>
      <c r="FE126" s="3" t="s">
        <v>556</v>
      </c>
      <c r="FL126" s="50">
        <f>FB131</f>
        <v>616.23583583508366</v>
      </c>
      <c r="FM126" s="48">
        <f>FM131</f>
        <v>4157895.2984628798</v>
      </c>
      <c r="FN126" s="341" t="s">
        <v>421</v>
      </c>
      <c r="FO126" s="341"/>
      <c r="FP126" s="341"/>
      <c r="FQ126" s="341"/>
      <c r="FR126" s="341"/>
      <c r="FS126" s="341"/>
      <c r="FT126" s="341"/>
    </row>
    <row r="127" spans="5:176" ht="16.25" customHeight="1" thickBot="1" x14ac:dyDescent="0.25">
      <c r="E127" s="353"/>
      <c r="F127" s="353"/>
      <c r="G127" s="353"/>
      <c r="H127" s="35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7"/>
      <c r="DT127" s="377"/>
      <c r="DU127" s="377"/>
      <c r="DV127" s="377"/>
      <c r="DW127" s="377"/>
      <c r="DX127" s="377"/>
      <c r="DY127" s="377"/>
      <c r="EN127" s="341"/>
      <c r="EO127" s="341"/>
      <c r="EP127" s="341"/>
      <c r="EQ127" s="341"/>
      <c r="ER127" s="341"/>
      <c r="ES127" s="341"/>
      <c r="ET127" s="341"/>
      <c r="EY127" s="1"/>
      <c r="EZ127" s="1"/>
      <c r="FA127" s="1"/>
      <c r="FB127" s="1"/>
      <c r="FC127" s="1"/>
      <c r="FD127" s="1"/>
      <c r="FE127" s="1"/>
      <c r="FF127" s="1"/>
      <c r="FG127" s="1"/>
      <c r="FN127" s="341"/>
      <c r="FO127" s="341"/>
      <c r="FP127" s="341"/>
      <c r="FQ127" s="341"/>
      <c r="FR127" s="341"/>
      <c r="FS127" s="341"/>
      <c r="FT127" s="341"/>
    </row>
    <row r="128" spans="5:176" ht="19.75" customHeight="1" thickBot="1" x14ac:dyDescent="0.3">
      <c r="J128" s="4"/>
      <c r="K128" s="1" t="s">
        <v>559</v>
      </c>
      <c r="L128" s="1" t="s">
        <v>560</v>
      </c>
      <c r="M128" s="1" t="s">
        <v>562</v>
      </c>
      <c r="N128" s="1" t="s">
        <v>85</v>
      </c>
      <c r="O128" s="1" t="s">
        <v>666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561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559</v>
      </c>
      <c r="AF128" s="1" t="s">
        <v>560</v>
      </c>
      <c r="AG128" s="1" t="s">
        <v>562</v>
      </c>
      <c r="AH128" s="1" t="s">
        <v>85</v>
      </c>
      <c r="AI128" s="1" t="s">
        <v>666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561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559</v>
      </c>
      <c r="AY128" s="1" t="s">
        <v>560</v>
      </c>
      <c r="AZ128" s="1" t="s">
        <v>562</v>
      </c>
      <c r="BA128" s="1" t="s">
        <v>85</v>
      </c>
      <c r="BB128" s="1" t="s">
        <v>666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561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559</v>
      </c>
      <c r="BR128" s="1" t="s">
        <v>560</v>
      </c>
      <c r="BS128" s="1" t="s">
        <v>562</v>
      </c>
      <c r="BT128" s="1" t="s">
        <v>85</v>
      </c>
      <c r="BU128" s="1" t="s">
        <v>666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561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559</v>
      </c>
      <c r="CM128" s="1" t="s">
        <v>560</v>
      </c>
      <c r="CN128" s="1" t="s">
        <v>562</v>
      </c>
      <c r="CO128" s="1" t="s">
        <v>85</v>
      </c>
      <c r="CP128" s="1" t="s">
        <v>666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561</v>
      </c>
      <c r="CW128" s="1" t="s">
        <v>50</v>
      </c>
      <c r="DS128" s="377"/>
      <c r="DT128" s="377"/>
      <c r="DU128" s="377"/>
      <c r="DV128" s="377"/>
      <c r="DW128" s="377"/>
      <c r="DX128" s="377"/>
      <c r="DY128" s="377"/>
      <c r="EA128" s="4"/>
      <c r="EB128" s="1" t="s">
        <v>559</v>
      </c>
      <c r="EC128" s="1" t="s">
        <v>560</v>
      </c>
      <c r="ED128" s="1" t="s">
        <v>562</v>
      </c>
      <c r="EE128" s="1" t="s">
        <v>85</v>
      </c>
      <c r="EF128" s="1" t="s">
        <v>666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561</v>
      </c>
      <c r="EM128" s="1" t="s">
        <v>50</v>
      </c>
      <c r="EN128" s="341"/>
      <c r="EO128" s="341"/>
      <c r="EP128" s="341"/>
      <c r="EQ128" s="341"/>
      <c r="ER128" s="341"/>
      <c r="ES128" s="341"/>
      <c r="ET128" s="341"/>
      <c r="EZ128" s="1"/>
      <c r="FA128" s="1"/>
      <c r="FB128" s="1" t="s">
        <v>559</v>
      </c>
      <c r="FC128" s="1" t="s">
        <v>560</v>
      </c>
      <c r="FD128" s="1" t="s">
        <v>562</v>
      </c>
      <c r="FE128" s="1" t="s">
        <v>85</v>
      </c>
      <c r="FF128" s="1" t="s">
        <v>666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561</v>
      </c>
      <c r="FM128" s="1" t="s">
        <v>50</v>
      </c>
      <c r="FN128" s="341"/>
      <c r="FO128" s="341"/>
      <c r="FP128" s="341"/>
      <c r="FQ128" s="341"/>
      <c r="FR128" s="341"/>
      <c r="FS128" s="341"/>
      <c r="FT128" s="341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651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651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651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651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651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7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563</v>
      </c>
      <c r="ED129" s="1" t="s">
        <v>90</v>
      </c>
      <c r="EE129" s="1" t="s">
        <v>86</v>
      </c>
      <c r="EF129" s="1" t="s">
        <v>651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45" t="s">
        <v>344</v>
      </c>
      <c r="ES129" s="102" t="s">
        <v>317</v>
      </c>
      <c r="FA129" s="2" t="s">
        <v>41</v>
      </c>
      <c r="FB129" s="1" t="s">
        <v>88</v>
      </c>
      <c r="FC129" s="1" t="s">
        <v>563</v>
      </c>
      <c r="FD129" s="1" t="s">
        <v>90</v>
      </c>
      <c r="FE129" s="1" t="s">
        <v>86</v>
      </c>
      <c r="FF129" s="1" t="s">
        <v>651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7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7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7" t="s">
        <v>546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7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9"/>
      <c r="DX130" s="136" t="s">
        <v>82</v>
      </c>
      <c r="DY130" s="4"/>
      <c r="DZ130" s="347" t="s">
        <v>555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6"/>
      <c r="ES130" s="136" t="s">
        <v>82</v>
      </c>
      <c r="EZ130" s="222" t="s">
        <v>556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7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638</v>
      </c>
      <c r="AA131" s="136">
        <f>($AP$126+AP142)/(SUM(V126,V140,V163,V151))</f>
        <v>0.98926908455007689</v>
      </c>
      <c r="AB131" s="4"/>
      <c r="AC131" s="347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638</v>
      </c>
      <c r="AU131" s="136">
        <f>BI126/(AU113+AP126)</f>
        <v>0.89989464623142024</v>
      </c>
      <c r="AV131" s="347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638</v>
      </c>
      <c r="BN131" s="136">
        <f>CB126/(BM113+BI126)</f>
        <v>0.99885105550639652</v>
      </c>
      <c r="BO131" s="347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638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7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667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638</v>
      </c>
      <c r="DX132" s="103">
        <f>EM126/(CW126+CW206+CA42)</f>
        <v>0.99300939590335358</v>
      </c>
      <c r="DY132" s="4"/>
      <c r="DZ132" s="347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638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667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667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667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667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7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588</v>
      </c>
      <c r="AS135" s="1" t="s">
        <v>588</v>
      </c>
      <c r="AT135" s="1" t="s">
        <v>588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588</v>
      </c>
      <c r="BL135" s="1" t="s">
        <v>588</v>
      </c>
      <c r="BM135" s="1" t="s">
        <v>588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667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588</v>
      </c>
      <c r="Z136" s="1" t="s">
        <v>588</v>
      </c>
      <c r="AA136" s="1" t="s">
        <v>588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587</v>
      </c>
      <c r="AS136" s="3" t="s">
        <v>587</v>
      </c>
      <c r="AT136" s="3" t="s">
        <v>587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587</v>
      </c>
      <c r="BL136" s="3" t="s">
        <v>587</v>
      </c>
      <c r="BM136" s="3" t="s">
        <v>587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586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489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587</v>
      </c>
      <c r="Z137" s="3" t="s">
        <v>587</v>
      </c>
      <c r="AA137" s="3" t="s">
        <v>587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588</v>
      </c>
      <c r="CF137" s="1" t="s">
        <v>588</v>
      </c>
      <c r="CG137" s="1" t="s">
        <v>588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587</v>
      </c>
      <c r="CF138" s="3" t="s">
        <v>587</v>
      </c>
      <c r="CG138" s="3" t="s">
        <v>587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588</v>
      </c>
      <c r="ER138" s="1" t="s">
        <v>588</v>
      </c>
      <c r="ES138" s="1" t="s">
        <v>588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587</v>
      </c>
      <c r="ER139" s="3" t="s">
        <v>587</v>
      </c>
      <c r="ES139" s="3" t="s">
        <v>587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559</v>
      </c>
      <c r="CM140" s="1" t="s">
        <v>560</v>
      </c>
      <c r="CN140" s="1" t="s">
        <v>562</v>
      </c>
      <c r="CO140" s="1" t="s">
        <v>85</v>
      </c>
      <c r="CP140" s="1" t="s">
        <v>666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561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651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557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565</v>
      </c>
      <c r="L142" s="1" t="s">
        <v>559</v>
      </c>
      <c r="M142" s="1" t="s">
        <v>562</v>
      </c>
      <c r="N142" s="1" t="s">
        <v>85</v>
      </c>
      <c r="O142" s="1" t="s">
        <v>666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561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522</v>
      </c>
      <c r="BL142" s="342"/>
      <c r="BM142" s="342"/>
      <c r="BN142" s="342"/>
      <c r="BP142" s="4"/>
      <c r="BQ142" s="1" t="s">
        <v>559</v>
      </c>
      <c r="BR142" s="1" t="s">
        <v>560</v>
      </c>
      <c r="BS142" s="1" t="s">
        <v>562</v>
      </c>
      <c r="BT142" s="1" t="s">
        <v>85</v>
      </c>
      <c r="BU142" s="1" t="s">
        <v>666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561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4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522</v>
      </c>
      <c r="DW142" s="342"/>
      <c r="DX142" s="342"/>
      <c r="DY142" s="342"/>
      <c r="EA142" s="4"/>
      <c r="EB142" s="1" t="s">
        <v>559</v>
      </c>
      <c r="EC142" s="1" t="s">
        <v>560</v>
      </c>
      <c r="ED142" s="1" t="s">
        <v>562</v>
      </c>
      <c r="EE142" s="1" t="s">
        <v>85</v>
      </c>
      <c r="EF142" s="1" t="s">
        <v>666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561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564</v>
      </c>
      <c r="L143" s="1" t="s">
        <v>88</v>
      </c>
      <c r="M143" s="1" t="s">
        <v>90</v>
      </c>
      <c r="N143" s="1" t="s">
        <v>86</v>
      </c>
      <c r="O143" s="1" t="s">
        <v>651</v>
      </c>
      <c r="P143" s="1" t="s">
        <v>651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651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4"/>
      <c r="CK143" s="3" t="s">
        <v>591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563</v>
      </c>
      <c r="ED143" s="187" t="s">
        <v>90</v>
      </c>
      <c r="EE143" s="187" t="s">
        <v>86</v>
      </c>
      <c r="EF143" s="1" t="s">
        <v>651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559</v>
      </c>
      <c r="FC143" s="1" t="s">
        <v>560</v>
      </c>
      <c r="FD143" s="1" t="s">
        <v>562</v>
      </c>
      <c r="FE143" s="1" t="s">
        <v>85</v>
      </c>
      <c r="FF143" s="1" t="s">
        <v>666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577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559</v>
      </c>
      <c r="AF144" s="1" t="s">
        <v>560</v>
      </c>
      <c r="AG144" s="1" t="s">
        <v>562</v>
      </c>
      <c r="AH144" s="1" t="s">
        <v>85</v>
      </c>
      <c r="AI144" s="1" t="s">
        <v>666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4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4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4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563</v>
      </c>
      <c r="FD144" s="1" t="s">
        <v>90</v>
      </c>
      <c r="FE144" s="1" t="s">
        <v>86</v>
      </c>
      <c r="FF144" s="1" t="s">
        <v>651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651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4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4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4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4" t="s">
        <v>557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4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4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4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667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667</v>
      </c>
      <c r="EG147" s="4"/>
      <c r="EH147" s="4"/>
      <c r="EL147" s="3" t="s">
        <v>96</v>
      </c>
      <c r="EM147" s="1" t="s">
        <v>93</v>
      </c>
      <c r="EZ147" s="344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4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667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4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667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527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490</v>
      </c>
      <c r="C153" s="342"/>
      <c r="D153" s="342"/>
      <c r="E153" s="342"/>
      <c r="F153" s="342"/>
      <c r="G153" s="342"/>
      <c r="H153" s="342"/>
      <c r="J153" s="4"/>
      <c r="K153" s="3" t="s">
        <v>565</v>
      </c>
      <c r="L153" s="1" t="s">
        <v>559</v>
      </c>
      <c r="M153" s="1" t="s">
        <v>562</v>
      </c>
      <c r="N153" s="1" t="s">
        <v>85</v>
      </c>
      <c r="O153" s="1" t="s">
        <v>666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564</v>
      </c>
      <c r="L154" s="1" t="s">
        <v>88</v>
      </c>
      <c r="M154" s="1" t="s">
        <v>90</v>
      </c>
      <c r="N154" s="1" t="s">
        <v>86</v>
      </c>
      <c r="O154" s="1" t="s">
        <v>651</v>
      </c>
      <c r="P154" s="1" t="s">
        <v>651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476</v>
      </c>
      <c r="BL154" s="342"/>
      <c r="BM154" s="342"/>
      <c r="BN154" s="342"/>
      <c r="BP154" s="4"/>
      <c r="BQ154" s="3" t="s">
        <v>565</v>
      </c>
      <c r="BR154" s="1" t="s">
        <v>559</v>
      </c>
      <c r="BS154" s="3" t="s">
        <v>5</v>
      </c>
      <c r="BT154" s="3" t="s">
        <v>363</v>
      </c>
      <c r="BU154" s="1" t="s">
        <v>666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559</v>
      </c>
      <c r="EC154" s="1" t="s">
        <v>560</v>
      </c>
      <c r="ED154" s="1" t="s">
        <v>562</v>
      </c>
      <c r="EE154" s="1" t="s">
        <v>85</v>
      </c>
      <c r="EF154" s="1" t="s">
        <v>666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578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564</v>
      </c>
      <c r="BR155" s="1" t="s">
        <v>88</v>
      </c>
      <c r="BS155" s="1" t="s">
        <v>90</v>
      </c>
      <c r="BT155" s="2" t="s">
        <v>86</v>
      </c>
      <c r="BU155" s="1" t="s">
        <v>651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563</v>
      </c>
      <c r="ED155" s="1" t="s">
        <v>84</v>
      </c>
      <c r="EE155" s="3" t="s">
        <v>42</v>
      </c>
      <c r="EF155" s="1" t="s">
        <v>651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8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8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667</v>
      </c>
      <c r="BV158" s="4"/>
      <c r="BW158" s="4"/>
      <c r="CA158" s="3" t="s">
        <v>96</v>
      </c>
      <c r="CB158" s="1" t="s">
        <v>93</v>
      </c>
      <c r="DZ158" s="348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8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522</v>
      </c>
      <c r="F165" s="342"/>
      <c r="G165" s="342"/>
      <c r="H165" s="342"/>
      <c r="J165" s="4"/>
      <c r="K165" s="1" t="s">
        <v>559</v>
      </c>
      <c r="L165" s="1" t="s">
        <v>560</v>
      </c>
      <c r="M165" s="1" t="s">
        <v>562</v>
      </c>
      <c r="N165" s="1" t="s">
        <v>85</v>
      </c>
      <c r="O165" s="1" t="s">
        <v>666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651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4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4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1" t="s">
        <v>437</v>
      </c>
      <c r="X182" s="351"/>
      <c r="Y182" s="351"/>
      <c r="Z182" s="351"/>
      <c r="AA182" s="351"/>
      <c r="AB182" s="351"/>
      <c r="AC182" s="35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1" t="s">
        <v>438</v>
      </c>
      <c r="AP187" s="351"/>
      <c r="AQ187" s="351"/>
      <c r="AR187" s="351"/>
      <c r="AS187" s="351"/>
      <c r="AT187" s="351"/>
      <c r="AU187" s="3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1" t="s">
        <v>439</v>
      </c>
      <c r="BH187" s="351"/>
      <c r="BI187" s="351"/>
      <c r="BJ187" s="351"/>
      <c r="BK187" s="351"/>
      <c r="BL187" s="351"/>
      <c r="BM187" s="35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58" t="s">
        <v>364</v>
      </c>
      <c r="Q189" s="35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59"/>
      <c r="Q190" s="35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638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0" t="s">
        <v>506</v>
      </c>
      <c r="X195" s="361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2" t="s">
        <v>426</v>
      </c>
      <c r="Q206" s="352"/>
      <c r="R206" s="352"/>
      <c r="S206" s="4"/>
      <c r="T206" s="4"/>
      <c r="U206" s="50">
        <f>K217</f>
        <v>286.88405520213911</v>
      </c>
      <c r="V206" s="48">
        <f>V217</f>
        <v>8753719.7068998404</v>
      </c>
      <c r="W206" s="356" t="s">
        <v>417</v>
      </c>
      <c r="X206" s="356"/>
      <c r="Y206" s="356"/>
      <c r="Z206" s="356"/>
      <c r="AA206" s="356"/>
      <c r="AB206" s="356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6" t="s">
        <v>544</v>
      </c>
      <c r="AR206" s="356"/>
      <c r="AS206" s="356"/>
      <c r="AT206" s="356"/>
      <c r="AU206" s="356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6" t="s">
        <v>458</v>
      </c>
      <c r="BK206" s="356"/>
      <c r="BL206" s="356"/>
      <c r="BM206" s="356"/>
      <c r="BN206" s="356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6" t="s">
        <v>436</v>
      </c>
      <c r="CE206" s="356"/>
      <c r="CF206" s="356"/>
      <c r="CG206" s="356"/>
      <c r="CH206" s="356"/>
      <c r="CI206" s="305"/>
      <c r="CR206" s="3" t="s">
        <v>633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6"/>
      <c r="X207" s="356"/>
      <c r="Y207" s="356"/>
      <c r="Z207" s="356"/>
      <c r="AA207" s="356"/>
      <c r="AB207" s="35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6"/>
      <c r="AR207" s="356"/>
      <c r="AS207" s="356"/>
      <c r="AT207" s="356"/>
      <c r="AU207" s="356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6"/>
      <c r="BK207" s="356"/>
      <c r="BL207" s="356"/>
      <c r="BM207" s="356"/>
      <c r="BN207" s="356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5"/>
      <c r="CU207" s="4"/>
      <c r="CV207" s="4"/>
    </row>
    <row r="208" spans="5:101" ht="19.25" customHeight="1" x14ac:dyDescent="0.25">
      <c r="E208" s="342" t="s">
        <v>448</v>
      </c>
      <c r="F208" s="342"/>
      <c r="G208" s="342"/>
      <c r="H208" s="342"/>
      <c r="J208" s="4"/>
      <c r="K208" s="1" t="s">
        <v>559</v>
      </c>
      <c r="L208" s="1" t="s">
        <v>560</v>
      </c>
      <c r="M208" s="1" t="s">
        <v>562</v>
      </c>
      <c r="N208" s="1" t="s">
        <v>85</v>
      </c>
      <c r="O208" s="1" t="s">
        <v>666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561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559</v>
      </c>
      <c r="AF208" s="1" t="s">
        <v>560</v>
      </c>
      <c r="AG208" s="1" t="s">
        <v>562</v>
      </c>
      <c r="AH208" s="1" t="s">
        <v>85</v>
      </c>
      <c r="AI208" s="1" t="s">
        <v>666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561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559</v>
      </c>
      <c r="AY208" s="1" t="s">
        <v>560</v>
      </c>
      <c r="AZ208" s="1" t="s">
        <v>562</v>
      </c>
      <c r="BA208" s="1" t="s">
        <v>85</v>
      </c>
      <c r="BB208" s="1" t="s">
        <v>666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561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559</v>
      </c>
      <c r="BR208" s="1" t="s">
        <v>560</v>
      </c>
      <c r="BS208" s="1" t="s">
        <v>562</v>
      </c>
      <c r="BT208" s="1" t="s">
        <v>85</v>
      </c>
      <c r="BU208" s="1" t="s">
        <v>666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561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559</v>
      </c>
      <c r="CM208" s="1" t="s">
        <v>560</v>
      </c>
      <c r="CN208" s="1" t="s">
        <v>562</v>
      </c>
      <c r="CO208" s="1" t="s">
        <v>85</v>
      </c>
      <c r="CP208" s="1" t="s">
        <v>666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561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651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651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651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651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651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539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543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634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541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638</v>
      </c>
      <c r="AB211" s="103">
        <f>(AP206+AP227)/($AC$195+V206+V222+V236)</f>
        <v>0.98878157674342848</v>
      </c>
      <c r="AC211" s="357" t="s">
        <v>540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638</v>
      </c>
      <c r="AU211" s="136">
        <f>BI206/(AP206+AU190)</f>
        <v>0.98202222166069097</v>
      </c>
      <c r="AV211" s="357" t="s">
        <v>538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638</v>
      </c>
      <c r="BN211" s="136">
        <f>CB206/(BM195+BI206)</f>
        <v>0.9967429853184</v>
      </c>
      <c r="BO211" s="357" t="s">
        <v>537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638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57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57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57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57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57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57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57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586</v>
      </c>
      <c r="AU215" s="4"/>
      <c r="AV215" s="357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586</v>
      </c>
      <c r="BN215" s="4"/>
      <c r="BO215" s="357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586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57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57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588</v>
      </c>
      <c r="AS216" s="1" t="s">
        <v>588</v>
      </c>
      <c r="AT216" s="1" t="s">
        <v>588</v>
      </c>
      <c r="AU216" s="4"/>
      <c r="AV216" s="357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588</v>
      </c>
      <c r="BL216" s="1" t="s">
        <v>588</v>
      </c>
      <c r="BM216" s="1" t="s">
        <v>588</v>
      </c>
      <c r="BN216" s="4"/>
      <c r="BO216" s="357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588</v>
      </c>
      <c r="CF216" s="1" t="s">
        <v>588</v>
      </c>
      <c r="CG216" s="1" t="s">
        <v>588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7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587</v>
      </c>
      <c r="AS217" s="3" t="s">
        <v>587</v>
      </c>
      <c r="AT217" s="3" t="s">
        <v>587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587</v>
      </c>
      <c r="BL217" s="3" t="s">
        <v>587</v>
      </c>
      <c r="BM217" s="3" t="s">
        <v>587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587</v>
      </c>
      <c r="CF217" s="3" t="s">
        <v>587</v>
      </c>
      <c r="CG217" s="3" t="s">
        <v>587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667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667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667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667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7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559</v>
      </c>
      <c r="CM219" s="1" t="s">
        <v>560</v>
      </c>
      <c r="CN219" s="1" t="s">
        <v>562</v>
      </c>
      <c r="CO219" s="1" t="s">
        <v>85</v>
      </c>
      <c r="CP219" s="1" t="s">
        <v>666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561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651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2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489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577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2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2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565</v>
      </c>
      <c r="L224" s="1" t="s">
        <v>559</v>
      </c>
      <c r="M224" s="3" t="s">
        <v>5</v>
      </c>
      <c r="N224" s="1" t="s">
        <v>85</v>
      </c>
      <c r="O224" s="1" t="s">
        <v>666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561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2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564</v>
      </c>
      <c r="L225" s="1" t="s">
        <v>88</v>
      </c>
      <c r="M225" s="1" t="s">
        <v>90</v>
      </c>
      <c r="N225" s="1" t="s">
        <v>86</v>
      </c>
      <c r="O225" s="1" t="s">
        <v>651</v>
      </c>
      <c r="P225" s="1" t="s">
        <v>651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527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2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635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577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2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1" t="s">
        <v>439</v>
      </c>
      <c r="CZ226" s="351"/>
      <c r="DA226" s="351"/>
      <c r="DB226" s="351"/>
      <c r="DC226" s="351"/>
      <c r="DD226" s="351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559</v>
      </c>
      <c r="BR227" s="1" t="s">
        <v>560</v>
      </c>
      <c r="BS227" s="1" t="s">
        <v>562</v>
      </c>
      <c r="BT227" s="1" t="s">
        <v>85</v>
      </c>
      <c r="BU227" s="1" t="s">
        <v>666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561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651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667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571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559</v>
      </c>
      <c r="AF229" s="1" t="s">
        <v>560</v>
      </c>
      <c r="AG229" s="1" t="s">
        <v>562</v>
      </c>
      <c r="AH229" s="1" t="s">
        <v>85</v>
      </c>
      <c r="AI229" s="1" t="s">
        <v>666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561</v>
      </c>
      <c r="AP229" s="1" t="s">
        <v>50</v>
      </c>
      <c r="BO229" s="344" t="s">
        <v>536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586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651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4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588</v>
      </c>
      <c r="Z231" s="1" t="s">
        <v>588</v>
      </c>
      <c r="AA231" s="1" t="s">
        <v>588</v>
      </c>
      <c r="AC231" s="344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4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587</v>
      </c>
      <c r="Z232" s="3" t="s">
        <v>587</v>
      </c>
      <c r="AA232" s="3" t="s">
        <v>587</v>
      </c>
      <c r="AC232" s="344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4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4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6" t="s">
        <v>673</v>
      </c>
      <c r="CZ233" s="356"/>
      <c r="DA233" s="356"/>
      <c r="DB233" s="356"/>
      <c r="DC233" s="356"/>
      <c r="DL233" s="3" t="s">
        <v>675</v>
      </c>
      <c r="DP233" s="50">
        <f>DF241</f>
        <v>69.582675758133661</v>
      </c>
      <c r="DQ233" s="48">
        <f>DQ241</f>
        <v>5944558.1059355522</v>
      </c>
      <c r="DS233" s="356" t="s">
        <v>674</v>
      </c>
      <c r="DT233" s="356"/>
      <c r="DU233" s="356"/>
      <c r="DV233" s="356"/>
      <c r="DW233" s="356"/>
      <c r="EG233" s="3" t="s">
        <v>527</v>
      </c>
      <c r="EK233" s="50">
        <f>EA241</f>
        <v>69.582675758133661</v>
      </c>
      <c r="EL233" s="48">
        <f>EL241</f>
        <v>5944558.1059355522</v>
      </c>
      <c r="FA233" s="3" t="s">
        <v>677</v>
      </c>
      <c r="FF233" s="50">
        <f>EV241</f>
        <v>10.437401363720047</v>
      </c>
      <c r="FG233" s="48">
        <f>FG241</f>
        <v>891683.71589033271</v>
      </c>
      <c r="FI233" s="349" t="s">
        <v>421</v>
      </c>
      <c r="FJ233" s="350"/>
      <c r="FK233" s="350"/>
      <c r="FL233" s="350"/>
      <c r="FM233" s="350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4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667</v>
      </c>
      <c r="BV234" s="4"/>
      <c r="BW234" s="4"/>
      <c r="CA234" s="3" t="s">
        <v>96</v>
      </c>
      <c r="CB234" s="1" t="s">
        <v>93</v>
      </c>
      <c r="CY234" s="356"/>
      <c r="CZ234" s="356"/>
      <c r="DA234" s="356"/>
      <c r="DB234" s="356"/>
      <c r="DC234" s="356"/>
      <c r="DS234" s="356"/>
      <c r="DT234" s="356"/>
      <c r="DU234" s="356"/>
      <c r="DV234" s="356"/>
      <c r="DW234" s="356"/>
      <c r="FI234" s="350"/>
      <c r="FJ234" s="350"/>
      <c r="FK234" s="350"/>
      <c r="FL234" s="350"/>
      <c r="FM234" s="350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667</v>
      </c>
      <c r="AJ235" s="4"/>
      <c r="AK235" s="4"/>
      <c r="AO235" s="3" t="s">
        <v>96</v>
      </c>
      <c r="AP235" s="1" t="s">
        <v>93</v>
      </c>
      <c r="CK235" s="4"/>
      <c r="CL235" s="1" t="s">
        <v>559</v>
      </c>
      <c r="CM235" s="1" t="s">
        <v>560</v>
      </c>
      <c r="CN235" s="1" t="s">
        <v>562</v>
      </c>
      <c r="CO235" s="1" t="s">
        <v>85</v>
      </c>
      <c r="CP235" s="1" t="s">
        <v>666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561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78" t="s">
        <v>344</v>
      </c>
      <c r="DC235" s="138" t="s">
        <v>317</v>
      </c>
      <c r="DE235" s="4"/>
      <c r="DF235" s="1" t="s">
        <v>559</v>
      </c>
      <c r="DG235" s="1" t="s">
        <v>560</v>
      </c>
      <c r="DH235" s="1" t="s">
        <v>562</v>
      </c>
      <c r="DI235" s="1" t="s">
        <v>85</v>
      </c>
      <c r="DJ235" s="1" t="s">
        <v>666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561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78" t="s">
        <v>344</v>
      </c>
      <c r="DW235" s="138" t="s">
        <v>317</v>
      </c>
      <c r="DZ235" s="4"/>
      <c r="EA235" s="1" t="s">
        <v>559</v>
      </c>
      <c r="EB235" s="1" t="s">
        <v>560</v>
      </c>
      <c r="EC235" s="1" t="s">
        <v>562</v>
      </c>
      <c r="ED235" s="1" t="s">
        <v>85</v>
      </c>
      <c r="EE235" s="1" t="s">
        <v>666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561</v>
      </c>
      <c r="EL235" s="1" t="s">
        <v>50</v>
      </c>
      <c r="EU235" s="4"/>
      <c r="EV235" s="1" t="s">
        <v>559</v>
      </c>
      <c r="EW235" s="1" t="s">
        <v>560</v>
      </c>
      <c r="EX235" s="1" t="s">
        <v>562</v>
      </c>
      <c r="EY235" s="1" t="s">
        <v>85</v>
      </c>
      <c r="EZ235" s="1" t="s">
        <v>666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561</v>
      </c>
      <c r="FG235" s="1" t="s">
        <v>50</v>
      </c>
      <c r="FI235" s="350"/>
      <c r="FJ235" s="350"/>
      <c r="FK235" s="350"/>
      <c r="FL235" s="350"/>
      <c r="FM235" s="350"/>
    </row>
    <row r="236" spans="2:169" ht="19" thickBot="1" x14ac:dyDescent="0.3">
      <c r="Q236" s="3" t="s">
        <v>542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651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651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79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651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651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4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7" t="s">
        <v>675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7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48" t="s">
        <v>677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2" t="s">
        <v>522</v>
      </c>
      <c r="F238" s="342"/>
      <c r="G238" s="342"/>
      <c r="H238" s="342"/>
      <c r="J238" s="4"/>
      <c r="K238" s="1" t="s">
        <v>559</v>
      </c>
      <c r="L238" s="1" t="s">
        <v>560</v>
      </c>
      <c r="M238" s="1" t="s">
        <v>562</v>
      </c>
      <c r="N238" s="1" t="s">
        <v>85</v>
      </c>
      <c r="O238" s="1" t="s">
        <v>666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561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4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638</v>
      </c>
      <c r="DC238" s="136">
        <f>DQ233/(CW233+DD229)</f>
        <v>0.99315856277211589</v>
      </c>
      <c r="DD238" s="347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638</v>
      </c>
      <c r="DW238" s="136">
        <f>EL233/DQ233</f>
        <v>1</v>
      </c>
      <c r="DY238" s="347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48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651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4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7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7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48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44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4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7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7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48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44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4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44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667</v>
      </c>
      <c r="EF242" s="4"/>
      <c r="EG242" s="4"/>
      <c r="EK242" s="3" t="s">
        <v>96</v>
      </c>
      <c r="EL242" s="1" t="s">
        <v>93</v>
      </c>
      <c r="EO242" s="427"/>
      <c r="EP242" s="428" t="s">
        <v>2</v>
      </c>
      <c r="EQ242" s="428" t="s">
        <v>3</v>
      </c>
      <c r="ER242" s="429" t="s">
        <v>586</v>
      </c>
      <c r="EV242" s="1" t="s">
        <v>89</v>
      </c>
      <c r="EW242" s="1"/>
      <c r="EX242" s="3" t="s">
        <v>91</v>
      </c>
      <c r="EY242" s="3" t="s">
        <v>87</v>
      </c>
      <c r="EZ242" s="1" t="s">
        <v>667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667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586</v>
      </c>
      <c r="EO243" s="427"/>
      <c r="EP243" s="430" t="s">
        <v>588</v>
      </c>
      <c r="EQ243" s="430" t="s">
        <v>588</v>
      </c>
      <c r="ER243" s="430" t="s">
        <v>588</v>
      </c>
    </row>
    <row r="244" spans="9:163" ht="18" x14ac:dyDescent="0.25">
      <c r="BK244" s="342" t="s">
        <v>522</v>
      </c>
      <c r="BL244" s="342"/>
      <c r="BM244" s="342"/>
      <c r="BN244" s="342"/>
      <c r="BP244" s="4"/>
      <c r="BQ244" s="1" t="s">
        <v>559</v>
      </c>
      <c r="BR244" s="1" t="s">
        <v>560</v>
      </c>
      <c r="BS244" s="1" t="s">
        <v>562</v>
      </c>
      <c r="BT244" s="1" t="s">
        <v>85</v>
      </c>
      <c r="BU244" s="1" t="s">
        <v>666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561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667</v>
      </c>
      <c r="CQ244" s="4"/>
      <c r="CR244" s="4"/>
      <c r="CV244" s="3" t="s">
        <v>96</v>
      </c>
      <c r="CW244" s="1" t="s">
        <v>93</v>
      </c>
      <c r="CY244" s="4"/>
      <c r="CZ244" s="1" t="s">
        <v>588</v>
      </c>
      <c r="DA244" s="1" t="s">
        <v>588</v>
      </c>
      <c r="DB244" s="1" t="s">
        <v>588</v>
      </c>
      <c r="EO244" s="427" t="s">
        <v>60</v>
      </c>
      <c r="EP244" s="428" t="s">
        <v>587</v>
      </c>
      <c r="EQ244" s="428" t="s">
        <v>587</v>
      </c>
      <c r="ER244" s="428" t="s">
        <v>587</v>
      </c>
    </row>
    <row r="245" spans="9:163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651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587</v>
      </c>
      <c r="DA245" s="3" t="s">
        <v>587</v>
      </c>
      <c r="DB245" s="3" t="s">
        <v>587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2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2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667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559</v>
      </c>
      <c r="CM252" s="1" t="s">
        <v>560</v>
      </c>
      <c r="CN252" s="1" t="s">
        <v>562</v>
      </c>
      <c r="CO252" s="1" t="s">
        <v>85</v>
      </c>
      <c r="CP252" s="1" t="s">
        <v>666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561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651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44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44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2" t="s">
        <v>476</v>
      </c>
      <c r="BJ256" s="342"/>
      <c r="BK256" s="342"/>
      <c r="BL256" s="342"/>
      <c r="BM256" s="342"/>
      <c r="BN256" s="342"/>
      <c r="BO256" s="342"/>
      <c r="BP256" s="1"/>
      <c r="BQ256" s="3" t="s">
        <v>565</v>
      </c>
      <c r="BR256" s="1" t="s">
        <v>559</v>
      </c>
      <c r="BS256" s="3" t="s">
        <v>5</v>
      </c>
      <c r="BT256" s="1" t="s">
        <v>85</v>
      </c>
      <c r="BU256" s="1" t="s">
        <v>666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561</v>
      </c>
      <c r="CB256" s="1" t="s">
        <v>50</v>
      </c>
      <c r="CJ256" s="344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564</v>
      </c>
      <c r="BR257" s="1" t="s">
        <v>88</v>
      </c>
      <c r="BS257" s="1" t="s">
        <v>90</v>
      </c>
      <c r="BT257" s="2" t="s">
        <v>86</v>
      </c>
      <c r="BU257" s="1" t="s">
        <v>651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667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667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</mergeCells>
  <conditionalFormatting sqref="Y46 EA243:EN244 EM241:ES241 EM242:EN242 ES242:ES244">
    <cfRule type="cellIs" dxfId="35" priority="24" operator="notEqual">
      <formula>0</formula>
    </cfRule>
  </conditionalFormatting>
  <conditionalFormatting sqref="Y130">
    <cfRule type="cellIs" dxfId="34" priority="25" operator="notEqual">
      <formula>0</formula>
    </cfRule>
  </conditionalFormatting>
  <conditionalFormatting sqref="Z210">
    <cfRule type="cellIs" dxfId="33" priority="23" operator="notEqual">
      <formula>0</formula>
    </cfRule>
  </conditionalFormatting>
  <conditionalFormatting sqref="AA55:AA64">
    <cfRule type="cellIs" dxfId="32" priority="6" operator="notEqual">
      <formula>0</formula>
    </cfRule>
  </conditionalFormatting>
  <conditionalFormatting sqref="AA138:AA143">
    <cfRule type="cellIs" dxfId="31" priority="7" operator="notEqual">
      <formula>0</formula>
    </cfRule>
  </conditionalFormatting>
  <conditionalFormatting sqref="AA233:AA242">
    <cfRule type="cellIs" dxfId="30" priority="11" operator="notEqual">
      <formula>0</formula>
    </cfRule>
  </conditionalFormatting>
  <conditionalFormatting sqref="AR46">
    <cfRule type="cellIs" dxfId="29" priority="34" operator="notEqual">
      <formula>0</formula>
    </cfRule>
  </conditionalFormatting>
  <conditionalFormatting sqref="AS130">
    <cfRule type="cellIs" dxfId="28" priority="32" operator="notEqual">
      <formula>0</formula>
    </cfRule>
  </conditionalFormatting>
  <conditionalFormatting sqref="AS210">
    <cfRule type="cellIs" dxfId="27" priority="29" operator="notEqual">
      <formula>0</formula>
    </cfRule>
  </conditionalFormatting>
  <conditionalFormatting sqref="AT55:AT64">
    <cfRule type="cellIs" dxfId="26" priority="5" operator="notEqual">
      <formula>0</formula>
    </cfRule>
  </conditionalFormatting>
  <conditionalFormatting sqref="AT137:AT140">
    <cfRule type="cellIs" dxfId="25" priority="8" operator="notEqual">
      <formula>0</formula>
    </cfRule>
  </conditionalFormatting>
  <conditionalFormatting sqref="AT218:AT227">
    <cfRule type="cellIs" dxfId="24" priority="12" operator="notEqual">
      <formula>0</formula>
    </cfRule>
  </conditionalFormatting>
  <conditionalFormatting sqref="AW210">
    <cfRule type="expression" dxfId="23" priority="21">
      <formula>ifdigit(subscript)</formula>
    </cfRule>
  </conditionalFormatting>
  <conditionalFormatting sqref="BK46">
    <cfRule type="cellIs" dxfId="22" priority="33" operator="notEqual">
      <formula>0</formula>
    </cfRule>
  </conditionalFormatting>
  <conditionalFormatting sqref="BL55:BL61">
    <cfRule type="cellIs" dxfId="21" priority="4" operator="notEqual">
      <formula>0</formula>
    </cfRule>
  </conditionalFormatting>
  <conditionalFormatting sqref="BL130">
    <cfRule type="cellIs" dxfId="20" priority="31" operator="notEqual">
      <formula>0</formula>
    </cfRule>
  </conditionalFormatting>
  <conditionalFormatting sqref="BL210">
    <cfRule type="cellIs" dxfId="19" priority="17" operator="notEqual">
      <formula>0</formula>
    </cfRule>
  </conditionalFormatting>
  <conditionalFormatting sqref="BM137:BM140">
    <cfRule type="cellIs" dxfId="18" priority="9" operator="notEqual">
      <formula>0</formula>
    </cfRule>
  </conditionalFormatting>
  <conditionalFormatting sqref="BM218:BM227">
    <cfRule type="cellIs" dxfId="17" priority="13" operator="notEqual">
      <formula>0</formula>
    </cfRule>
  </conditionalFormatting>
  <conditionalFormatting sqref="BP210">
    <cfRule type="expression" dxfId="16" priority="16">
      <formula>ifdigit(subscript)</formula>
    </cfRule>
  </conditionalFormatting>
  <conditionalFormatting sqref="CE130">
    <cfRule type="cellIs" dxfId="15" priority="28" operator="notEqual">
      <formula>0</formula>
    </cfRule>
  </conditionalFormatting>
  <conditionalFormatting sqref="CF210">
    <cfRule type="cellIs" dxfId="14" priority="30" operator="notEqual">
      <formula>0</formula>
    </cfRule>
  </conditionalFormatting>
  <conditionalFormatting sqref="CG139:CG144">
    <cfRule type="cellIs" dxfId="13" priority="10" operator="notEqual">
      <formula>0</formula>
    </cfRule>
  </conditionalFormatting>
  <conditionalFormatting sqref="CG58:CH58">
    <cfRule type="cellIs" dxfId="12" priority="42" operator="notEqual">
      <formula>0</formula>
    </cfRule>
  </conditionalFormatting>
  <conditionalFormatting sqref="CG218:CI227">
    <cfRule type="cellIs" dxfId="11" priority="14" operator="notEqual">
      <formula>0</formula>
    </cfRule>
  </conditionalFormatting>
  <conditionalFormatting sqref="DA237">
    <cfRule type="cellIs" dxfId="10" priority="15" operator="notEqual">
      <formula>0</formula>
    </cfRule>
  </conditionalFormatting>
  <conditionalFormatting sqref="DB246:DB249">
    <cfRule type="cellIs" dxfId="9" priority="18" operator="notEqual">
      <formula>0</formula>
    </cfRule>
  </conditionalFormatting>
  <conditionalFormatting sqref="DV131">
    <cfRule type="cellIs" dxfId="8" priority="27" operator="notEqual">
      <formula>0</formula>
    </cfRule>
  </conditionalFormatting>
  <conditionalFormatting sqref="ER245:ER248">
    <cfRule type="cellIs" dxfId="7" priority="3" operator="notEqual">
      <formula>0</formula>
    </cfRule>
  </conditionalFormatting>
  <conditionalFormatting sqref="EQ131">
    <cfRule type="cellIs" dxfId="6" priority="26" operator="notEqual">
      <formula>0</formula>
    </cfRule>
  </conditionalFormatting>
  <conditionalFormatting sqref="ES140:ES146">
    <cfRule type="cellIs" dxfId="5" priority="2" operator="notEqual">
      <formula>0</formula>
    </cfRule>
  </conditionalFormatting>
  <conditionalFormatting sqref="DU237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558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576</v>
      </c>
      <c r="F23" s="3" t="s">
        <v>575</v>
      </c>
      <c r="G23" s="3" t="s">
        <v>641</v>
      </c>
    </row>
    <row r="24" spans="4:9" x14ac:dyDescent="0.2">
      <c r="E24" s="204" t="s">
        <v>573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574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558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C138" zoomScale="75" zoomScaleNormal="20" workbookViewId="0">
      <selection activeCell="AI123" sqref="AI123:AJ123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585</v>
      </c>
      <c r="AS1" s="260"/>
      <c r="AT1" s="207" t="s">
        <v>415</v>
      </c>
      <c r="AU1" s="207" t="s">
        <v>416</v>
      </c>
      <c r="AV1" s="207" t="s">
        <v>417</v>
      </c>
      <c r="AW1" s="207" t="s">
        <v>566</v>
      </c>
      <c r="AX1" s="207" t="s">
        <v>545</v>
      </c>
      <c r="AY1" s="207" t="s">
        <v>544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673</v>
      </c>
      <c r="BF1" s="207" t="s">
        <v>674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566</v>
      </c>
      <c r="BR1" s="207" t="s">
        <v>545</v>
      </c>
      <c r="BS1" s="207" t="s">
        <v>544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673</v>
      </c>
      <c r="BZ1" s="207" t="s">
        <v>674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577</v>
      </c>
      <c r="C7" s="284">
        <v>1</v>
      </c>
      <c r="AL7" s="204"/>
      <c r="AS7" s="204" t="s">
        <v>577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577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578</v>
      </c>
      <c r="C8" s="284">
        <v>1</v>
      </c>
      <c r="AL8" s="204"/>
      <c r="AS8" s="204" t="s">
        <v>578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578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570</v>
      </c>
      <c r="C10" s="284">
        <v>1</v>
      </c>
      <c r="AL10" s="204"/>
      <c r="AS10" s="204" t="s">
        <v>570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570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552</v>
      </c>
      <c r="C11" s="284">
        <v>1</v>
      </c>
      <c r="AS11" s="205" t="s">
        <v>552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552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547</v>
      </c>
      <c r="C14" s="284">
        <v>1</v>
      </c>
      <c r="AS14" s="204" t="s">
        <v>547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547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539</v>
      </c>
      <c r="C15" s="284">
        <v>1</v>
      </c>
      <c r="AS15" s="206" t="s">
        <v>539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539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551</v>
      </c>
      <c r="C17" s="284">
        <v>1</v>
      </c>
      <c r="AS17" s="205" t="s">
        <v>551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551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546</v>
      </c>
      <c r="C18" s="284">
        <v>1</v>
      </c>
      <c r="AS18" s="205" t="s">
        <v>546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546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543</v>
      </c>
      <c r="C19" s="284">
        <v>1</v>
      </c>
      <c r="AS19" s="205" t="s">
        <v>543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543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549</v>
      </c>
      <c r="C20" s="284">
        <v>1</v>
      </c>
      <c r="AS20" s="205" t="s">
        <v>549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549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548</v>
      </c>
      <c r="C21" s="284">
        <v>1</v>
      </c>
      <c r="AS21" s="206" t="s">
        <v>548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548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567</v>
      </c>
      <c r="C23" s="284">
        <v>1</v>
      </c>
      <c r="AS23" s="206" t="s">
        <v>567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567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633</v>
      </c>
      <c r="C27" s="284">
        <v>1</v>
      </c>
      <c r="AS27" s="206" t="s">
        <v>633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633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675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675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555</v>
      </c>
      <c r="C33" s="284">
        <v>1</v>
      </c>
      <c r="AS33" s="206" t="s">
        <v>555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555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556</v>
      </c>
      <c r="C34" s="284">
        <v>1</v>
      </c>
      <c r="AS34" s="206" t="s">
        <v>556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556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557</v>
      </c>
      <c r="C35" s="284">
        <v>1</v>
      </c>
      <c r="AS35" s="206" t="s">
        <v>557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557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568</v>
      </c>
      <c r="C36" s="284">
        <v>1</v>
      </c>
      <c r="AS36" s="206" t="s">
        <v>568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568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584</v>
      </c>
      <c r="AS37" s="206"/>
      <c r="AT37" s="390" t="s">
        <v>581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6"/>
      <c r="BN37" s="390" t="s">
        <v>582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566</v>
      </c>
      <c r="AX40" s="207" t="s">
        <v>545</v>
      </c>
      <c r="AY40" s="207" t="s">
        <v>544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673</v>
      </c>
      <c r="BF40" s="207" t="s">
        <v>674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T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T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T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T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577</v>
      </c>
      <c r="AT46" s="284">
        <f t="shared" si="1"/>
        <v>94146.207140653787</v>
      </c>
      <c r="AU46" s="284">
        <f t="shared" ref="AT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578</v>
      </c>
      <c r="AT47" s="284">
        <f t="shared" si="1"/>
        <v>0</v>
      </c>
      <c r="AU47" s="284">
        <f t="shared" ref="AT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T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570</v>
      </c>
      <c r="AT49" s="284">
        <f t="shared" si="1"/>
        <v>0</v>
      </c>
      <c r="AU49" s="284">
        <f t="shared" ref="AT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552</v>
      </c>
      <c r="AT50" s="284">
        <f t="shared" si="1"/>
        <v>0</v>
      </c>
      <c r="AU50" s="284">
        <f t="shared" ref="AT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T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T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547</v>
      </c>
      <c r="AT53" s="284">
        <f t="shared" si="1"/>
        <v>0</v>
      </c>
      <c r="AU53" s="284">
        <f t="shared" ref="AT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539</v>
      </c>
      <c r="AT54" s="284">
        <f t="shared" si="1"/>
        <v>0</v>
      </c>
      <c r="AU54" s="284">
        <f t="shared" ref="AT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T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551</v>
      </c>
      <c r="AT56" s="284">
        <f t="shared" si="1"/>
        <v>0</v>
      </c>
      <c r="AU56" s="284">
        <f t="shared" ref="AT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546</v>
      </c>
      <c r="AT57" s="284">
        <f t="shared" si="1"/>
        <v>0</v>
      </c>
      <c r="AU57" s="284">
        <f t="shared" ref="AT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543</v>
      </c>
      <c r="AT58" s="284">
        <f t="shared" si="1"/>
        <v>0</v>
      </c>
      <c r="AU58" s="284">
        <f t="shared" ref="AT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549</v>
      </c>
      <c r="AT59" s="284">
        <f t="shared" si="1"/>
        <v>0</v>
      </c>
      <c r="AU59" s="284">
        <f t="shared" ref="AT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548</v>
      </c>
      <c r="AT60" s="284">
        <f t="shared" si="1"/>
        <v>0</v>
      </c>
      <c r="AU60" s="284">
        <f t="shared" ref="AT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T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567</v>
      </c>
      <c r="AT62" s="284">
        <f t="shared" si="1"/>
        <v>0</v>
      </c>
      <c r="AU62" s="284">
        <f t="shared" ref="AT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T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T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T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633</v>
      </c>
      <c r="AT66" s="284">
        <f t="shared" si="1"/>
        <v>0</v>
      </c>
      <c r="AU66" s="284">
        <f t="shared" ref="AT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T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T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T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675</v>
      </c>
      <c r="AT70" s="284">
        <f t="shared" si="1"/>
        <v>0</v>
      </c>
      <c r="AU70" s="284">
        <f t="shared" ref="AT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555</v>
      </c>
      <c r="AT72" s="284">
        <f t="shared" si="1"/>
        <v>0</v>
      </c>
      <c r="AU72" s="284">
        <f t="shared" ref="AT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556</v>
      </c>
      <c r="AT73" s="284">
        <f t="shared" si="1"/>
        <v>0</v>
      </c>
      <c r="AU73" s="284">
        <f t="shared" ref="AT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557</v>
      </c>
      <c r="AT74" s="284">
        <f t="shared" si="1"/>
        <v>0</v>
      </c>
      <c r="AU74" s="284">
        <f t="shared" ref="AT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568</v>
      </c>
      <c r="AT75" s="284">
        <f t="shared" si="1"/>
        <v>0</v>
      </c>
      <c r="AU75" s="284">
        <f t="shared" ref="AT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0" t="s">
        <v>583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566</v>
      </c>
      <c r="AX84" s="207" t="s">
        <v>545</v>
      </c>
      <c r="AY84" s="207" t="s">
        <v>544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673</v>
      </c>
      <c r="BF84" s="207" t="s">
        <v>674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577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577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578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578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570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570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552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552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547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547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539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539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551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551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546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546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543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543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549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549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548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548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567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567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633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633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675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675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676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555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555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556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556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557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557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568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568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0" t="s">
        <v>418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469</v>
      </c>
      <c r="BN120" s="390" t="s">
        <v>420</v>
      </c>
      <c r="BO120" s="390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0" t="s">
        <v>468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577</v>
      </c>
      <c r="L123" s="207" t="s">
        <v>578</v>
      </c>
      <c r="M123" s="207" t="s">
        <v>519</v>
      </c>
      <c r="N123" s="207" t="s">
        <v>570</v>
      </c>
      <c r="O123" s="209" t="s">
        <v>552</v>
      </c>
      <c r="P123" s="207" t="s">
        <v>517</v>
      </c>
      <c r="Q123" s="209" t="s">
        <v>520</v>
      </c>
      <c r="R123" s="207" t="s">
        <v>547</v>
      </c>
      <c r="S123" s="210" t="s">
        <v>539</v>
      </c>
      <c r="T123" s="207" t="s">
        <v>524</v>
      </c>
      <c r="U123" s="209" t="s">
        <v>551</v>
      </c>
      <c r="V123" s="209" t="s">
        <v>546</v>
      </c>
      <c r="W123" s="209" t="s">
        <v>543</v>
      </c>
      <c r="X123" s="209" t="s">
        <v>549</v>
      </c>
      <c r="Y123" s="210" t="s">
        <v>548</v>
      </c>
      <c r="Z123" s="210" t="s">
        <v>532</v>
      </c>
      <c r="AA123" s="210" t="s">
        <v>567</v>
      </c>
      <c r="AB123" s="210" t="s">
        <v>533</v>
      </c>
      <c r="AC123" s="210" t="s">
        <v>535</v>
      </c>
      <c r="AD123" s="210" t="s">
        <v>534</v>
      </c>
      <c r="AE123" s="210" t="s">
        <v>633</v>
      </c>
      <c r="AF123" s="232" t="s">
        <v>530</v>
      </c>
      <c r="AG123" s="210" t="s">
        <v>529</v>
      </c>
      <c r="AH123" s="207" t="s">
        <v>531</v>
      </c>
      <c r="AI123" s="210" t="s">
        <v>675</v>
      </c>
      <c r="AJ123" s="210" t="s">
        <v>676</v>
      </c>
      <c r="AK123" s="210" t="s">
        <v>555</v>
      </c>
      <c r="AL123" s="210" t="s">
        <v>556</v>
      </c>
      <c r="AM123" s="210" t="s">
        <v>557</v>
      </c>
      <c r="AN123" s="210" t="s">
        <v>568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545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544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673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674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0" t="s">
        <v>419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0" t="s">
        <v>466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577</v>
      </c>
      <c r="L152" s="207" t="s">
        <v>578</v>
      </c>
      <c r="M152" s="207" t="s">
        <v>519</v>
      </c>
      <c r="N152" s="207" t="s">
        <v>570</v>
      </c>
      <c r="O152" s="209" t="s">
        <v>552</v>
      </c>
      <c r="P152" s="207" t="s">
        <v>517</v>
      </c>
      <c r="Q152" s="209" t="s">
        <v>520</v>
      </c>
      <c r="R152" s="207" t="s">
        <v>547</v>
      </c>
      <c r="S152" s="210" t="s">
        <v>539</v>
      </c>
      <c r="T152" s="207" t="s">
        <v>524</v>
      </c>
      <c r="U152" s="209" t="s">
        <v>551</v>
      </c>
      <c r="V152" s="209" t="s">
        <v>546</v>
      </c>
      <c r="W152" s="209" t="s">
        <v>543</v>
      </c>
      <c r="X152" s="209" t="s">
        <v>549</v>
      </c>
      <c r="Y152" s="210" t="s">
        <v>548</v>
      </c>
      <c r="Z152" s="210" t="s">
        <v>532</v>
      </c>
      <c r="AA152" s="210" t="s">
        <v>567</v>
      </c>
      <c r="AB152" s="210" t="s">
        <v>533</v>
      </c>
      <c r="AC152" s="210" t="s">
        <v>535</v>
      </c>
      <c r="AD152" s="210" t="s">
        <v>534</v>
      </c>
      <c r="AE152" s="210" t="s">
        <v>633</v>
      </c>
      <c r="AF152" s="232" t="s">
        <v>530</v>
      </c>
      <c r="AG152" s="210" t="s">
        <v>529</v>
      </c>
      <c r="AH152" s="207" t="s">
        <v>531</v>
      </c>
      <c r="AI152" s="210" t="s">
        <v>675</v>
      </c>
      <c r="AJ152" s="210" t="s">
        <v>676</v>
      </c>
      <c r="AK152" s="210" t="s">
        <v>555</v>
      </c>
      <c r="AL152" s="210" t="s">
        <v>556</v>
      </c>
      <c r="AM152" s="210" t="s">
        <v>557</v>
      </c>
      <c r="AN152" s="210" t="s">
        <v>568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580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579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569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0" t="s">
        <v>467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572</v>
      </c>
      <c r="G168" s="390"/>
      <c r="H168" s="390"/>
      <c r="I168" s="390"/>
      <c r="J168" s="390"/>
      <c r="K168" s="390"/>
      <c r="L168" s="390"/>
      <c r="M168" s="390"/>
      <c r="N168" s="390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>BI86</f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>BI87</f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>BI88</f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>BI89</f>
        <v>1081571592.2511754</v>
      </c>
      <c r="L175" s="252">
        <v>0</v>
      </c>
      <c r="N175" s="299">
        <f t="shared" ref="N175:N190" si="54">F175+H175-J175-L175</f>
        <v>0</v>
      </c>
    </row>
    <row r="176" spans="5:42" x14ac:dyDescent="0.2">
      <c r="E176" s="204" t="s">
        <v>577</v>
      </c>
      <c r="F176" s="252">
        <v>116797.57129876292</v>
      </c>
      <c r="H176" s="252">
        <v>0</v>
      </c>
      <c r="J176" s="252">
        <f>BI90</f>
        <v>116797.57129876292</v>
      </c>
      <c r="L176" s="252">
        <v>0</v>
      </c>
      <c r="N176" s="299">
        <f t="shared" si="54"/>
        <v>0</v>
      </c>
    </row>
    <row r="177" spans="5:21" x14ac:dyDescent="0.2">
      <c r="E177" s="204" t="s">
        <v>578</v>
      </c>
      <c r="F177" s="252">
        <v>24.076233417548465</v>
      </c>
      <c r="H177" s="252">
        <v>0</v>
      </c>
      <c r="J177" s="252">
        <f>BI91</f>
        <v>24.076233417548465</v>
      </c>
      <c r="L177" s="252">
        <v>0</v>
      </c>
      <c r="N177" s="299">
        <f t="shared" si="54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>BI92</f>
        <v>206840.02835429934</v>
      </c>
      <c r="L178" s="252">
        <v>0</v>
      </c>
      <c r="N178" s="299">
        <f t="shared" si="54"/>
        <v>0</v>
      </c>
    </row>
    <row r="179" spans="5:21" x14ac:dyDescent="0.2">
      <c r="E179" s="204" t="s">
        <v>570</v>
      </c>
      <c r="F179" s="252">
        <v>1259529.3337336415</v>
      </c>
      <c r="H179" s="252">
        <v>0</v>
      </c>
      <c r="J179" s="252">
        <f>BI93</f>
        <v>1259529.3337336415</v>
      </c>
      <c r="L179" s="252">
        <v>0</v>
      </c>
      <c r="N179" s="299">
        <f t="shared" si="54"/>
        <v>0</v>
      </c>
    </row>
    <row r="180" spans="5:21" ht="16" x14ac:dyDescent="0.2">
      <c r="E180" s="205" t="s">
        <v>552</v>
      </c>
      <c r="F180" s="252">
        <v>0</v>
      </c>
      <c r="H180" s="252">
        <v>109233.7126431732</v>
      </c>
      <c r="J180" s="252">
        <f>BI94</f>
        <v>109233.7126431732</v>
      </c>
      <c r="L180" s="252">
        <v>0</v>
      </c>
      <c r="N180" s="299">
        <f t="shared" si="54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>BI95</f>
        <v>0</v>
      </c>
      <c r="L181" s="252">
        <v>2418.6577581793781</v>
      </c>
      <c r="N181" s="299">
        <f t="shared" si="54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>BI96</f>
        <v>25394.240916408646</v>
      </c>
      <c r="L182" s="252">
        <v>0</v>
      </c>
      <c r="N182" s="299">
        <f t="shared" si="54"/>
        <v>0</v>
      </c>
    </row>
    <row r="183" spans="5:21" x14ac:dyDescent="0.2">
      <c r="E183" s="204" t="s">
        <v>547</v>
      </c>
      <c r="F183" s="252">
        <v>0</v>
      </c>
      <c r="H183" s="252">
        <v>7.2399197950896488</v>
      </c>
      <c r="J183" s="252">
        <f>BI97</f>
        <v>0</v>
      </c>
      <c r="L183" s="252">
        <v>7.2399197950896488</v>
      </c>
      <c r="N183" s="299">
        <f t="shared" si="54"/>
        <v>0</v>
      </c>
    </row>
    <row r="184" spans="5:21" x14ac:dyDescent="0.2">
      <c r="E184" s="206" t="s">
        <v>539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>BI98</f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4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>BI99</f>
        <v>0</v>
      </c>
      <c r="L185" s="252">
        <v>575.29559740969785</v>
      </c>
      <c r="N185" s="299">
        <f t="shared" si="54"/>
        <v>0</v>
      </c>
    </row>
    <row r="186" spans="5:21" ht="16" x14ac:dyDescent="0.2">
      <c r="E186" s="205" t="s">
        <v>551</v>
      </c>
      <c r="F186" s="252">
        <v>0</v>
      </c>
      <c r="H186" s="252">
        <v>109233.7126431732</v>
      </c>
      <c r="J186" s="252">
        <f>BI100</f>
        <v>109233.7126431732</v>
      </c>
      <c r="L186" s="252">
        <v>0</v>
      </c>
      <c r="N186" s="299">
        <f t="shared" si="54"/>
        <v>0</v>
      </c>
    </row>
    <row r="187" spans="5:21" ht="16" x14ac:dyDescent="0.2">
      <c r="E187" s="205" t="s">
        <v>546</v>
      </c>
      <c r="F187" s="252">
        <v>0</v>
      </c>
      <c r="H187" s="252">
        <v>25394.240916408646</v>
      </c>
      <c r="J187" s="252">
        <f>BI101</f>
        <v>25394.240916408646</v>
      </c>
      <c r="L187" s="252">
        <v>0</v>
      </c>
      <c r="N187" s="299">
        <f t="shared" si="54"/>
        <v>0</v>
      </c>
    </row>
    <row r="188" spans="5:21" ht="16" x14ac:dyDescent="0.2">
      <c r="E188" s="205" t="s">
        <v>543</v>
      </c>
      <c r="F188" s="252">
        <v>0</v>
      </c>
      <c r="H188" s="252">
        <v>8753719.7068998404</v>
      </c>
      <c r="J188" s="252">
        <f>BI102</f>
        <v>8753719.7068998404</v>
      </c>
      <c r="L188" s="252">
        <v>0</v>
      </c>
      <c r="N188" s="299">
        <f t="shared" si="54"/>
        <v>0</v>
      </c>
    </row>
    <row r="189" spans="5:21" ht="16" x14ac:dyDescent="0.2">
      <c r="E189" s="205" t="s">
        <v>549</v>
      </c>
      <c r="F189" s="252">
        <v>0</v>
      </c>
      <c r="H189" s="252">
        <v>88965.799815334409</v>
      </c>
      <c r="J189" s="252">
        <f>BI103</f>
        <v>88965.799815334409</v>
      </c>
      <c r="L189" s="252">
        <v>0</v>
      </c>
      <c r="N189" s="299">
        <f t="shared" si="54"/>
        <v>0</v>
      </c>
    </row>
    <row r="190" spans="5:21" x14ac:dyDescent="0.2">
      <c r="E190" s="206" t="s">
        <v>548</v>
      </c>
      <c r="F190" s="252">
        <v>0</v>
      </c>
      <c r="H190" s="252">
        <v>21743.416787545681</v>
      </c>
      <c r="J190" s="252">
        <f>BI104</f>
        <v>0</v>
      </c>
      <c r="L190" s="252">
        <v>21743.416787545681</v>
      </c>
      <c r="N190" s="299">
        <f t="shared" si="54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>BI105</f>
        <v>25394.240916408646</v>
      </c>
      <c r="L191" s="252">
        <v>0</v>
      </c>
      <c r="N191" s="299">
        <f t="shared" ref="N191:N197" si="55">F191+H191-J191-L191</f>
        <v>0</v>
      </c>
      <c r="Q191" s="25"/>
      <c r="S191" s="25"/>
      <c r="T191" s="25"/>
      <c r="U191" s="25"/>
    </row>
    <row r="192" spans="5:21" x14ac:dyDescent="0.2">
      <c r="E192" s="206" t="s">
        <v>567</v>
      </c>
      <c r="F192" s="252">
        <v>0</v>
      </c>
      <c r="H192" s="252">
        <v>8753719.7068998404</v>
      </c>
      <c r="J192" s="252">
        <f>BI106</f>
        <v>8753719.7068998404</v>
      </c>
      <c r="L192" s="252">
        <v>0</v>
      </c>
      <c r="N192" s="299">
        <f t="shared" si="55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>BI107</f>
        <v>242016.07607977447</v>
      </c>
      <c r="L193" s="252">
        <v>0</v>
      </c>
      <c r="N193" s="299">
        <f t="shared" si="55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>BI108</f>
        <v>0</v>
      </c>
      <c r="L194" s="252">
        <v>7739.2511800711582</v>
      </c>
      <c r="N194" s="299">
        <f t="shared" si="55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>BI109</f>
        <v>0</v>
      </c>
      <c r="L195" s="252">
        <v>1133973033.3846123</v>
      </c>
      <c r="N195" s="299">
        <f t="shared" si="55"/>
        <v>0</v>
      </c>
      <c r="Q195" s="25"/>
      <c r="S195" s="25"/>
      <c r="T195" s="25"/>
      <c r="U195" s="25"/>
    </row>
    <row r="196" spans="5:22" x14ac:dyDescent="0.2">
      <c r="E196" s="206" t="s">
        <v>633</v>
      </c>
      <c r="F196" s="252">
        <v>0</v>
      </c>
      <c r="H196" s="252">
        <v>6791339.3350291392</v>
      </c>
      <c r="J196" s="252">
        <f>BI110</f>
        <v>6791339.3350291392</v>
      </c>
      <c r="L196" s="252">
        <v>0</v>
      </c>
      <c r="N196" s="299">
        <f t="shared" si="55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>BI111</f>
        <v>5935408.0537775028</v>
      </c>
      <c r="L197" s="252">
        <v>0</v>
      </c>
      <c r="N197" s="299">
        <f t="shared" si="55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>BI112</f>
        <v>0</v>
      </c>
      <c r="L198" s="252">
        <v>5366.0434241372932</v>
      </c>
      <c r="N198" s="299">
        <f t="shared" ref="N198:N205" si="56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>BI113</f>
        <v>0</v>
      </c>
      <c r="L199" s="252">
        <v>50611.612737094903</v>
      </c>
      <c r="N199" s="299">
        <f t="shared" si="56"/>
        <v>0</v>
      </c>
    </row>
    <row r="200" spans="5:22" x14ac:dyDescent="0.2">
      <c r="E200" s="206" t="s">
        <v>675</v>
      </c>
      <c r="F200" s="252">
        <v>0</v>
      </c>
      <c r="H200" s="252">
        <v>5944558.1059355522</v>
      </c>
      <c r="J200" s="252">
        <f>BI114</f>
        <v>5944558.1059355522</v>
      </c>
      <c r="L200" s="252">
        <v>0</v>
      </c>
      <c r="N200" s="299">
        <f t="shared" si="56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7">BI115</f>
        <v>5052874.3900452191</v>
      </c>
      <c r="L201" s="252">
        <v>891683.71589033271</v>
      </c>
      <c r="N201" s="299">
        <f t="shared" si="56"/>
        <v>0</v>
      </c>
    </row>
    <row r="202" spans="5:22" x14ac:dyDescent="0.2">
      <c r="E202" s="206" t="s">
        <v>555</v>
      </c>
      <c r="F202" s="252">
        <v>0</v>
      </c>
      <c r="H202" s="252">
        <v>7072531.8830895294</v>
      </c>
      <c r="J202" s="252">
        <f t="shared" si="57"/>
        <v>7072531.8830895294</v>
      </c>
      <c r="L202" s="252">
        <v>0</v>
      </c>
      <c r="N202" s="299">
        <f t="shared" si="56"/>
        <v>0</v>
      </c>
      <c r="S202" s="245"/>
      <c r="T202" s="245"/>
      <c r="U202" s="245"/>
      <c r="V202" s="245"/>
    </row>
    <row r="203" spans="5:22" x14ac:dyDescent="0.2">
      <c r="E203" s="206" t="s">
        <v>556</v>
      </c>
      <c r="F203" s="252">
        <v>0</v>
      </c>
      <c r="H203" s="252">
        <v>4157895.2984628798</v>
      </c>
      <c r="J203" s="252">
        <f t="shared" si="57"/>
        <v>0</v>
      </c>
      <c r="L203" s="252">
        <v>4157895.2984628798</v>
      </c>
      <c r="N203" s="299">
        <f t="shared" si="56"/>
        <v>0</v>
      </c>
    </row>
    <row r="204" spans="5:22" x14ac:dyDescent="0.2">
      <c r="E204" s="206" t="s">
        <v>557</v>
      </c>
      <c r="F204" s="252">
        <v>0</v>
      </c>
      <c r="H204" s="252">
        <v>432711.9695416363</v>
      </c>
      <c r="J204" s="252">
        <f t="shared" si="57"/>
        <v>0</v>
      </c>
      <c r="L204" s="252">
        <v>432711.9695416363</v>
      </c>
      <c r="N204" s="299">
        <f t="shared" si="56"/>
        <v>0</v>
      </c>
    </row>
    <row r="205" spans="5:22" x14ac:dyDescent="0.2">
      <c r="E205" s="206" t="s">
        <v>568</v>
      </c>
      <c r="F205" s="252">
        <v>0</v>
      </c>
      <c r="H205" s="252">
        <v>67875.356217847453</v>
      </c>
      <c r="J205" s="252">
        <f t="shared" si="57"/>
        <v>0</v>
      </c>
      <c r="L205" s="252">
        <v>67875.356217847453</v>
      </c>
      <c r="N205" s="299">
        <f t="shared" si="56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0" t="s">
        <v>639</v>
      </c>
      <c r="G209" s="390"/>
      <c r="H209" s="390"/>
      <c r="I209" s="390"/>
      <c r="J209" s="390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8">AO125</f>
        <v>25401.480836203737</v>
      </c>
      <c r="J213" s="252">
        <f t="shared" ref="J213:J226" si="59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8"/>
        <v>8754295.0024972502</v>
      </c>
      <c r="J214" s="252">
        <f t="shared" si="59"/>
        <v>99323.641298372298</v>
      </c>
    </row>
    <row r="215" spans="5:18" x14ac:dyDescent="0.2">
      <c r="E215" s="204" t="s">
        <v>566</v>
      </c>
      <c r="F215" s="252">
        <v>719025.96440252138</v>
      </c>
      <c r="G215" s="254"/>
      <c r="H215" s="252">
        <f t="shared" si="58"/>
        <v>109233.7126431732</v>
      </c>
      <c r="I215" s="254"/>
      <c r="J215" s="252">
        <f t="shared" si="59"/>
        <v>609792.2517593482</v>
      </c>
    </row>
    <row r="216" spans="5:18" x14ac:dyDescent="0.2">
      <c r="E216" s="204" t="s">
        <v>545</v>
      </c>
      <c r="F216" s="252">
        <v>28219.126564153565</v>
      </c>
      <c r="H216" s="252">
        <f t="shared" si="58"/>
        <v>25394.240916408646</v>
      </c>
      <c r="J216" s="252">
        <f t="shared" si="59"/>
        <v>2824.885647744919</v>
      </c>
      <c r="K216" s="245"/>
      <c r="L216" s="245"/>
      <c r="M216" s="245"/>
      <c r="N216" s="245"/>
    </row>
    <row r="217" spans="5:18" x14ac:dyDescent="0.2">
      <c r="E217" s="204" t="s">
        <v>544</v>
      </c>
      <c r="F217" s="252">
        <v>8913973.1401357558</v>
      </c>
      <c r="H217" s="252">
        <f t="shared" si="58"/>
        <v>8753719.7068998404</v>
      </c>
      <c r="J217" s="252">
        <f t="shared" si="59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8"/>
        <v>110709.21660288009</v>
      </c>
      <c r="J218" s="252">
        <f t="shared" si="59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8"/>
        <v>25394.240916408646</v>
      </c>
      <c r="I219" s="171" t="s">
        <v>474</v>
      </c>
      <c r="J219" s="252">
        <f t="shared" si="59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8"/>
        <v>8753719.7068998404</v>
      </c>
      <c r="J220" s="252">
        <f t="shared" si="59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8"/>
        <v>1134222788.7118721</v>
      </c>
      <c r="J221" s="252">
        <f t="shared" si="59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8"/>
        <v>12782725.044967873</v>
      </c>
      <c r="J222" s="252">
        <f t="shared" si="59"/>
        <v>-2253420.7981867772</v>
      </c>
    </row>
    <row r="223" spans="5:18" x14ac:dyDescent="0.2">
      <c r="E223" s="204" t="s">
        <v>673</v>
      </c>
      <c r="F223" s="252">
        <v>5985507.580323359</v>
      </c>
      <c r="H223" s="252">
        <f t="shared" si="58"/>
        <v>5944558.1059355522</v>
      </c>
      <c r="J223" s="252">
        <f t="shared" si="59"/>
        <v>40949.47438780684</v>
      </c>
    </row>
    <row r="224" spans="5:18" x14ac:dyDescent="0.2">
      <c r="E224" s="204" t="s">
        <v>674</v>
      </c>
      <c r="F224" s="252">
        <v>5944558.1059355522</v>
      </c>
      <c r="H224" s="252">
        <f t="shared" si="58"/>
        <v>5944558.1059355522</v>
      </c>
      <c r="J224" s="252">
        <f t="shared" si="59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8"/>
        <v>7072531.8830895294</v>
      </c>
      <c r="J225" s="252">
        <f t="shared" si="59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8"/>
        <v>4658482.6242223633</v>
      </c>
      <c r="J226" s="252">
        <f t="shared" si="59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20" workbookViewId="0">
      <selection activeCell="B132" sqref="B132:B13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589</v>
      </c>
      <c r="AP1" s="260"/>
      <c r="AQ1" s="207" t="s">
        <v>415</v>
      </c>
      <c r="AR1" s="207" t="s">
        <v>416</v>
      </c>
      <c r="AS1" s="207" t="s">
        <v>417</v>
      </c>
      <c r="AT1" s="207" t="s">
        <v>566</v>
      </c>
      <c r="AU1" s="207" t="s">
        <v>545</v>
      </c>
      <c r="AV1" s="207" t="s">
        <v>544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674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566</v>
      </c>
      <c r="BO1" s="207" t="s">
        <v>545</v>
      </c>
      <c r="BP1" s="207" t="s">
        <v>544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456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577</v>
      </c>
      <c r="C7" s="284">
        <v>1</v>
      </c>
      <c r="AP7" s="204" t="s">
        <v>577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577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578</v>
      </c>
      <c r="C8" s="284">
        <v>1</v>
      </c>
      <c r="AP8" s="204" t="s">
        <v>578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578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570</v>
      </c>
      <c r="C10" s="284">
        <v>1</v>
      </c>
      <c r="AP10" s="204" t="s">
        <v>570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570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552</v>
      </c>
      <c r="C11" s="284">
        <v>1</v>
      </c>
      <c r="AP11" s="205" t="s">
        <v>552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552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547</v>
      </c>
      <c r="C14" s="284">
        <v>1</v>
      </c>
      <c r="AP14" s="204" t="s">
        <v>547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547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539</v>
      </c>
      <c r="C15" s="284">
        <v>1</v>
      </c>
      <c r="AP15" s="206" t="s">
        <v>539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539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551</v>
      </c>
      <c r="C17" s="284">
        <v>1</v>
      </c>
      <c r="AP17" s="205" t="s">
        <v>551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551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546</v>
      </c>
      <c r="C18" s="284">
        <v>1</v>
      </c>
      <c r="AP18" s="205" t="s">
        <v>546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546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543</v>
      </c>
      <c r="C19" s="284">
        <v>1</v>
      </c>
      <c r="AP19" s="205" t="s">
        <v>543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543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549</v>
      </c>
      <c r="C20" s="284">
        <v>1</v>
      </c>
      <c r="AP20" s="205" t="s">
        <v>549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549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548</v>
      </c>
      <c r="C21" s="284">
        <v>1</v>
      </c>
      <c r="AP21" s="206" t="s">
        <v>548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548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567</v>
      </c>
      <c r="C23" s="284">
        <v>1</v>
      </c>
      <c r="AP23" s="206" t="s">
        <v>567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567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633</v>
      </c>
      <c r="C27" s="284">
        <v>1</v>
      </c>
      <c r="AP27" s="206" t="s">
        <v>633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633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675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675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555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556</v>
      </c>
      <c r="C33" s="284">
        <v>1</v>
      </c>
      <c r="AP33" s="206" t="s">
        <v>555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555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557</v>
      </c>
      <c r="C34" s="284">
        <v>1</v>
      </c>
      <c r="AP34" s="206" t="s">
        <v>556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556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568</v>
      </c>
      <c r="C35" s="284">
        <v>1</v>
      </c>
      <c r="AP35" s="206" t="s">
        <v>557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557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584</v>
      </c>
      <c r="AP36" s="206" t="s">
        <v>568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568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581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582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566</v>
      </c>
      <c r="AU40" s="207" t="s">
        <v>545</v>
      </c>
      <c r="AV40" s="207" t="s">
        <v>544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673</v>
      </c>
      <c r="BC40" s="207" t="s">
        <v>674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577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578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570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552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547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539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551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546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543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549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548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567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>BC103</f>
        <v>0</v>
      </c>
      <c r="BD63" s="284">
        <f t="shared" ref="BD63:BE63" si="45">BD103</f>
        <v>111.00813284002646</v>
      </c>
      <c r="BE63" s="284">
        <f t="shared" si="45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6">AY104</f>
        <v>0</v>
      </c>
      <c r="AZ64" s="284">
        <f t="shared" si="46"/>
        <v>0</v>
      </c>
      <c r="BA64" s="284">
        <f t="shared" si="46"/>
        <v>0</v>
      </c>
      <c r="BB64" s="284">
        <f t="shared" si="46"/>
        <v>0</v>
      </c>
      <c r="BC64" s="284">
        <f>BC104</f>
        <v>0</v>
      </c>
      <c r="BD64" s="284">
        <f t="shared" ref="BD64:BE64" si="47">BD104</f>
        <v>0</v>
      </c>
      <c r="BE64" s="284">
        <f t="shared" si="47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8">AY105</f>
        <v>0</v>
      </c>
      <c r="AZ65" s="284">
        <f t="shared" si="48"/>
        <v>0</v>
      </c>
      <c r="BA65" s="284">
        <f t="shared" si="48"/>
        <v>0</v>
      </c>
      <c r="BB65" s="284">
        <f t="shared" si="48"/>
        <v>0</v>
      </c>
      <c r="BC65" s="284">
        <f>BC105</f>
        <v>0</v>
      </c>
      <c r="BD65" s="284">
        <f t="shared" ref="BD65:BE65" si="49">BD105</f>
        <v>0</v>
      </c>
      <c r="BE65" s="284">
        <f t="shared" si="49"/>
        <v>0</v>
      </c>
    </row>
    <row r="66" spans="32:64" x14ac:dyDescent="0.2">
      <c r="AP66" s="206" t="s">
        <v>633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0">AX106</f>
        <v>0</v>
      </c>
      <c r="AY66" s="284">
        <f t="shared" si="50"/>
        <v>0</v>
      </c>
      <c r="AZ66" s="284">
        <f t="shared" si="50"/>
        <v>0</v>
      </c>
      <c r="BA66" s="284">
        <f t="shared" si="50"/>
        <v>0</v>
      </c>
      <c r="BB66" s="284">
        <f t="shared" si="50"/>
        <v>0</v>
      </c>
      <c r="BC66" s="284">
        <f>BC106</f>
        <v>0</v>
      </c>
      <c r="BD66" s="284">
        <f t="shared" ref="BD66:BE66" si="51">BD106</f>
        <v>198.80764502323905</v>
      </c>
      <c r="BE66" s="284">
        <f t="shared" si="51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2">AX107</f>
        <v>0</v>
      </c>
      <c r="AY67" s="284">
        <f t="shared" si="52"/>
        <v>0</v>
      </c>
      <c r="AZ67" s="284">
        <f t="shared" si="52"/>
        <v>0</v>
      </c>
      <c r="BA67" s="284">
        <f t="shared" si="52"/>
        <v>0</v>
      </c>
      <c r="BB67" s="284">
        <f t="shared" si="52"/>
        <v>69.582675758133661</v>
      </c>
      <c r="BC67" s="284">
        <f>BC107</f>
        <v>0</v>
      </c>
      <c r="BD67" s="284">
        <f t="shared" ref="BD67:BE67" si="53">BD107</f>
        <v>0</v>
      </c>
      <c r="BE67" s="284">
        <f t="shared" si="53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4">AX108</f>
        <v>0</v>
      </c>
      <c r="AY68" s="284">
        <f t="shared" si="54"/>
        <v>0</v>
      </c>
      <c r="AZ68" s="284">
        <f t="shared" si="54"/>
        <v>0</v>
      </c>
      <c r="BA68" s="284">
        <f t="shared" si="54"/>
        <v>0</v>
      </c>
      <c r="BB68" s="284">
        <f t="shared" si="54"/>
        <v>0</v>
      </c>
      <c r="BC68" s="284">
        <f>BC108</f>
        <v>0</v>
      </c>
      <c r="BD68" s="284">
        <f t="shared" ref="BD68:BE68" si="55">BD108</f>
        <v>0</v>
      </c>
      <c r="BE68" s="284">
        <f t="shared" si="55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6">AX109</f>
        <v>0</v>
      </c>
      <c r="AY69" s="284">
        <f t="shared" si="56"/>
        <v>0</v>
      </c>
      <c r="AZ69" s="284">
        <f t="shared" si="56"/>
        <v>0</v>
      </c>
      <c r="BA69" s="284">
        <f t="shared" si="56"/>
        <v>0</v>
      </c>
      <c r="BB69" s="284">
        <f t="shared" si="56"/>
        <v>0</v>
      </c>
      <c r="BC69" s="284">
        <f>BC109</f>
        <v>0</v>
      </c>
      <c r="BD69" s="284">
        <f t="shared" ref="BD69:BE69" si="57">BD109</f>
        <v>0</v>
      </c>
      <c r="BE69" s="284">
        <f t="shared" si="57"/>
        <v>0</v>
      </c>
    </row>
    <row r="70" spans="32:64" x14ac:dyDescent="0.2">
      <c r="AP70" s="206" t="s">
        <v>675</v>
      </c>
      <c r="AQ70" s="284">
        <f>AQ110</f>
        <v>0</v>
      </c>
      <c r="AR70" s="284">
        <f t="shared" ref="AR70:BB70" si="58">AR110</f>
        <v>0</v>
      </c>
      <c r="AS70" s="284">
        <f t="shared" si="58"/>
        <v>0</v>
      </c>
      <c r="AT70" s="284">
        <f t="shared" si="58"/>
        <v>0</v>
      </c>
      <c r="AU70" s="284">
        <f t="shared" si="58"/>
        <v>0</v>
      </c>
      <c r="AV70" s="284">
        <f t="shared" si="58"/>
        <v>0</v>
      </c>
      <c r="AW70" s="284">
        <f t="shared" si="58"/>
        <v>0</v>
      </c>
      <c r="AX70" s="284">
        <f t="shared" si="58"/>
        <v>0</v>
      </c>
      <c r="AY70" s="284">
        <f t="shared" si="58"/>
        <v>0</v>
      </c>
      <c r="AZ70" s="284">
        <f t="shared" si="58"/>
        <v>0</v>
      </c>
      <c r="BA70" s="284">
        <f t="shared" si="58"/>
        <v>0</v>
      </c>
      <c r="BB70" s="284">
        <f t="shared" si="58"/>
        <v>0</v>
      </c>
      <c r="BC70" s="284"/>
      <c r="BD70" s="284">
        <f t="shared" ref="BD70:BE70" si="59">BD110</f>
        <v>0</v>
      </c>
      <c r="BE70" s="284">
        <f t="shared" si="59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0">AX111</f>
        <v>0</v>
      </c>
      <c r="AY71" s="284">
        <f t="shared" si="60"/>
        <v>0</v>
      </c>
      <c r="AZ71" s="284">
        <f t="shared" si="60"/>
        <v>0</v>
      </c>
      <c r="BA71" s="284">
        <f t="shared" si="60"/>
        <v>10.437401363720047</v>
      </c>
      <c r="BB71" s="284">
        <f t="shared" si="60"/>
        <v>0</v>
      </c>
      <c r="BC71" s="284">
        <f t="shared" ref="BC71" si="61">BC110</f>
        <v>69.582675758133661</v>
      </c>
      <c r="BD71" s="284">
        <f t="shared" ref="BD71:BE71" si="62">BD111</f>
        <v>0</v>
      </c>
      <c r="BE71" s="284">
        <f t="shared" si="62"/>
        <v>48.707873030693563</v>
      </c>
    </row>
    <row r="72" spans="32:64" x14ac:dyDescent="0.2">
      <c r="AP72" s="206" t="s">
        <v>555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3">AX112</f>
        <v>0</v>
      </c>
      <c r="AY72" s="284">
        <f t="shared" si="63"/>
        <v>0</v>
      </c>
      <c r="AZ72" s="284">
        <f t="shared" si="63"/>
        <v>0</v>
      </c>
      <c r="BA72" s="284">
        <f t="shared" si="63"/>
        <v>0</v>
      </c>
      <c r="BB72" s="284">
        <f t="shared" si="63"/>
        <v>0</v>
      </c>
      <c r="BC72" s="284">
        <f t="shared" ref="BC72" si="64">BC111</f>
        <v>0</v>
      </c>
      <c r="BD72" s="284">
        <f t="shared" ref="BD72:BE72" si="65">BD112</f>
        <v>0</v>
      </c>
      <c r="BE72" s="284">
        <f t="shared" si="65"/>
        <v>1309.8157778632656</v>
      </c>
    </row>
    <row r="73" spans="32:64" x14ac:dyDescent="0.2">
      <c r="AP73" s="206" t="s">
        <v>556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6">AX113</f>
        <v>0</v>
      </c>
      <c r="AY73" s="284">
        <f t="shared" si="66"/>
        <v>0</v>
      </c>
      <c r="AZ73" s="284">
        <f t="shared" si="66"/>
        <v>0</v>
      </c>
      <c r="BA73" s="284">
        <f t="shared" si="66"/>
        <v>0</v>
      </c>
      <c r="BB73" s="284">
        <f t="shared" si="66"/>
        <v>0</v>
      </c>
      <c r="BC73" s="284">
        <f t="shared" ref="BC73" si="67">BC112</f>
        <v>0</v>
      </c>
      <c r="BD73" s="284">
        <f t="shared" ref="BD73:BE73" si="68">BD113</f>
        <v>0</v>
      </c>
      <c r="BE73" s="284">
        <f t="shared" si="68"/>
        <v>0</v>
      </c>
    </row>
    <row r="74" spans="32:64" x14ac:dyDescent="0.2">
      <c r="AP74" s="206" t="s">
        <v>557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69">AX114</f>
        <v>0</v>
      </c>
      <c r="AY74" s="284">
        <f t="shared" si="69"/>
        <v>0</v>
      </c>
      <c r="AZ74" s="284">
        <f t="shared" si="69"/>
        <v>0</v>
      </c>
      <c r="BA74" s="284">
        <f t="shared" si="69"/>
        <v>0</v>
      </c>
      <c r="BB74" s="284">
        <f t="shared" si="69"/>
        <v>0</v>
      </c>
      <c r="BC74" s="284">
        <f t="shared" ref="BC74" si="70">BC113</f>
        <v>0</v>
      </c>
      <c r="BD74" s="284">
        <f t="shared" ref="BD74:BE74" si="71">BD114</f>
        <v>0</v>
      </c>
      <c r="BE74" s="284">
        <f t="shared" si="71"/>
        <v>0</v>
      </c>
    </row>
    <row r="75" spans="32:64" x14ac:dyDescent="0.2">
      <c r="AP75" s="206" t="s">
        <v>568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2">AX115</f>
        <v>0</v>
      </c>
      <c r="AY75" s="284">
        <f t="shared" si="72"/>
        <v>0</v>
      </c>
      <c r="AZ75" s="284">
        <f t="shared" si="72"/>
        <v>0</v>
      </c>
      <c r="BA75" s="284">
        <f t="shared" si="72"/>
        <v>0</v>
      </c>
      <c r="BB75" s="284">
        <f t="shared" si="72"/>
        <v>0</v>
      </c>
      <c r="BC75" s="284">
        <f t="shared" ref="BC75" si="73">BC114</f>
        <v>0</v>
      </c>
      <c r="BD75" s="284">
        <f t="shared" ref="BD75:BE75" si="74">BD115</f>
        <v>0</v>
      </c>
      <c r="BE75" s="284">
        <f t="shared" si="74"/>
        <v>0</v>
      </c>
    </row>
    <row r="76" spans="32:64" x14ac:dyDescent="0.2">
      <c r="AP76" s="206"/>
      <c r="AQ76" s="390" t="s">
        <v>583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566</v>
      </c>
      <c r="AU80" s="207" t="s">
        <v>545</v>
      </c>
      <c r="AV80" s="207" t="s">
        <v>544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673</v>
      </c>
      <c r="BC80" s="207" t="s">
        <v>674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>SUM(AQ83:BE83)</f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>SUM(AQ84:BE84)</f>
        <v>4638.4074713301452</v>
      </c>
      <c r="BJ84" s="204" t="s">
        <v>447</v>
      </c>
      <c r="BK84" s="244"/>
      <c r="BL84" s="244"/>
      <c r="BM84" s="252">
        <f t="shared" ref="BM84:BM88" si="7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>SUM(AQ85:BE85)</f>
        <v>20860.054673363149</v>
      </c>
      <c r="BJ85" s="204" t="s">
        <v>477</v>
      </c>
      <c r="BK85" s="244"/>
      <c r="BL85" s="244"/>
      <c r="BM85" s="252">
        <f t="shared" si="75"/>
        <v>0</v>
      </c>
    </row>
    <row r="86" spans="32:70" x14ac:dyDescent="0.2">
      <c r="AF86" s="204"/>
      <c r="AG86" s="204"/>
      <c r="AP86" s="204" t="s">
        <v>577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>SUM(AQ86:BE86)</f>
        <v>2.5674157567104707</v>
      </c>
      <c r="BJ86" s="204" t="s">
        <v>577</v>
      </c>
      <c r="BK86" s="244"/>
      <c r="BL86" s="244"/>
      <c r="BM86" s="252">
        <f t="shared" si="75"/>
        <v>0</v>
      </c>
    </row>
    <row r="87" spans="32:70" x14ac:dyDescent="0.2">
      <c r="AF87" s="204"/>
      <c r="AG87" s="204"/>
      <c r="AP87" s="204" t="s">
        <v>578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>SUM(AQ87:BE87)</f>
        <v>5.1714158616864253E-4</v>
      </c>
      <c r="BJ87" s="204" t="s">
        <v>578</v>
      </c>
      <c r="BK87" s="244"/>
      <c r="BL87" s="244"/>
      <c r="BM87" s="252">
        <f t="shared" si="7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>SUM(AQ88:BE88)</f>
        <v>4.8979947555174279</v>
      </c>
      <c r="BJ88" s="204" t="s">
        <v>519</v>
      </c>
      <c r="BK88" s="244"/>
      <c r="BL88" s="244"/>
      <c r="BM88" s="252">
        <f t="shared" si="75"/>
        <v>0</v>
      </c>
    </row>
    <row r="89" spans="32:70" x14ac:dyDescent="0.2">
      <c r="AF89" s="246"/>
      <c r="AG89" s="246"/>
      <c r="AP89" s="204" t="s">
        <v>570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>SUM(AQ89:BE89)</f>
        <v>0</v>
      </c>
      <c r="BJ89" s="204" t="s">
        <v>570</v>
      </c>
      <c r="BK89" s="244"/>
      <c r="BL89" s="244"/>
      <c r="BM89" s="252">
        <f t="shared" ref="BM89:BM95" si="76">SUM(BK89:BL89)</f>
        <v>0</v>
      </c>
    </row>
    <row r="90" spans="32:70" ht="16" x14ac:dyDescent="0.2">
      <c r="AF90" s="205"/>
      <c r="AG90" s="205"/>
      <c r="AP90" s="205" t="s">
        <v>552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>SUM(AQ90:BE90)</f>
        <v>1011.7674660019052</v>
      </c>
      <c r="BJ90" s="205" t="s">
        <v>552</v>
      </c>
      <c r="BK90" s="244"/>
      <c r="BL90" s="244"/>
      <c r="BM90" s="252">
        <f t="shared" si="76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>SUM(AQ91:BE91)</f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6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>SUM(AQ92:BE92)</f>
        <v>208.55560337725498</v>
      </c>
      <c r="BJ92" s="205" t="s">
        <v>520</v>
      </c>
      <c r="BK92" s="244"/>
      <c r="BL92" s="248"/>
      <c r="BM92" s="252">
        <f t="shared" si="76"/>
        <v>0</v>
      </c>
    </row>
    <row r="93" spans="32:70" x14ac:dyDescent="0.2">
      <c r="AF93" s="206"/>
      <c r="AG93" s="206"/>
      <c r="AP93" s="204" t="s">
        <v>547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>SUM(AQ93:BE93)</f>
        <v>0</v>
      </c>
      <c r="BJ93" s="204" t="s">
        <v>547</v>
      </c>
      <c r="BK93" s="244"/>
      <c r="BL93" s="244">
        <f>'Ore-&gt;PI'!AO142</f>
        <v>9.658257192857822E-2</v>
      </c>
      <c r="BM93" s="252">
        <f t="shared" si="76"/>
        <v>9.658257192857822E-2</v>
      </c>
    </row>
    <row r="94" spans="32:70" x14ac:dyDescent="0.2">
      <c r="AF94" s="206"/>
      <c r="AG94" s="206"/>
      <c r="AP94" s="206" t="s">
        <v>539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>SUM(AQ94:BE94)</f>
        <v>286.88405520213911</v>
      </c>
      <c r="BJ94" s="206" t="s">
        <v>539</v>
      </c>
      <c r="BK94" s="244"/>
      <c r="BL94" s="244"/>
      <c r="BM94" s="252">
        <f t="shared" si="76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>SUM(AQ95:BE95)</f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6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551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>SUM(AQ96:BE96)</f>
        <v>1011.7674660019052</v>
      </c>
      <c r="BJ96" s="205" t="s">
        <v>551</v>
      </c>
      <c r="BK96" s="244"/>
      <c r="BL96" s="244"/>
      <c r="BM96" s="252">
        <f t="shared" ref="BM96:BM115" si="77">SUM(BK96:BL96)</f>
        <v>0</v>
      </c>
    </row>
    <row r="97" spans="32:65" ht="16" x14ac:dyDescent="0.2">
      <c r="AF97" s="206"/>
      <c r="AG97" s="206"/>
      <c r="AP97" s="205" t="s">
        <v>546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>SUM(AQ97:BE97)</f>
        <v>208.55560337725498</v>
      </c>
      <c r="BJ97" s="205" t="s">
        <v>546</v>
      </c>
      <c r="BK97" s="244"/>
      <c r="BL97" s="244"/>
      <c r="BM97" s="252">
        <f t="shared" si="77"/>
        <v>0</v>
      </c>
    </row>
    <row r="98" spans="32:65" ht="16" x14ac:dyDescent="0.2">
      <c r="AF98" s="253"/>
      <c r="AG98" s="253"/>
      <c r="AP98" s="205" t="s">
        <v>543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>SUM(AQ98:BE98)</f>
        <v>286.88405520213911</v>
      </c>
      <c r="BJ98" s="205" t="s">
        <v>543</v>
      </c>
      <c r="BK98" s="244"/>
      <c r="BL98" s="244"/>
      <c r="BM98" s="252">
        <f t="shared" si="77"/>
        <v>0</v>
      </c>
    </row>
    <row r="99" spans="32:65" ht="16" x14ac:dyDescent="0.2">
      <c r="AF99" s="206"/>
      <c r="AG99" s="206"/>
      <c r="AP99" s="205" t="s">
        <v>549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>SUM(AQ99:BE99)</f>
        <v>1000.0000000000001</v>
      </c>
      <c r="BG99" s="25"/>
      <c r="BH99" s="25"/>
      <c r="BJ99" s="205" t="s">
        <v>549</v>
      </c>
      <c r="BK99" s="244"/>
      <c r="BL99" s="244"/>
      <c r="BM99" s="252">
        <f t="shared" si="77"/>
        <v>0</v>
      </c>
    </row>
    <row r="100" spans="32:65" x14ac:dyDescent="0.2">
      <c r="AF100" s="206"/>
      <c r="AG100" s="206"/>
      <c r="AP100" s="206" t="s">
        <v>548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>SUM(AQ100:BE100)</f>
        <v>0</v>
      </c>
      <c r="BJ100" s="206" t="s">
        <v>548</v>
      </c>
      <c r="BK100" s="244"/>
      <c r="BL100" s="244">
        <f>Beneficiation_Iron_waste</f>
        <v>11.767466001905108</v>
      </c>
      <c r="BM100" s="252">
        <f t="shared" si="77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>SUM(AQ101:BE101)</f>
        <v>208.55560337725498</v>
      </c>
      <c r="BJ101" s="206" t="s">
        <v>532</v>
      </c>
      <c r="BK101" s="244"/>
      <c r="BL101" s="244"/>
      <c r="BM101" s="252">
        <f t="shared" si="77"/>
        <v>0</v>
      </c>
    </row>
    <row r="102" spans="32:65" x14ac:dyDescent="0.2">
      <c r="AF102" s="206"/>
      <c r="AG102" s="206"/>
      <c r="AP102" s="206" t="s">
        <v>567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>SUM(AQ102:BE102)</f>
        <v>286.88405520213911</v>
      </c>
      <c r="BJ102" s="206" t="s">
        <v>567</v>
      </c>
      <c r="BK102" s="244"/>
      <c r="BL102" s="244"/>
      <c r="BM102" s="252">
        <f t="shared" si="77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>SUM(AQ103:BE103)</f>
        <v>111.00813284002646</v>
      </c>
      <c r="BJ103" s="206" t="s">
        <v>533</v>
      </c>
      <c r="BK103" s="244"/>
      <c r="BL103" s="244"/>
      <c r="BM103" s="252">
        <f t="shared" si="77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>SUM(AQ104:BE104)</f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7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>SUM(AQ105:BE105)</f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7"/>
        <v>22064.067709118775</v>
      </c>
    </row>
    <row r="106" spans="32:65" x14ac:dyDescent="0.2">
      <c r="AF106" s="206"/>
      <c r="AG106" s="206"/>
      <c r="AP106" s="206" t="s">
        <v>633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>SUM(AQ106:BE106)</f>
        <v>198.80764502323905</v>
      </c>
      <c r="BJ106" s="206" t="s">
        <v>633</v>
      </c>
      <c r="BK106" s="244"/>
      <c r="BL106" s="244"/>
      <c r="BM106" s="252">
        <f t="shared" si="77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>SUM(AQ107:BE107)</f>
        <v>69.582675758133661</v>
      </c>
      <c r="BJ107" s="253" t="s">
        <v>530</v>
      </c>
      <c r="BK107" s="244"/>
      <c r="BL107" s="244"/>
      <c r="BM107" s="252">
        <f t="shared" si="77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>SUM(AQ108:BE108)</f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7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>SUM(AQ109:BE109)</f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7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>SUM(AQ110:BE110)</f>
        <v>69.582675758133661</v>
      </c>
      <c r="BJ110" s="206" t="s">
        <v>675</v>
      </c>
      <c r="BK110" s="244"/>
      <c r="BL110" s="244"/>
      <c r="BM110" s="252">
        <f t="shared" si="77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>SUM(AQ111:BE111)</f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7"/>
        <v>10.437401363720047</v>
      </c>
    </row>
    <row r="112" spans="32:65" x14ac:dyDescent="0.2">
      <c r="AF112" s="206"/>
      <c r="AG112" s="206"/>
      <c r="AP112" s="206" t="s">
        <v>555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>SUM(AQ112:BE112)</f>
        <v>1309.8157778632656</v>
      </c>
      <c r="BJ112" s="206" t="s">
        <v>555</v>
      </c>
      <c r="BK112" s="244"/>
      <c r="BL112" s="244"/>
      <c r="BM112" s="252">
        <f t="shared" si="77"/>
        <v>0</v>
      </c>
    </row>
    <row r="113" spans="2:65" x14ac:dyDescent="0.2">
      <c r="AF113" s="206"/>
      <c r="AG113" s="206"/>
      <c r="AP113" s="206" t="s">
        <v>556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>SUM(AQ113:BE113)</f>
        <v>0</v>
      </c>
      <c r="BJ113" s="206" t="s">
        <v>556</v>
      </c>
      <c r="BK113" s="244">
        <f>'Ore-&gt;PI'!FL126</f>
        <v>616.23583583508366</v>
      </c>
      <c r="BL113" s="244"/>
      <c r="BM113" s="252">
        <f t="shared" si="77"/>
        <v>616.23583583508366</v>
      </c>
    </row>
    <row r="114" spans="2:65" x14ac:dyDescent="0.2">
      <c r="AF114" s="206"/>
      <c r="AG114" s="206"/>
      <c r="AP114" s="206" t="s">
        <v>557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>SUM(AQ114:BE114)</f>
        <v>0</v>
      </c>
      <c r="BJ114" s="206" t="s">
        <v>557</v>
      </c>
      <c r="BK114" s="244"/>
      <c r="BL114" s="244">
        <f>'Ore-&gt;PI'!FL141</f>
        <v>3432.8541806261665</v>
      </c>
      <c r="BM114" s="252">
        <f t="shared" si="77"/>
        <v>3432.8541806261665</v>
      </c>
    </row>
    <row r="115" spans="2:65" x14ac:dyDescent="0.2">
      <c r="AF115" s="206"/>
      <c r="AG115" s="206"/>
      <c r="AP115" s="206" t="s">
        <v>568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>SUM(AQ115:BE115)</f>
        <v>0</v>
      </c>
      <c r="BJ115" s="206" t="s">
        <v>568</v>
      </c>
      <c r="BK115" s="244"/>
      <c r="BL115" s="244">
        <f>BF_SolidWaste</f>
        <v>229.94813284002646</v>
      </c>
      <c r="BM115" s="252">
        <f t="shared" si="77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1043.9873925509492</v>
      </c>
      <c r="AR117" s="252">
        <f>SUM(AR81:AR115)</f>
        <v>208.65218594918355</v>
      </c>
      <c r="AS117" s="252">
        <f>SUM(AS81:AS115)</f>
        <v>294.54780251398768</v>
      </c>
      <c r="AT117" s="252">
        <f>SUM(AT81:AT115)</f>
        <v>1011.7674660019052</v>
      </c>
      <c r="AU117" s="252">
        <f>SUM(AU81:AU115)</f>
        <v>208.55560337725498</v>
      </c>
      <c r="AV117" s="252">
        <f>SUM(AV81:AV115)</f>
        <v>286.88405520213911</v>
      </c>
      <c r="AW117" s="252">
        <f>SUM(AW81:AW115)</f>
        <v>1011.7674660019052</v>
      </c>
      <c r="AX117" s="252">
        <f>SUM(AX81:AX115)</f>
        <v>208.55560337725498</v>
      </c>
      <c r="AY117" s="252">
        <f>SUM(AY81:AY115)</f>
        <v>286.88405520213911</v>
      </c>
      <c r="AZ117" s="252">
        <f>SUM(AZ81:AZ115)</f>
        <v>22180.060594503899</v>
      </c>
      <c r="BA117" s="252">
        <f>SUM(BA81:BA115)</f>
        <v>871.24978294618404</v>
      </c>
      <c r="BB117" s="252">
        <f>SUM(BB81:BB115)</f>
        <v>69.582675758133661</v>
      </c>
      <c r="BC117" s="252">
        <f>SUM(BC81:BC115)</f>
        <v>69.582675758133661</v>
      </c>
      <c r="BD117" s="252">
        <f>SUM(BD81:BD115)</f>
        <v>1309.8157778632656</v>
      </c>
      <c r="BE117" s="252">
        <f>SUM(BE81:BE115)</f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577</v>
      </c>
      <c r="J120" s="207" t="s">
        <v>578</v>
      </c>
      <c r="K120" s="207" t="s">
        <v>570</v>
      </c>
      <c r="L120" s="209" t="s">
        <v>552</v>
      </c>
      <c r="M120" s="207" t="s">
        <v>517</v>
      </c>
      <c r="N120" s="209" t="s">
        <v>520</v>
      </c>
      <c r="O120" s="207" t="s">
        <v>547</v>
      </c>
      <c r="P120" s="210" t="s">
        <v>539</v>
      </c>
      <c r="Q120" s="207" t="s">
        <v>524</v>
      </c>
      <c r="R120" s="209" t="s">
        <v>551</v>
      </c>
      <c r="S120" s="209" t="s">
        <v>546</v>
      </c>
      <c r="T120" s="209" t="s">
        <v>543</v>
      </c>
      <c r="U120" s="209" t="s">
        <v>549</v>
      </c>
      <c r="V120" s="210" t="s">
        <v>548</v>
      </c>
      <c r="W120" s="210" t="s">
        <v>532</v>
      </c>
      <c r="X120" s="210" t="s">
        <v>567</v>
      </c>
      <c r="Y120" s="210" t="s">
        <v>533</v>
      </c>
      <c r="Z120" s="210" t="s">
        <v>535</v>
      </c>
      <c r="AA120" s="210" t="s">
        <v>534</v>
      </c>
      <c r="AB120" s="210" t="s">
        <v>633</v>
      </c>
      <c r="AC120" s="232" t="s">
        <v>530</v>
      </c>
      <c r="AD120" s="210" t="s">
        <v>529</v>
      </c>
      <c r="AE120" s="207" t="s">
        <v>531</v>
      </c>
      <c r="AF120" s="210" t="s">
        <v>675</v>
      </c>
      <c r="AG120" s="210" t="s">
        <v>676</v>
      </c>
      <c r="AH120" s="210" t="s">
        <v>555</v>
      </c>
      <c r="AI120" s="210" t="s">
        <v>556</v>
      </c>
      <c r="AJ120" s="210" t="s">
        <v>557</v>
      </c>
      <c r="AK120" s="210" t="s">
        <v>568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78">SUM(C123:AK123)</f>
        <v>294.54780251398768</v>
      </c>
    </row>
    <row r="124" spans="2:65" x14ac:dyDescent="0.2">
      <c r="B124" s="204" t="s">
        <v>566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8"/>
        <v>1011.7674660019052</v>
      </c>
    </row>
    <row r="125" spans="2:65" x14ac:dyDescent="0.2">
      <c r="B125" s="204" t="s">
        <v>545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8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8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8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8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8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78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78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673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78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674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78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78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78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79">SUM(C121:C135)</f>
        <v>0</v>
      </c>
      <c r="D137" s="252">
        <f t="shared" si="79"/>
        <v>0</v>
      </c>
      <c r="E137" s="252">
        <f t="shared" si="79"/>
        <v>0</v>
      </c>
      <c r="F137" s="252">
        <f t="shared" si="79"/>
        <v>0</v>
      </c>
      <c r="G137" s="252">
        <f t="shared" si="79"/>
        <v>0</v>
      </c>
      <c r="H137" s="252">
        <f t="shared" si="79"/>
        <v>0</v>
      </c>
      <c r="I137" s="252">
        <f t="shared" si="79"/>
        <v>0</v>
      </c>
      <c r="J137" s="252">
        <f t="shared" si="79"/>
        <v>0</v>
      </c>
      <c r="K137" s="252">
        <f t="shared" si="79"/>
        <v>0</v>
      </c>
      <c r="L137" s="252">
        <f t="shared" si="79"/>
        <v>1011.7674660019052</v>
      </c>
      <c r="M137" s="252">
        <f t="shared" si="79"/>
        <v>32.219926549044033</v>
      </c>
      <c r="N137" s="252">
        <f t="shared" si="79"/>
        <v>208.55560337725498</v>
      </c>
      <c r="O137" s="252">
        <f t="shared" si="79"/>
        <v>9.658257192857822E-2</v>
      </c>
      <c r="P137" s="252">
        <f t="shared" si="79"/>
        <v>286.88405520213911</v>
      </c>
      <c r="Q137" s="252">
        <f t="shared" si="79"/>
        <v>7.6637473118485584</v>
      </c>
      <c r="R137" s="252">
        <f t="shared" si="79"/>
        <v>1011.7674660019052</v>
      </c>
      <c r="S137" s="252">
        <f t="shared" si="79"/>
        <v>208.55560337725498</v>
      </c>
      <c r="T137" s="252">
        <f t="shared" si="79"/>
        <v>286.88405520213911</v>
      </c>
      <c r="U137" s="252">
        <f t="shared" si="79"/>
        <v>1000.0000000000001</v>
      </c>
      <c r="V137" s="252">
        <f t="shared" si="79"/>
        <v>11.767466001905108</v>
      </c>
      <c r="W137" s="252">
        <f t="shared" si="79"/>
        <v>208.55560337725498</v>
      </c>
      <c r="X137" s="252">
        <f t="shared" si="79"/>
        <v>286.88405520213911</v>
      </c>
      <c r="Y137" s="252">
        <f t="shared" si="79"/>
        <v>111.00813284002646</v>
      </c>
      <c r="Z137" s="252">
        <f t="shared" si="79"/>
        <v>4.9847525450981189</v>
      </c>
      <c r="AA137" s="252">
        <f t="shared" si="79"/>
        <v>22064.067709118775</v>
      </c>
      <c r="AB137" s="252">
        <f t="shared" si="79"/>
        <v>198.80764502323905</v>
      </c>
      <c r="AC137" s="252">
        <f t="shared" si="79"/>
        <v>69.582675758133661</v>
      </c>
      <c r="AD137" s="252">
        <f t="shared" si="79"/>
        <v>18.493734420766422</v>
      </c>
      <c r="AE137" s="252">
        <f t="shared" si="79"/>
        <v>584.3657277440451</v>
      </c>
      <c r="AF137" s="252">
        <f t="shared" si="79"/>
        <v>69.582675758133661</v>
      </c>
      <c r="AG137" s="252">
        <f t="shared" si="79"/>
        <v>69.582675758133661</v>
      </c>
      <c r="AH137" s="252">
        <f t="shared" si="79"/>
        <v>1309.8157778632656</v>
      </c>
      <c r="AI137" s="252">
        <f t="shared" si="79"/>
        <v>616.23583583508366</v>
      </c>
      <c r="AJ137" s="252">
        <f t="shared" si="79"/>
        <v>3432.8541806261665</v>
      </c>
      <c r="AK137" s="252">
        <f t="shared" si="79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577</v>
      </c>
      <c r="J149" s="207" t="s">
        <v>578</v>
      </c>
      <c r="K149" s="207" t="s">
        <v>570</v>
      </c>
      <c r="L149" s="209" t="s">
        <v>552</v>
      </c>
      <c r="M149" s="207" t="s">
        <v>517</v>
      </c>
      <c r="N149" s="209" t="s">
        <v>520</v>
      </c>
      <c r="O149" s="207" t="s">
        <v>547</v>
      </c>
      <c r="P149" s="210" t="s">
        <v>539</v>
      </c>
      <c r="Q149" s="207" t="s">
        <v>524</v>
      </c>
      <c r="R149" s="209" t="s">
        <v>551</v>
      </c>
      <c r="S149" s="209" t="s">
        <v>546</v>
      </c>
      <c r="T149" s="209" t="s">
        <v>543</v>
      </c>
      <c r="U149" s="209" t="s">
        <v>549</v>
      </c>
      <c r="V149" s="210" t="s">
        <v>548</v>
      </c>
      <c r="W149" s="210" t="s">
        <v>532</v>
      </c>
      <c r="X149" s="210" t="s">
        <v>567</v>
      </c>
      <c r="Y149" s="210" t="s">
        <v>533</v>
      </c>
      <c r="Z149" s="210" t="s">
        <v>535</v>
      </c>
      <c r="AA149" s="210" t="s">
        <v>534</v>
      </c>
      <c r="AB149" s="210" t="s">
        <v>633</v>
      </c>
      <c r="AC149" s="232" t="s">
        <v>530</v>
      </c>
      <c r="AD149" s="210" t="s">
        <v>529</v>
      </c>
      <c r="AE149" s="207" t="s">
        <v>531</v>
      </c>
      <c r="AF149" s="210" t="s">
        <v>675</v>
      </c>
      <c r="AG149" s="210" t="s">
        <v>676</v>
      </c>
      <c r="AH149" s="210" t="s">
        <v>555</v>
      </c>
      <c r="AI149" s="210" t="s">
        <v>556</v>
      </c>
      <c r="AJ149" s="210" t="s">
        <v>557</v>
      </c>
      <c r="AK149" s="210" t="s">
        <v>568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580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579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569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C160:AK160" si="80">SUM(D150:D158)</f>
        <v>208.55560337725498</v>
      </c>
      <c r="E160" s="252">
        <f t="shared" si="80"/>
        <v>286.88405520213911</v>
      </c>
      <c r="F160" s="252">
        <f t="shared" si="80"/>
        <v>4638.4074713301461</v>
      </c>
      <c r="G160" s="252">
        <f t="shared" si="80"/>
        <v>20860.054673363149</v>
      </c>
      <c r="H160" s="252">
        <f t="shared" si="80"/>
        <v>2.5674157567104712</v>
      </c>
      <c r="I160" s="252">
        <f t="shared" si="80"/>
        <v>5.1714158616864253E-4</v>
      </c>
      <c r="J160" s="252">
        <f t="shared" si="80"/>
        <v>4.8979947555174279</v>
      </c>
      <c r="K160" s="252">
        <f t="shared" si="80"/>
        <v>0</v>
      </c>
      <c r="L160" s="252">
        <f t="shared" si="80"/>
        <v>0</v>
      </c>
      <c r="M160" s="252">
        <f t="shared" si="80"/>
        <v>0</v>
      </c>
      <c r="N160" s="252">
        <f t="shared" si="80"/>
        <v>0</v>
      </c>
      <c r="O160" s="252">
        <f t="shared" si="80"/>
        <v>0</v>
      </c>
      <c r="P160" s="252">
        <f t="shared" si="80"/>
        <v>0</v>
      </c>
      <c r="Q160" s="252">
        <f t="shared" si="80"/>
        <v>0</v>
      </c>
      <c r="R160" s="252">
        <f t="shared" si="80"/>
        <v>0</v>
      </c>
      <c r="S160" s="252">
        <f t="shared" si="80"/>
        <v>0</v>
      </c>
      <c r="T160" s="252">
        <f t="shared" si="80"/>
        <v>0</v>
      </c>
      <c r="U160" s="252">
        <f t="shared" si="80"/>
        <v>0</v>
      </c>
      <c r="V160" s="252">
        <f t="shared" si="80"/>
        <v>0</v>
      </c>
      <c r="W160" s="252">
        <f t="shared" si="80"/>
        <v>0</v>
      </c>
      <c r="X160" s="252">
        <f t="shared" si="80"/>
        <v>0</v>
      </c>
      <c r="Y160" s="252">
        <f t="shared" si="80"/>
        <v>0</v>
      </c>
      <c r="Z160" s="252">
        <f t="shared" si="80"/>
        <v>0</v>
      </c>
      <c r="AA160" s="252">
        <f t="shared" si="80"/>
        <v>0</v>
      </c>
      <c r="AB160" s="252">
        <f t="shared" si="80"/>
        <v>0</v>
      </c>
      <c r="AC160" s="252">
        <f t="shared" si="80"/>
        <v>0</v>
      </c>
      <c r="AD160" s="252">
        <f t="shared" si="80"/>
        <v>0</v>
      </c>
      <c r="AE160" s="252">
        <f t="shared" si="80"/>
        <v>0</v>
      </c>
      <c r="AF160" s="252">
        <f t="shared" si="80"/>
        <v>0</v>
      </c>
      <c r="AG160" s="252">
        <f t="shared" si="80"/>
        <v>0</v>
      </c>
      <c r="AH160" s="252">
        <f t="shared" si="80"/>
        <v>0</v>
      </c>
      <c r="AI160" s="252">
        <f t="shared" si="80"/>
        <v>0</v>
      </c>
      <c r="AJ160" s="252">
        <f t="shared" si="80"/>
        <v>0</v>
      </c>
      <c r="AK160" s="252">
        <f t="shared" si="80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1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1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1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1"/>
        <v>20860.054673363149</v>
      </c>
      <c r="I172" s="252">
        <v>0</v>
      </c>
      <c r="K172" s="299">
        <f t="shared" ref="K172:K187" si="82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1"/>
        <v>2.5674157567104707</v>
      </c>
      <c r="I173" s="252">
        <v>0</v>
      </c>
      <c r="K173" s="299">
        <f t="shared" si="82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1"/>
        <v>5.1714158616864253E-4</v>
      </c>
      <c r="I174" s="252">
        <v>0</v>
      </c>
      <c r="K174" s="299">
        <f t="shared" si="82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1"/>
        <v>4.8979947555174279</v>
      </c>
      <c r="I175" s="252">
        <v>0</v>
      </c>
      <c r="K175" s="299">
        <f t="shared" si="82"/>
        <v>0</v>
      </c>
    </row>
    <row r="176" spans="2:39" x14ac:dyDescent="0.2">
      <c r="B176" s="204" t="s">
        <v>570</v>
      </c>
      <c r="C176" s="252">
        <v>0</v>
      </c>
      <c r="E176" s="252">
        <v>0</v>
      </c>
      <c r="G176" s="252">
        <f t="shared" si="81"/>
        <v>0</v>
      </c>
      <c r="I176" s="252">
        <v>0</v>
      </c>
      <c r="K176" s="299">
        <f t="shared" si="82"/>
        <v>0</v>
      </c>
    </row>
    <row r="177" spans="2:18" ht="16" x14ac:dyDescent="0.2">
      <c r="B177" s="205" t="s">
        <v>552</v>
      </c>
      <c r="C177" s="252">
        <v>0</v>
      </c>
      <c r="E177" s="252">
        <v>1011.7674660019052</v>
      </c>
      <c r="G177" s="252">
        <f t="shared" si="81"/>
        <v>1011.7674660019052</v>
      </c>
      <c r="I177" s="252">
        <v>0</v>
      </c>
      <c r="K177" s="299">
        <f t="shared" si="82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1"/>
        <v>0</v>
      </c>
      <c r="I178" s="252">
        <v>32.219926549044033</v>
      </c>
      <c r="K178" s="299">
        <f t="shared" si="82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1"/>
        <v>208.55560337725498</v>
      </c>
      <c r="I179" s="252">
        <v>0</v>
      </c>
      <c r="K179" s="299">
        <f t="shared" si="82"/>
        <v>0</v>
      </c>
    </row>
    <row r="180" spans="2:18" x14ac:dyDescent="0.2">
      <c r="B180" s="204" t="s">
        <v>547</v>
      </c>
      <c r="C180" s="252">
        <v>0</v>
      </c>
      <c r="E180" s="252">
        <v>9.658257192857822E-2</v>
      </c>
      <c r="G180" s="252">
        <f t="shared" si="81"/>
        <v>0</v>
      </c>
      <c r="I180" s="252">
        <v>9.658257192857822E-2</v>
      </c>
      <c r="K180" s="299">
        <f t="shared" si="82"/>
        <v>0</v>
      </c>
    </row>
    <row r="181" spans="2:18" x14ac:dyDescent="0.2">
      <c r="B181" s="206" t="s">
        <v>539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1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2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1"/>
        <v>0</v>
      </c>
      <c r="I182" s="252">
        <v>7.6637473118485584</v>
      </c>
      <c r="K182" s="299">
        <f t="shared" si="82"/>
        <v>0</v>
      </c>
    </row>
    <row r="183" spans="2:18" ht="16" x14ac:dyDescent="0.2">
      <c r="B183" s="205" t="s">
        <v>551</v>
      </c>
      <c r="C183" s="252">
        <v>0</v>
      </c>
      <c r="E183" s="252">
        <v>1011.7674660019052</v>
      </c>
      <c r="G183" s="252">
        <f t="shared" si="81"/>
        <v>1011.7674660019052</v>
      </c>
      <c r="I183" s="252">
        <v>0</v>
      </c>
      <c r="K183" s="299">
        <f t="shared" si="82"/>
        <v>0</v>
      </c>
    </row>
    <row r="184" spans="2:18" ht="16" x14ac:dyDescent="0.2">
      <c r="B184" s="205" t="s">
        <v>546</v>
      </c>
      <c r="C184" s="252">
        <v>0</v>
      </c>
      <c r="E184" s="252">
        <v>208.55560337725498</v>
      </c>
      <c r="G184" s="252">
        <f t="shared" si="81"/>
        <v>208.55560337725498</v>
      </c>
      <c r="I184" s="252">
        <v>0</v>
      </c>
      <c r="K184" s="299">
        <f t="shared" si="82"/>
        <v>0</v>
      </c>
    </row>
    <row r="185" spans="2:18" ht="16" x14ac:dyDescent="0.2">
      <c r="B185" s="205" t="s">
        <v>543</v>
      </c>
      <c r="C185" s="252">
        <v>0</v>
      </c>
      <c r="E185" s="252">
        <v>286.88405520213911</v>
      </c>
      <c r="G185" s="252">
        <f t="shared" si="81"/>
        <v>286.88405520213911</v>
      </c>
      <c r="I185" s="252">
        <v>0</v>
      </c>
      <c r="K185" s="299">
        <f t="shared" si="82"/>
        <v>0</v>
      </c>
    </row>
    <row r="186" spans="2:18" ht="16" x14ac:dyDescent="0.2">
      <c r="B186" s="205" t="s">
        <v>549</v>
      </c>
      <c r="C186" s="252">
        <v>0</v>
      </c>
      <c r="E186" s="252">
        <v>1000.0000000000001</v>
      </c>
      <c r="G186" s="252">
        <f t="shared" si="81"/>
        <v>1000.0000000000001</v>
      </c>
      <c r="I186" s="252">
        <v>0</v>
      </c>
      <c r="K186" s="299">
        <f t="shared" si="82"/>
        <v>0</v>
      </c>
    </row>
    <row r="187" spans="2:18" x14ac:dyDescent="0.2">
      <c r="B187" s="206" t="s">
        <v>548</v>
      </c>
      <c r="C187" s="252">
        <v>0</v>
      </c>
      <c r="E187" s="252">
        <v>11.767466001905108</v>
      </c>
      <c r="G187" s="252">
        <f t="shared" si="81"/>
        <v>0</v>
      </c>
      <c r="I187" s="252">
        <v>11.767466001905108</v>
      </c>
      <c r="K187" s="299">
        <f t="shared" si="82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1"/>
        <v>208.55560337725498</v>
      </c>
      <c r="I188" s="252">
        <v>0</v>
      </c>
      <c r="K188" s="299">
        <f t="shared" ref="K188:K194" si="83">C188+E188-G188-I188</f>
        <v>0</v>
      </c>
      <c r="N188" s="25"/>
      <c r="P188" s="25"/>
      <c r="Q188" s="25"/>
      <c r="R188" s="25"/>
    </row>
    <row r="189" spans="2:18" x14ac:dyDescent="0.2">
      <c r="B189" s="206" t="s">
        <v>567</v>
      </c>
      <c r="C189" s="252">
        <v>0</v>
      </c>
      <c r="E189" s="252">
        <v>286.88405520213911</v>
      </c>
      <c r="G189" s="252">
        <f t="shared" si="81"/>
        <v>286.88405520213911</v>
      </c>
      <c r="I189" s="252">
        <v>0</v>
      </c>
      <c r="K189" s="299">
        <f t="shared" si="83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1"/>
        <v>111.00813284002646</v>
      </c>
      <c r="I190" s="252">
        <v>0</v>
      </c>
      <c r="K190" s="299">
        <f t="shared" si="83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1"/>
        <v>0</v>
      </c>
      <c r="I191" s="252">
        <v>4.9847525450981189</v>
      </c>
      <c r="K191" s="299">
        <f t="shared" si="83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1"/>
        <v>0</v>
      </c>
      <c r="I192" s="252">
        <v>22064.067709118775</v>
      </c>
      <c r="K192" s="299">
        <f t="shared" si="83"/>
        <v>0</v>
      </c>
      <c r="N192" s="25"/>
      <c r="P192" s="25"/>
      <c r="Q192" s="25"/>
      <c r="R192" s="25"/>
    </row>
    <row r="193" spans="2:19" x14ac:dyDescent="0.2">
      <c r="B193" s="206" t="s">
        <v>633</v>
      </c>
      <c r="C193" s="252">
        <v>0</v>
      </c>
      <c r="E193" s="252">
        <v>198.80764502323905</v>
      </c>
      <c r="G193" s="252">
        <f t="shared" si="81"/>
        <v>198.80764502323905</v>
      </c>
      <c r="I193" s="252">
        <v>0</v>
      </c>
      <c r="K193" s="299">
        <f t="shared" si="83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1"/>
        <v>69.582675758133661</v>
      </c>
      <c r="I194" s="252">
        <v>0</v>
      </c>
      <c r="K194" s="299">
        <f t="shared" si="83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1"/>
        <v>0</v>
      </c>
      <c r="I195" s="252">
        <v>18.493734420766422</v>
      </c>
      <c r="K195" s="299">
        <f t="shared" ref="K195:K202" si="84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1"/>
        <v>0</v>
      </c>
      <c r="I196" s="252">
        <v>584.3657277440451</v>
      </c>
      <c r="K196" s="299">
        <f t="shared" si="84"/>
        <v>0</v>
      </c>
    </row>
    <row r="197" spans="2:19" x14ac:dyDescent="0.2">
      <c r="B197" s="206" t="s">
        <v>675</v>
      </c>
      <c r="C197" s="252">
        <v>0</v>
      </c>
      <c r="E197" s="252">
        <v>69.582675758133661</v>
      </c>
      <c r="G197" s="252">
        <f t="shared" si="81"/>
        <v>69.582675758133661</v>
      </c>
      <c r="I197" s="252">
        <v>0</v>
      </c>
      <c r="K197" s="299">
        <f t="shared" si="84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1"/>
        <v>59.145274394413612</v>
      </c>
      <c r="I198" s="252">
        <v>10.437401363720047</v>
      </c>
      <c r="K198" s="299"/>
    </row>
    <row r="199" spans="2:19" x14ac:dyDescent="0.2">
      <c r="B199" s="206" t="s">
        <v>555</v>
      </c>
      <c r="C199" s="252">
        <v>0</v>
      </c>
      <c r="E199" s="252">
        <v>1309.8157778632656</v>
      </c>
      <c r="G199" s="252">
        <f t="shared" si="81"/>
        <v>1309.8157778632656</v>
      </c>
      <c r="I199" s="252">
        <v>0</v>
      </c>
      <c r="K199" s="299">
        <f t="shared" si="84"/>
        <v>0</v>
      </c>
      <c r="P199" s="245"/>
      <c r="Q199" s="245"/>
      <c r="R199" s="245"/>
      <c r="S199" s="245"/>
    </row>
    <row r="200" spans="2:19" x14ac:dyDescent="0.2">
      <c r="B200" s="206" t="s">
        <v>556</v>
      </c>
      <c r="C200" s="252">
        <v>0</v>
      </c>
      <c r="E200" s="252">
        <v>616.23583583508366</v>
      </c>
      <c r="G200" s="252">
        <f t="shared" si="81"/>
        <v>0</v>
      </c>
      <c r="I200" s="252">
        <v>616.23583583508366</v>
      </c>
      <c r="K200" s="299">
        <f t="shared" si="84"/>
        <v>0</v>
      </c>
    </row>
    <row r="201" spans="2:19" x14ac:dyDescent="0.2">
      <c r="B201" s="206" t="s">
        <v>557</v>
      </c>
      <c r="C201" s="252">
        <v>0</v>
      </c>
      <c r="E201" s="252">
        <v>3432.8541806261665</v>
      </c>
      <c r="G201" s="252">
        <f t="shared" si="81"/>
        <v>0</v>
      </c>
      <c r="I201" s="252">
        <v>3432.8541806261665</v>
      </c>
      <c r="K201" s="299">
        <f t="shared" si="84"/>
        <v>0</v>
      </c>
    </row>
    <row r="202" spans="2:19" x14ac:dyDescent="0.2">
      <c r="B202" s="206" t="s">
        <v>568</v>
      </c>
      <c r="C202" s="252">
        <v>0</v>
      </c>
      <c r="E202" s="252">
        <v>229.94813284002646</v>
      </c>
      <c r="G202" s="252">
        <f t="shared" si="81"/>
        <v>0</v>
      </c>
      <c r="I202" s="252">
        <v>229.94813284002646</v>
      </c>
      <c r="K202" s="299">
        <f t="shared" si="84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5">AL122</f>
        <v>208.65218594918355</v>
      </c>
      <c r="G210" s="299">
        <f t="shared" ref="G210:G223" si="86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5"/>
        <v>294.54780251398768</v>
      </c>
      <c r="G211" s="299">
        <f t="shared" si="86"/>
        <v>0</v>
      </c>
    </row>
    <row r="212" spans="2:15" x14ac:dyDescent="0.2">
      <c r="B212" s="204" t="s">
        <v>566</v>
      </c>
      <c r="C212" s="252">
        <v>1011.7674660019052</v>
      </c>
      <c r="D212" s="254"/>
      <c r="E212" s="252">
        <f t="shared" si="85"/>
        <v>1011.7674660019052</v>
      </c>
      <c r="F212" s="254"/>
      <c r="G212" s="299">
        <f t="shared" si="86"/>
        <v>0</v>
      </c>
    </row>
    <row r="213" spans="2:15" x14ac:dyDescent="0.2">
      <c r="B213" s="204" t="s">
        <v>545</v>
      </c>
      <c r="C213" s="252">
        <v>208.55560337725498</v>
      </c>
      <c r="E213" s="252">
        <f t="shared" si="85"/>
        <v>208.55560337725498</v>
      </c>
      <c r="G213" s="299">
        <f t="shared" si="86"/>
        <v>0</v>
      </c>
      <c r="H213" s="245"/>
      <c r="I213" s="245"/>
      <c r="J213" s="245"/>
      <c r="K213" s="245"/>
    </row>
    <row r="214" spans="2:15" x14ac:dyDescent="0.2">
      <c r="B214" s="204" t="s">
        <v>544</v>
      </c>
      <c r="C214" s="252">
        <v>286.88405520213911</v>
      </c>
      <c r="E214" s="252">
        <f t="shared" si="85"/>
        <v>286.88405520213911</v>
      </c>
      <c r="G214" s="299">
        <f t="shared" si="86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5"/>
        <v>1011.7674660019052</v>
      </c>
      <c r="G215" s="299">
        <f t="shared" si="86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5"/>
        <v>208.55560337725498</v>
      </c>
      <c r="F216" s="171" t="s">
        <v>474</v>
      </c>
      <c r="G216" s="299">
        <f t="shared" si="86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5"/>
        <v>286.88405520213911</v>
      </c>
      <c r="G217" s="299">
        <f t="shared" si="86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5"/>
        <v>22180.060594503899</v>
      </c>
      <c r="G218" s="299">
        <f t="shared" si="86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5"/>
        <v>871.24978294618427</v>
      </c>
      <c r="G219" s="299">
        <f t="shared" si="86"/>
        <v>0</v>
      </c>
    </row>
    <row r="220" spans="2:15" x14ac:dyDescent="0.2">
      <c r="B220" s="204" t="s">
        <v>673</v>
      </c>
      <c r="C220" s="252">
        <v>69.582675758133661</v>
      </c>
      <c r="E220" s="252">
        <f t="shared" si="85"/>
        <v>69.582675758133661</v>
      </c>
      <c r="G220" s="299">
        <f t="shared" si="86"/>
        <v>0</v>
      </c>
    </row>
    <row r="221" spans="2:15" x14ac:dyDescent="0.2">
      <c r="B221" s="204" t="s">
        <v>674</v>
      </c>
      <c r="C221" s="252">
        <v>69.582675758133661</v>
      </c>
      <c r="E221" s="252">
        <f t="shared" si="85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5"/>
        <v>1309.8157778632656</v>
      </c>
      <c r="G222" s="299">
        <f t="shared" si="86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5"/>
        <v>4279.0381493012765</v>
      </c>
      <c r="G223" s="299">
        <f t="shared" si="86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G105" zoomScale="87" workbookViewId="0">
      <selection activeCell="AH133" sqref="AH13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668</v>
      </c>
      <c r="AP1" s="260"/>
      <c r="AQ1" s="207" t="s">
        <v>415</v>
      </c>
      <c r="AR1" s="207" t="s">
        <v>416</v>
      </c>
      <c r="AS1" s="207" t="s">
        <v>417</v>
      </c>
      <c r="AT1" s="207" t="s">
        <v>566</v>
      </c>
      <c r="AU1" s="207" t="s">
        <v>545</v>
      </c>
      <c r="AV1" s="207" t="s">
        <v>544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673</v>
      </c>
      <c r="BC1" s="207" t="s">
        <v>674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566</v>
      </c>
      <c r="BO1" s="207" t="s">
        <v>545</v>
      </c>
      <c r="BP1" s="207" t="s">
        <v>544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673</v>
      </c>
      <c r="BW1" s="207" t="s">
        <v>674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/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/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/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/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/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/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/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/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/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/>
      <c r="BX6" s="284">
        <v>0</v>
      </c>
      <c r="BY6" s="284">
        <v>0</v>
      </c>
    </row>
    <row r="7" spans="2:77" x14ac:dyDescent="0.2">
      <c r="B7" s="204" t="s">
        <v>577</v>
      </c>
      <c r="C7" s="284">
        <v>1</v>
      </c>
      <c r="AP7" s="204" t="s">
        <v>577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/>
      <c r="BD7" s="284">
        <v>0</v>
      </c>
      <c r="BE7" s="284">
        <v>0</v>
      </c>
      <c r="BJ7" s="204" t="s">
        <v>577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/>
      <c r="BX7" s="284">
        <v>0</v>
      </c>
      <c r="BY7" s="284">
        <v>0</v>
      </c>
    </row>
    <row r="8" spans="2:77" x14ac:dyDescent="0.2">
      <c r="B8" s="204" t="s">
        <v>578</v>
      </c>
      <c r="C8" s="284">
        <v>1</v>
      </c>
      <c r="AP8" s="204" t="s">
        <v>578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/>
      <c r="BD8" s="284">
        <v>0</v>
      </c>
      <c r="BE8" s="284">
        <v>0</v>
      </c>
      <c r="BJ8" s="204" t="s">
        <v>578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/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/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/>
      <c r="BX9" s="284">
        <v>0</v>
      </c>
      <c r="BY9" s="284">
        <v>0</v>
      </c>
    </row>
    <row r="10" spans="2:77" x14ac:dyDescent="0.2">
      <c r="B10" s="204" t="s">
        <v>570</v>
      </c>
      <c r="C10" s="284">
        <v>1</v>
      </c>
      <c r="AP10" s="204" t="s">
        <v>570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/>
      <c r="BD10" s="284">
        <v>0</v>
      </c>
      <c r="BE10" s="284">
        <v>0</v>
      </c>
      <c r="BJ10" s="204" t="s">
        <v>570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/>
      <c r="BX10" s="284">
        <v>0</v>
      </c>
      <c r="BY10" s="284">
        <v>0</v>
      </c>
    </row>
    <row r="11" spans="2:77" ht="16" x14ac:dyDescent="0.2">
      <c r="B11" s="205" t="s">
        <v>552</v>
      </c>
      <c r="C11" s="284">
        <v>1</v>
      </c>
      <c r="AP11" s="205" t="s">
        <v>552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/>
      <c r="BD11" s="284">
        <v>0</v>
      </c>
      <c r="BE11" s="284">
        <v>0</v>
      </c>
      <c r="BJ11" s="205" t="s">
        <v>552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/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/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/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/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/>
      <c r="BX13" s="284">
        <v>0</v>
      </c>
      <c r="BY13" s="284">
        <v>0</v>
      </c>
    </row>
    <row r="14" spans="2:77" x14ac:dyDescent="0.2">
      <c r="B14" s="204" t="s">
        <v>547</v>
      </c>
      <c r="C14" s="284">
        <v>1</v>
      </c>
      <c r="AP14" s="204" t="s">
        <v>547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/>
      <c r="BD14" s="284">
        <v>0</v>
      </c>
      <c r="BE14" s="284">
        <v>0</v>
      </c>
      <c r="BJ14" s="204" t="s">
        <v>547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/>
      <c r="BX14" s="284">
        <v>0</v>
      </c>
      <c r="BY14" s="284">
        <v>0</v>
      </c>
    </row>
    <row r="15" spans="2:77" x14ac:dyDescent="0.2">
      <c r="B15" s="206" t="s">
        <v>539</v>
      </c>
      <c r="C15" s="284">
        <v>1</v>
      </c>
      <c r="AP15" s="206" t="s">
        <v>539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/>
      <c r="BD15" s="284">
        <v>0</v>
      </c>
      <c r="BE15" s="284">
        <v>0</v>
      </c>
      <c r="BJ15" s="206" t="s">
        <v>539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/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/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/>
      <c r="BX16" s="284">
        <v>0</v>
      </c>
      <c r="BY16" s="284">
        <v>0</v>
      </c>
    </row>
    <row r="17" spans="2:77" ht="16" x14ac:dyDescent="0.2">
      <c r="B17" s="205" t="s">
        <v>551</v>
      </c>
      <c r="C17" s="284">
        <v>1</v>
      </c>
      <c r="AP17" s="205" t="s">
        <v>551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/>
      <c r="BD17" s="284">
        <v>0</v>
      </c>
      <c r="BE17" s="284">
        <v>0</v>
      </c>
      <c r="BJ17" s="205" t="s">
        <v>551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/>
      <c r="BX17" s="284">
        <v>0</v>
      </c>
      <c r="BY17" s="284">
        <v>0</v>
      </c>
    </row>
    <row r="18" spans="2:77" ht="16" x14ac:dyDescent="0.2">
      <c r="B18" s="205" t="s">
        <v>546</v>
      </c>
      <c r="C18" s="284">
        <v>1</v>
      </c>
      <c r="AP18" s="205" t="s">
        <v>546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/>
      <c r="BD18" s="284">
        <v>0</v>
      </c>
      <c r="BE18" s="284">
        <v>0</v>
      </c>
      <c r="BJ18" s="205" t="s">
        <v>546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/>
      <c r="BX18" s="284">
        <v>0</v>
      </c>
      <c r="BY18" s="284">
        <v>0</v>
      </c>
    </row>
    <row r="19" spans="2:77" ht="16" x14ac:dyDescent="0.2">
      <c r="B19" s="205" t="s">
        <v>543</v>
      </c>
      <c r="C19" s="284">
        <v>1</v>
      </c>
      <c r="AP19" s="205" t="s">
        <v>543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/>
      <c r="BD19" s="284">
        <v>0</v>
      </c>
      <c r="BE19" s="284">
        <v>0</v>
      </c>
      <c r="BJ19" s="205" t="s">
        <v>543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/>
      <c r="BX19" s="284">
        <v>0</v>
      </c>
      <c r="BY19" s="284">
        <v>0</v>
      </c>
    </row>
    <row r="20" spans="2:77" ht="16" x14ac:dyDescent="0.2">
      <c r="B20" s="205" t="s">
        <v>549</v>
      </c>
      <c r="C20" s="284">
        <v>1</v>
      </c>
      <c r="AP20" s="205" t="s">
        <v>549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/>
      <c r="BD20" s="284">
        <v>0</v>
      </c>
      <c r="BE20" s="284">
        <v>0</v>
      </c>
      <c r="BJ20" s="205" t="s">
        <v>549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/>
      <c r="BX20" s="284">
        <v>0</v>
      </c>
      <c r="BY20" s="284">
        <v>0</v>
      </c>
    </row>
    <row r="21" spans="2:77" x14ac:dyDescent="0.2">
      <c r="B21" s="206" t="s">
        <v>548</v>
      </c>
      <c r="C21" s="284">
        <v>1</v>
      </c>
      <c r="AP21" s="206" t="s">
        <v>548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/>
      <c r="BD21" s="284">
        <v>0</v>
      </c>
      <c r="BE21" s="284">
        <v>0</v>
      </c>
      <c r="BJ21" s="206" t="s">
        <v>548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/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/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/>
      <c r="BX22" s="284">
        <v>0</v>
      </c>
      <c r="BY22" s="284">
        <v>0</v>
      </c>
    </row>
    <row r="23" spans="2:77" x14ac:dyDescent="0.2">
      <c r="B23" s="206" t="s">
        <v>567</v>
      </c>
      <c r="C23" s="284">
        <v>1</v>
      </c>
      <c r="AP23" s="206" t="s">
        <v>567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/>
      <c r="BD23" s="284">
        <v>0</v>
      </c>
      <c r="BE23" s="284">
        <v>0</v>
      </c>
      <c r="BJ23" s="206" t="s">
        <v>567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/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/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/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/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/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/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/>
      <c r="BX26" s="284">
        <v>0</v>
      </c>
      <c r="BY26" s="284">
        <v>0</v>
      </c>
    </row>
    <row r="27" spans="2:77" x14ac:dyDescent="0.2">
      <c r="B27" s="206" t="s">
        <v>633</v>
      </c>
      <c r="C27" s="284">
        <v>1</v>
      </c>
      <c r="AP27" s="206" t="s">
        <v>633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/>
      <c r="BD27" s="284">
        <v>0</v>
      </c>
      <c r="BE27" s="284">
        <v>0</v>
      </c>
      <c r="BJ27" s="206" t="s">
        <v>633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/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/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/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/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/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/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/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675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/>
      <c r="BD31" s="284">
        <v>0</v>
      </c>
      <c r="BE31" s="284">
        <v>0</v>
      </c>
      <c r="BJ31" s="206" t="s">
        <v>675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/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284"/>
      <c r="BD32" s="284"/>
      <c r="BE32" s="284"/>
      <c r="BJ32" s="206" t="s">
        <v>676</v>
      </c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284"/>
      <c r="BV32" s="284"/>
      <c r="BW32" s="284"/>
      <c r="BX32" s="284"/>
      <c r="BY32" s="284"/>
    </row>
    <row r="33" spans="2:77" x14ac:dyDescent="0.2">
      <c r="B33" s="206" t="s">
        <v>555</v>
      </c>
      <c r="C33" s="284">
        <v>1</v>
      </c>
      <c r="AP33" s="206" t="s">
        <v>555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/>
      <c r="BD33" s="284">
        <v>0</v>
      </c>
      <c r="BE33" s="284">
        <v>0</v>
      </c>
      <c r="BJ33" s="206" t="s">
        <v>555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/>
      <c r="BX33" s="284">
        <v>0</v>
      </c>
      <c r="BY33" s="284">
        <v>0</v>
      </c>
    </row>
    <row r="34" spans="2:77" x14ac:dyDescent="0.2">
      <c r="B34" s="206" t="s">
        <v>556</v>
      </c>
      <c r="C34" s="284">
        <v>1</v>
      </c>
      <c r="AP34" s="206" t="s">
        <v>556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/>
      <c r="BD34" s="284">
        <v>0</v>
      </c>
      <c r="BE34" s="284">
        <v>0</v>
      </c>
      <c r="BJ34" s="206" t="s">
        <v>556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/>
      <c r="BX34" s="284">
        <v>0</v>
      </c>
      <c r="BY34" s="284">
        <v>0</v>
      </c>
    </row>
    <row r="35" spans="2:77" x14ac:dyDescent="0.2">
      <c r="B35" s="206" t="s">
        <v>557</v>
      </c>
      <c r="C35" s="284">
        <v>1</v>
      </c>
      <c r="AP35" s="206" t="s">
        <v>557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/>
      <c r="BD35" s="284">
        <v>0</v>
      </c>
      <c r="BE35" s="284">
        <v>0</v>
      </c>
      <c r="BJ35" s="206" t="s">
        <v>557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/>
      <c r="BX35" s="284">
        <v>0</v>
      </c>
      <c r="BY35" s="284">
        <v>0</v>
      </c>
    </row>
    <row r="36" spans="2:77" x14ac:dyDescent="0.2">
      <c r="B36" s="206" t="s">
        <v>568</v>
      </c>
      <c r="C36" s="284">
        <v>1</v>
      </c>
      <c r="AP36" s="206" t="s">
        <v>568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/>
      <c r="BD36" s="284">
        <v>0</v>
      </c>
      <c r="BE36" s="284">
        <v>0</v>
      </c>
      <c r="BJ36" s="206" t="s">
        <v>568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/>
      <c r="BX36" s="284">
        <v>0</v>
      </c>
      <c r="BY36" s="284">
        <v>0</v>
      </c>
    </row>
    <row r="37" spans="2:77" x14ac:dyDescent="0.2">
      <c r="C37" s="171" t="s">
        <v>584</v>
      </c>
      <c r="AP37" s="206"/>
      <c r="AQ37" s="390" t="s">
        <v>581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582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566</v>
      </c>
      <c r="AU40" s="207" t="s">
        <v>545</v>
      </c>
      <c r="AV40" s="207" t="s">
        <v>544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673</v>
      </c>
      <c r="BC40" s="207" t="s">
        <v>674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/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57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/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/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/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/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577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/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578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/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/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570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/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552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/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/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/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547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/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539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/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/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551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/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546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/>
      <c r="BD57" s="284">
        <f t="shared" si="1"/>
        <v>0</v>
      </c>
      <c r="BE57" s="284">
        <f t="shared" si="1"/>
        <v>0</v>
      </c>
    </row>
    <row r="58" spans="42:57" ht="16" x14ac:dyDescent="0.2">
      <c r="AP58" s="205" t="s">
        <v>543</v>
      </c>
      <c r="AQ58" s="284">
        <f t="shared" ref="AQ58:BE70" si="2">AQ98</f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/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549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/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548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/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/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567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/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/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/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/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633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/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/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/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/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675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6.1564271489094446E-3</v>
      </c>
      <c r="BB70" s="284">
        <f t="shared" si="2"/>
        <v>0</v>
      </c>
      <c r="BC70" s="284"/>
      <c r="BD70" s="284">
        <f t="shared" si="2"/>
        <v>0</v>
      </c>
      <c r="BE70" s="284">
        <f t="shared" si="2"/>
        <v>6.1564271489094437E-3</v>
      </c>
    </row>
    <row r="71" spans="42:64" x14ac:dyDescent="0.2">
      <c r="AP71" s="206" t="s">
        <v>676</v>
      </c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</row>
    <row r="72" spans="42:64" x14ac:dyDescent="0.2">
      <c r="AP72" s="206" t="s">
        <v>555</v>
      </c>
      <c r="AQ72" s="284">
        <f>AQ112</f>
        <v>0</v>
      </c>
      <c r="AR72" s="284">
        <f>AR112</f>
        <v>0</v>
      </c>
      <c r="AS72" s="284">
        <f>AS112</f>
        <v>0</v>
      </c>
      <c r="AT72" s="284">
        <f>AT112</f>
        <v>0</v>
      </c>
      <c r="AU72" s="284">
        <f>AU112</f>
        <v>0</v>
      </c>
      <c r="AV72" s="284">
        <f>AV112</f>
        <v>0</v>
      </c>
      <c r="AW72" s="284">
        <f>AW112</f>
        <v>0</v>
      </c>
      <c r="AX72" s="284">
        <f>AX112</f>
        <v>0</v>
      </c>
      <c r="AY72" s="284">
        <f>AY112</f>
        <v>0</v>
      </c>
      <c r="AZ72" s="284">
        <f>AZ112</f>
        <v>0</v>
      </c>
      <c r="BA72" s="284">
        <f>BA112</f>
        <v>0</v>
      </c>
      <c r="BB72" s="284">
        <f>BB112</f>
        <v>0</v>
      </c>
      <c r="BC72" s="284"/>
      <c r="BD72" s="284">
        <f>BD112</f>
        <v>0</v>
      </c>
      <c r="BE72" s="284">
        <f>BE112</f>
        <v>-5807.700525901595</v>
      </c>
    </row>
    <row r="73" spans="42:64" x14ac:dyDescent="0.2">
      <c r="AP73" s="206" t="s">
        <v>556</v>
      </c>
      <c r="AQ73" s="284">
        <f>AQ113</f>
        <v>0</v>
      </c>
      <c r="AR73" s="284">
        <f>AR113</f>
        <v>0</v>
      </c>
      <c r="AS73" s="284">
        <f>AS113</f>
        <v>0</v>
      </c>
      <c r="AT73" s="284">
        <f>AT113</f>
        <v>0</v>
      </c>
      <c r="AU73" s="284">
        <f>AU113</f>
        <v>0</v>
      </c>
      <c r="AV73" s="284">
        <f>AV113</f>
        <v>0</v>
      </c>
      <c r="AW73" s="284">
        <f>AW113</f>
        <v>0</v>
      </c>
      <c r="AX73" s="284">
        <f>AX113</f>
        <v>0</v>
      </c>
      <c r="AY73" s="284">
        <f>AY113</f>
        <v>0</v>
      </c>
      <c r="AZ73" s="284">
        <f>AZ113</f>
        <v>0</v>
      </c>
      <c r="BA73" s="284">
        <f>BA113</f>
        <v>0</v>
      </c>
      <c r="BB73" s="284">
        <f>BB113</f>
        <v>0</v>
      </c>
      <c r="BC73" s="284"/>
      <c r="BD73" s="284">
        <f>BD113</f>
        <v>0</v>
      </c>
      <c r="BE73" s="284">
        <f>BE113</f>
        <v>0</v>
      </c>
    </row>
    <row r="74" spans="42:64" x14ac:dyDescent="0.2">
      <c r="AP74" s="206" t="s">
        <v>557</v>
      </c>
      <c r="AQ74" s="284">
        <f>AQ114</f>
        <v>0</v>
      </c>
      <c r="AR74" s="284">
        <f>AR114</f>
        <v>0</v>
      </c>
      <c r="AS74" s="284">
        <f>AS114</f>
        <v>0</v>
      </c>
      <c r="AT74" s="284">
        <f>AT114</f>
        <v>0</v>
      </c>
      <c r="AU74" s="284">
        <f>AU114</f>
        <v>0</v>
      </c>
      <c r="AV74" s="284">
        <f>AV114</f>
        <v>0</v>
      </c>
      <c r="AW74" s="284">
        <f>AW114</f>
        <v>0</v>
      </c>
      <c r="AX74" s="284">
        <f>AX114</f>
        <v>0</v>
      </c>
      <c r="AY74" s="284">
        <f>AY114</f>
        <v>0</v>
      </c>
      <c r="AZ74" s="284">
        <f>AZ114</f>
        <v>0</v>
      </c>
      <c r="BA74" s="284">
        <f>BA114</f>
        <v>0</v>
      </c>
      <c r="BB74" s="284">
        <f>BB114</f>
        <v>0</v>
      </c>
      <c r="BC74" s="284"/>
      <c r="BD74" s="284">
        <f>BD114</f>
        <v>0</v>
      </c>
      <c r="BE74" s="284">
        <f>BE114</f>
        <v>0</v>
      </c>
    </row>
    <row r="75" spans="42:64" x14ac:dyDescent="0.2">
      <c r="AP75" s="206" t="s">
        <v>568</v>
      </c>
      <c r="AQ75" s="284">
        <f t="shared" ref="AQ75:BE75" si="3">AQ115</f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/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0" t="s">
        <v>583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566</v>
      </c>
      <c r="AU80" s="207" t="s">
        <v>545</v>
      </c>
      <c r="AV80" s="207" t="s">
        <v>544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673</v>
      </c>
      <c r="BC80" s="207" t="s">
        <v>674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577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577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578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578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570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570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552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552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547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547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539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539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551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551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546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546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543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543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549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549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548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548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567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567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633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633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675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>
        <f>'Ore-&gt;PI'!BU233</f>
        <v>6.1564271489094446E-3</v>
      </c>
      <c r="BB110" s="230"/>
      <c r="BC110" s="230"/>
      <c r="BD110" s="230"/>
      <c r="BE110" s="243">
        <f>'Ore-&gt;PI'!EF160</f>
        <v>6.1564271489094437E-3</v>
      </c>
      <c r="BF110" s="252">
        <f t="shared" si="4"/>
        <v>1.2312854297818889E-2</v>
      </c>
      <c r="BJ110" s="206" t="s">
        <v>675</v>
      </c>
      <c r="BK110" s="244">
        <f>'Ore-&gt;PI'!EZ241</f>
        <v>6.1564271489094446E-3</v>
      </c>
      <c r="BL110" s="244"/>
      <c r="BM110" s="252">
        <f t="shared" si="5"/>
        <v>6.1564271489094446E-3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43"/>
      <c r="BF111" s="252"/>
      <c r="BJ111" s="206" t="s">
        <v>676</v>
      </c>
      <c r="BK111" s="244"/>
      <c r="BL111" s="244"/>
      <c r="BM111" s="252"/>
    </row>
    <row r="112" spans="32:65" x14ac:dyDescent="0.2">
      <c r="AF112" s="206"/>
      <c r="AG112" s="206"/>
      <c r="AP112" s="206" t="s">
        <v>555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555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556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556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557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557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568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568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/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1"/>
      <c r="D118" s="391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577</v>
      </c>
      <c r="J119" s="207" t="s">
        <v>578</v>
      </c>
      <c r="K119" s="207" t="s">
        <v>570</v>
      </c>
      <c r="L119" s="209" t="s">
        <v>552</v>
      </c>
      <c r="M119" s="207" t="s">
        <v>517</v>
      </c>
      <c r="N119" s="209" t="s">
        <v>520</v>
      </c>
      <c r="O119" s="207" t="s">
        <v>547</v>
      </c>
      <c r="P119" s="210" t="s">
        <v>539</v>
      </c>
      <c r="Q119" s="207" t="s">
        <v>524</v>
      </c>
      <c r="R119" s="209" t="s">
        <v>551</v>
      </c>
      <c r="S119" s="209" t="s">
        <v>546</v>
      </c>
      <c r="T119" s="209" t="s">
        <v>543</v>
      </c>
      <c r="U119" s="209" t="s">
        <v>549</v>
      </c>
      <c r="V119" s="210" t="s">
        <v>548</v>
      </c>
      <c r="W119" s="210" t="s">
        <v>532</v>
      </c>
      <c r="X119" s="210" t="s">
        <v>567</v>
      </c>
      <c r="Y119" s="210" t="s">
        <v>533</v>
      </c>
      <c r="Z119" s="210" t="s">
        <v>535</v>
      </c>
      <c r="AA119" s="210" t="s">
        <v>534</v>
      </c>
      <c r="AB119" s="210" t="s">
        <v>633</v>
      </c>
      <c r="AC119" s="232" t="s">
        <v>530</v>
      </c>
      <c r="AD119" s="210" t="s">
        <v>529</v>
      </c>
      <c r="AE119" s="207" t="s">
        <v>531</v>
      </c>
      <c r="AF119" s="210" t="s">
        <v>675</v>
      </c>
      <c r="AG119" s="210" t="s">
        <v>676</v>
      </c>
      <c r="AH119" s="210" t="s">
        <v>555</v>
      </c>
      <c r="AI119" s="210" t="s">
        <v>556</v>
      </c>
      <c r="AJ119" s="210" t="s">
        <v>557</v>
      </c>
      <c r="AK119" s="210" t="s">
        <v>568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673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674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0" t="s">
        <v>419</v>
      </c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0" t="s">
        <v>466</v>
      </c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577</v>
      </c>
      <c r="J148" s="207" t="s">
        <v>578</v>
      </c>
      <c r="K148" s="207" t="s">
        <v>570</v>
      </c>
      <c r="L148" s="209" t="s">
        <v>552</v>
      </c>
      <c r="M148" s="207" t="s">
        <v>517</v>
      </c>
      <c r="N148" s="209" t="s">
        <v>520</v>
      </c>
      <c r="O148" s="207" t="s">
        <v>547</v>
      </c>
      <c r="P148" s="210" t="s">
        <v>539</v>
      </c>
      <c r="Q148" s="207" t="s">
        <v>524</v>
      </c>
      <c r="R148" s="209" t="s">
        <v>551</v>
      </c>
      <c r="S148" s="209" t="s">
        <v>546</v>
      </c>
      <c r="T148" s="209" t="s">
        <v>543</v>
      </c>
      <c r="U148" s="209" t="s">
        <v>549</v>
      </c>
      <c r="V148" s="210" t="s">
        <v>548</v>
      </c>
      <c r="W148" s="210" t="s">
        <v>532</v>
      </c>
      <c r="X148" s="210" t="s">
        <v>567</v>
      </c>
      <c r="Y148" s="210" t="s">
        <v>533</v>
      </c>
      <c r="Z148" s="210" t="s">
        <v>535</v>
      </c>
      <c r="AA148" s="210" t="s">
        <v>534</v>
      </c>
      <c r="AB148" s="210" t="s">
        <v>633</v>
      </c>
      <c r="AC148" s="232" t="s">
        <v>530</v>
      </c>
      <c r="AD148" s="210" t="s">
        <v>529</v>
      </c>
      <c r="AE148" s="207" t="s">
        <v>531</v>
      </c>
      <c r="AF148" s="210" t="s">
        <v>675</v>
      </c>
      <c r="AG148" s="210" t="s">
        <v>676</v>
      </c>
      <c r="AH148" s="210" t="s">
        <v>555</v>
      </c>
      <c r="AI148" s="210" t="s">
        <v>556</v>
      </c>
      <c r="AJ148" s="210" t="s">
        <v>557</v>
      </c>
      <c r="AK148" s="210" t="s">
        <v>568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'Ore-&gt;PI'!BU259+'Ore-&gt;PI'!BU157+'Ore-&gt;PI'!EF119</f>
        <v>4.8128279999999996E-2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580</v>
      </c>
      <c r="C154" s="244"/>
      <c r="D154" s="244"/>
      <c r="E154" s="244"/>
      <c r="F154" s="244"/>
      <c r="G154" s="244"/>
      <c r="H154" s="244">
        <f>'Ore-&gt;PI'!O227+'Ore-&gt;PI'!O145+'Ore-&gt;PI'!O64</f>
        <v>127800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569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0" t="s">
        <v>57</v>
      </c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4.8128279999999996E-2</v>
      </c>
      <c r="H159" s="252">
        <f t="shared" si="9"/>
        <v>127800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0" t="s">
        <v>467</v>
      </c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25"/>
      <c r="AM160" s="25"/>
    </row>
    <row r="164" spans="2:22" x14ac:dyDescent="0.2">
      <c r="C164" s="390" t="s">
        <v>671</v>
      </c>
      <c r="D164" s="390"/>
      <c r="E164" s="390"/>
      <c r="F164" s="390"/>
      <c r="G164" s="390"/>
      <c r="H164" s="390"/>
      <c r="I164" s="390"/>
      <c r="J164" s="390"/>
      <c r="K164" s="390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>
        <f>C159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f>D159</f>
        <v>-12112.03618380849</v>
      </c>
      <c r="E168" s="252">
        <v>0</v>
      </c>
      <c r="G168" s="252">
        <f>BF82</f>
        <v>-12112.03618380849</v>
      </c>
      <c r="I168" s="252">
        <v>0</v>
      </c>
      <c r="K168" s="299">
        <f>C168+E168-G168-I168</f>
        <v>0</v>
      </c>
    </row>
    <row r="169" spans="2:22" x14ac:dyDescent="0.2">
      <c r="B169" s="204" t="s">
        <v>426</v>
      </c>
      <c r="C169" s="252">
        <f>E159</f>
        <v>27180.660725538582</v>
      </c>
      <c r="E169" s="252">
        <v>0</v>
      </c>
      <c r="G169" s="252">
        <f>BF83</f>
        <v>27180.660725538582</v>
      </c>
      <c r="I169" s="252">
        <v>0</v>
      </c>
      <c r="K169" s="299">
        <f>C169+E169-G169-I169</f>
        <v>0</v>
      </c>
    </row>
    <row r="170" spans="2:22" x14ac:dyDescent="0.2">
      <c r="B170" s="204" t="s">
        <v>447</v>
      </c>
      <c r="C170" s="252">
        <f>F159</f>
        <v>0</v>
      </c>
      <c r="E170" s="252">
        <v>0</v>
      </c>
      <c r="G170" s="252">
        <f>BF84</f>
        <v>0</v>
      </c>
      <c r="I170" s="252">
        <v>0</v>
      </c>
      <c r="K170" s="299">
        <f>ROUND(C170+E170-G170-I170, 10)</f>
        <v>0</v>
      </c>
    </row>
    <row r="171" spans="2:22" x14ac:dyDescent="0.2">
      <c r="B171" s="204" t="s">
        <v>477</v>
      </c>
      <c r="C171" s="252">
        <f>G159</f>
        <v>4.8128279999999996E-2</v>
      </c>
      <c r="E171" s="252">
        <v>0</v>
      </c>
      <c r="G171" s="252">
        <f>BF85</f>
        <v>4.8128279999999996E-2</v>
      </c>
      <c r="I171" s="252">
        <v>0</v>
      </c>
      <c r="K171" s="299">
        <f t="shared" ref="K171:K201" si="10">C171+E171-G171-I171</f>
        <v>0</v>
      </c>
    </row>
    <row r="172" spans="2:22" x14ac:dyDescent="0.2">
      <c r="B172" s="204" t="s">
        <v>515</v>
      </c>
      <c r="C172" s="252">
        <f>H159</f>
        <v>127800</v>
      </c>
      <c r="E172" s="252">
        <v>0</v>
      </c>
      <c r="G172" s="252">
        <f>BF86</f>
        <v>127800</v>
      </c>
      <c r="I172" s="252">
        <v>0</v>
      </c>
      <c r="K172" s="299">
        <f t="shared" si="10"/>
        <v>0</v>
      </c>
    </row>
    <row r="173" spans="2:22" x14ac:dyDescent="0.2">
      <c r="B173" s="204" t="s">
        <v>516</v>
      </c>
      <c r="C173" s="252">
        <f>I159</f>
        <v>-2189.4247196818515</v>
      </c>
      <c r="E173" s="252">
        <v>0</v>
      </c>
      <c r="G173" s="252">
        <f>BF87</f>
        <v>-2189.4247196818515</v>
      </c>
      <c r="I173" s="252">
        <v>0</v>
      </c>
      <c r="K173" s="299">
        <f t="shared" si="10"/>
        <v>0</v>
      </c>
    </row>
    <row r="174" spans="2:22" x14ac:dyDescent="0.2">
      <c r="B174" s="204" t="s">
        <v>519</v>
      </c>
      <c r="C174" s="252">
        <f>J159</f>
        <v>39500</v>
      </c>
      <c r="E174" s="252">
        <v>0</v>
      </c>
      <c r="G174" s="252">
        <f>BF88</f>
        <v>39500</v>
      </c>
      <c r="I174" s="252">
        <v>0</v>
      </c>
      <c r="K174" s="299">
        <f t="shared" si="10"/>
        <v>0</v>
      </c>
    </row>
    <row r="175" spans="2:22" x14ac:dyDescent="0.2">
      <c r="B175" s="204" t="s">
        <v>570</v>
      </c>
      <c r="C175" s="252">
        <f>K159</f>
        <v>0</v>
      </c>
      <c r="E175" s="252">
        <v>0</v>
      </c>
      <c r="G175" s="252">
        <f>BF89</f>
        <v>0</v>
      </c>
      <c r="I175" s="252">
        <v>0</v>
      </c>
      <c r="K175" s="299">
        <f t="shared" si="10"/>
        <v>0</v>
      </c>
    </row>
    <row r="176" spans="2:22" ht="16" x14ac:dyDescent="0.2">
      <c r="B176" s="205" t="s">
        <v>552</v>
      </c>
      <c r="C176" s="252">
        <f>L159</f>
        <v>0</v>
      </c>
      <c r="E176" s="252">
        <v>-6442.5099571670216</v>
      </c>
      <c r="G176" s="252">
        <f>BF90</f>
        <v>-6442.5099571670216</v>
      </c>
      <c r="I176" s="252">
        <v>0</v>
      </c>
      <c r="K176" s="299">
        <f t="shared" si="10"/>
        <v>0</v>
      </c>
    </row>
    <row r="177" spans="2:18" x14ac:dyDescent="0.2">
      <c r="B177" s="204" t="s">
        <v>517</v>
      </c>
      <c r="C177" s="252">
        <f>M159</f>
        <v>0</v>
      </c>
      <c r="E177" s="252">
        <v>-2880.21138188847</v>
      </c>
      <c r="G177" s="252">
        <f>BF91</f>
        <v>0</v>
      </c>
      <c r="I177" s="252">
        <v>-2880.21138188847</v>
      </c>
      <c r="K177" s="299">
        <f t="shared" si="10"/>
        <v>0</v>
      </c>
    </row>
    <row r="178" spans="2:18" ht="16" x14ac:dyDescent="0.2">
      <c r="B178" s="205" t="s">
        <v>520</v>
      </c>
      <c r="C178" s="252">
        <f>N159</f>
        <v>0</v>
      </c>
      <c r="E178" s="252">
        <v>-12112.03618380849</v>
      </c>
      <c r="G178" s="252">
        <f>BF92</f>
        <v>-12112.03618380849</v>
      </c>
      <c r="I178" s="252">
        <v>0</v>
      </c>
      <c r="K178" s="299">
        <f t="shared" si="10"/>
        <v>0</v>
      </c>
    </row>
    <row r="179" spans="2:18" x14ac:dyDescent="0.2">
      <c r="B179" s="204" t="s">
        <v>547</v>
      </c>
      <c r="C179" s="252">
        <f>O159</f>
        <v>0</v>
      </c>
      <c r="E179" s="252">
        <v>-2882.6003576350172</v>
      </c>
      <c r="G179" s="252">
        <f>BF93</f>
        <v>0</v>
      </c>
      <c r="I179" s="252">
        <v>-2882.6003576350172</v>
      </c>
      <c r="K179" s="299">
        <f t="shared" si="10"/>
        <v>0</v>
      </c>
    </row>
    <row r="180" spans="2:18" x14ac:dyDescent="0.2">
      <c r="B180" s="206" t="s">
        <v>539</v>
      </c>
      <c r="C180" s="252">
        <f>P159</f>
        <v>0</v>
      </c>
      <c r="D180" s="259" t="s">
        <v>471</v>
      </c>
      <c r="E180" s="252">
        <v>27180.660725538582</v>
      </c>
      <c r="F180" s="171" t="s">
        <v>473</v>
      </c>
      <c r="G180" s="252">
        <f>BF94</f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0"/>
        <v>0</v>
      </c>
    </row>
    <row r="181" spans="2:18" x14ac:dyDescent="0.2">
      <c r="B181" s="204" t="s">
        <v>524</v>
      </c>
      <c r="C181" s="252">
        <f>Q159</f>
        <v>0</v>
      </c>
      <c r="E181" s="252">
        <v>-2880.2113818884714</v>
      </c>
      <c r="G181" s="252">
        <f>BF95</f>
        <v>0</v>
      </c>
      <c r="I181" s="252">
        <v>-2880.2113818884714</v>
      </c>
      <c r="K181" s="299">
        <f t="shared" si="10"/>
        <v>0</v>
      </c>
    </row>
    <row r="182" spans="2:18" ht="16" x14ac:dyDescent="0.2">
      <c r="B182" s="205" t="s">
        <v>551</v>
      </c>
      <c r="C182" s="252">
        <f>R159</f>
        <v>0</v>
      </c>
      <c r="E182" s="252">
        <v>-6442.5099571670216</v>
      </c>
      <c r="G182" s="252">
        <f>BF96</f>
        <v>-6442.5099571670216</v>
      </c>
      <c r="I182" s="252">
        <v>0</v>
      </c>
      <c r="K182" s="299">
        <f t="shared" si="10"/>
        <v>0</v>
      </c>
    </row>
    <row r="183" spans="2:18" ht="16" x14ac:dyDescent="0.2">
      <c r="B183" s="205" t="s">
        <v>546</v>
      </c>
      <c r="C183" s="252">
        <f>S159</f>
        <v>0</v>
      </c>
      <c r="E183" s="252">
        <v>-12112.03618380849</v>
      </c>
      <c r="G183" s="252">
        <f>BF97</f>
        <v>-12112.03618380849</v>
      </c>
      <c r="I183" s="252">
        <v>0</v>
      </c>
      <c r="K183" s="299">
        <f t="shared" si="10"/>
        <v>0</v>
      </c>
    </row>
    <row r="184" spans="2:18" ht="16" x14ac:dyDescent="0.2">
      <c r="B184" s="205" t="s">
        <v>543</v>
      </c>
      <c r="C184" s="252">
        <f>T159</f>
        <v>0</v>
      </c>
      <c r="E184" s="252">
        <v>27180.660725538582</v>
      </c>
      <c r="G184" s="252">
        <f>BF98</f>
        <v>27180.660725538582</v>
      </c>
      <c r="I184" s="252">
        <v>0</v>
      </c>
      <c r="K184" s="299">
        <f t="shared" si="10"/>
        <v>0</v>
      </c>
    </row>
    <row r="185" spans="2:18" ht="16" x14ac:dyDescent="0.2">
      <c r="B185" s="205" t="s">
        <v>549</v>
      </c>
      <c r="C185" s="252">
        <f>U159</f>
        <v>0</v>
      </c>
      <c r="E185" s="252">
        <v>-6350.2001773318216</v>
      </c>
      <c r="G185" s="252">
        <f>BF99</f>
        <v>-6350.2001773318216</v>
      </c>
      <c r="I185" s="252">
        <v>0</v>
      </c>
      <c r="K185" s="299">
        <f t="shared" si="10"/>
        <v>0</v>
      </c>
    </row>
    <row r="186" spans="2:18" x14ac:dyDescent="0.2">
      <c r="B186" s="206" t="s">
        <v>548</v>
      </c>
      <c r="C186" s="252">
        <f>V159</f>
        <v>0</v>
      </c>
      <c r="E186" s="252">
        <v>-14287.000845881314</v>
      </c>
      <c r="G186" s="252">
        <f>BF100</f>
        <v>0</v>
      </c>
      <c r="I186" s="252">
        <v>-14287.000845881314</v>
      </c>
      <c r="K186" s="299">
        <f t="shared" si="10"/>
        <v>0</v>
      </c>
    </row>
    <row r="187" spans="2:18" x14ac:dyDescent="0.2">
      <c r="B187" s="206" t="s">
        <v>532</v>
      </c>
      <c r="C187" s="252">
        <f>W159</f>
        <v>0</v>
      </c>
      <c r="E187" s="252">
        <v>-12112.03618380849</v>
      </c>
      <c r="G187" s="252">
        <f>BF101</f>
        <v>-12112.03618380849</v>
      </c>
      <c r="I187" s="252">
        <v>0</v>
      </c>
      <c r="K187" s="299">
        <f t="shared" si="10"/>
        <v>0</v>
      </c>
      <c r="N187" s="25"/>
      <c r="P187" s="25"/>
      <c r="Q187" s="25"/>
      <c r="R187" s="25"/>
    </row>
    <row r="188" spans="2:18" x14ac:dyDescent="0.2">
      <c r="B188" s="206" t="s">
        <v>567</v>
      </c>
      <c r="C188" s="252">
        <f>X159</f>
        <v>0</v>
      </c>
      <c r="E188" s="252">
        <v>27180.660725538582</v>
      </c>
      <c r="G188" s="252">
        <f>BF102</f>
        <v>27180.660725538582</v>
      </c>
      <c r="I188" s="252">
        <v>0</v>
      </c>
      <c r="K188" s="299">
        <f t="shared" si="10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f>Y159</f>
        <v>0</v>
      </c>
      <c r="E189" s="252">
        <v>-11321.85158370395</v>
      </c>
      <c r="G189" s="252">
        <f>BF103</f>
        <v>-11321.85158370395</v>
      </c>
      <c r="I189" s="252">
        <v>0</v>
      </c>
      <c r="K189" s="299">
        <f t="shared" si="10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f>Z159</f>
        <v>0</v>
      </c>
      <c r="E190" s="252">
        <v>-14926.410019749705</v>
      </c>
      <c r="G190" s="252">
        <f>BF104</f>
        <v>0</v>
      </c>
      <c r="I190" s="252">
        <v>-14926.410019749705</v>
      </c>
      <c r="K190" s="299">
        <f t="shared" si="10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f>AA159</f>
        <v>0</v>
      </c>
      <c r="E191" s="252">
        <v>-224.75252172010772</v>
      </c>
      <c r="G191" s="252">
        <f>BF105</f>
        <v>0</v>
      </c>
      <c r="I191" s="252">
        <v>-224.75252172010772</v>
      </c>
      <c r="K191" s="299">
        <f t="shared" si="10"/>
        <v>0</v>
      </c>
      <c r="N191" s="25"/>
      <c r="P191" s="25"/>
      <c r="Q191" s="25"/>
      <c r="R191" s="25"/>
    </row>
    <row r="192" spans="2:18" x14ac:dyDescent="0.2">
      <c r="B192" s="206" t="s">
        <v>633</v>
      </c>
      <c r="C192" s="252">
        <f>AB159</f>
        <v>0</v>
      </c>
      <c r="E192" s="252">
        <v>0</v>
      </c>
      <c r="G192" s="252">
        <f>BF106</f>
        <v>0</v>
      </c>
      <c r="I192" s="252">
        <v>0</v>
      </c>
      <c r="K192" s="299">
        <f t="shared" si="10"/>
        <v>0</v>
      </c>
    </row>
    <row r="193" spans="2:19" ht="16" x14ac:dyDescent="0.2">
      <c r="B193" s="253" t="s">
        <v>530</v>
      </c>
      <c r="C193" s="252">
        <f>AC159</f>
        <v>0</v>
      </c>
      <c r="E193" s="252">
        <v>-265.33787327335835</v>
      </c>
      <c r="G193" s="252">
        <f>BF107</f>
        <v>-265.33787327335835</v>
      </c>
      <c r="I193" s="252">
        <v>0</v>
      </c>
      <c r="K193" s="299">
        <f t="shared" si="10"/>
        <v>0</v>
      </c>
    </row>
    <row r="194" spans="2:19" x14ac:dyDescent="0.2">
      <c r="B194" s="206" t="s">
        <v>529</v>
      </c>
      <c r="C194" s="252">
        <f>AD159</f>
        <v>0</v>
      </c>
      <c r="E194" s="252">
        <v>-14896.000495082701</v>
      </c>
      <c r="G194" s="252">
        <f>BF108</f>
        <v>0</v>
      </c>
      <c r="I194" s="252">
        <v>-14896.000495082701</v>
      </c>
      <c r="K194" s="299">
        <f t="shared" si="10"/>
        <v>0</v>
      </c>
      <c r="L194" s="25"/>
    </row>
    <row r="195" spans="2:19" x14ac:dyDescent="0.2">
      <c r="B195" s="204" t="s">
        <v>531</v>
      </c>
      <c r="C195" s="252">
        <f>AE159</f>
        <v>0</v>
      </c>
      <c r="E195" s="252">
        <v>-3164.4942013988057</v>
      </c>
      <c r="G195" s="252">
        <f>BF109</f>
        <v>0</v>
      </c>
      <c r="I195" s="252">
        <v>-3164.4942013988057</v>
      </c>
      <c r="K195" s="299">
        <f t="shared" si="10"/>
        <v>0</v>
      </c>
    </row>
    <row r="196" spans="2:19" x14ac:dyDescent="0.2">
      <c r="B196" s="206" t="s">
        <v>675</v>
      </c>
      <c r="C196" s="252">
        <f>AF159</f>
        <v>0</v>
      </c>
      <c r="E196" s="252">
        <v>6.1564271489094446E-3</v>
      </c>
      <c r="G196" s="252">
        <f>BF110</f>
        <v>1.2312854297818889E-2</v>
      </c>
      <c r="I196" s="252">
        <v>6.1564271489094446E-3</v>
      </c>
      <c r="K196" s="299">
        <f t="shared" si="10"/>
        <v>-1.2312854297818889E-2</v>
      </c>
    </row>
    <row r="197" spans="2:19" x14ac:dyDescent="0.2">
      <c r="B197" s="206" t="s">
        <v>676</v>
      </c>
      <c r="C197" s="252"/>
      <c r="E197" s="252">
        <v>6.1564271489094446E-3</v>
      </c>
      <c r="G197" s="252"/>
      <c r="I197" s="252">
        <v>0</v>
      </c>
      <c r="K197" s="299"/>
    </row>
    <row r="198" spans="2:19" x14ac:dyDescent="0.2">
      <c r="B198" s="206" t="s">
        <v>555</v>
      </c>
      <c r="C198" s="252">
        <f>AH159</f>
        <v>0</v>
      </c>
      <c r="E198" s="252">
        <v>-5807.700525901595</v>
      </c>
      <c r="G198" s="252">
        <f>BF112</f>
        <v>-5807.700525901595</v>
      </c>
      <c r="I198" s="252">
        <v>0</v>
      </c>
      <c r="K198" s="299">
        <f t="shared" si="10"/>
        <v>0</v>
      </c>
      <c r="P198" s="245"/>
      <c r="Q198" s="245"/>
      <c r="R198" s="245"/>
      <c r="S198" s="245"/>
    </row>
    <row r="199" spans="2:19" x14ac:dyDescent="0.2">
      <c r="B199" s="206" t="s">
        <v>556</v>
      </c>
      <c r="C199" s="252">
        <f>AI159</f>
        <v>0</v>
      </c>
      <c r="E199" s="252">
        <v>0</v>
      </c>
      <c r="G199" s="252">
        <f>BF113</f>
        <v>0</v>
      </c>
      <c r="I199" s="252">
        <v>0</v>
      </c>
      <c r="K199" s="299">
        <f t="shared" si="10"/>
        <v>0</v>
      </c>
    </row>
    <row r="200" spans="2:19" x14ac:dyDescent="0.2">
      <c r="B200" s="206" t="s">
        <v>557</v>
      </c>
      <c r="C200" s="252">
        <f>AJ159</f>
        <v>0</v>
      </c>
      <c r="E200" s="252">
        <v>-3928.1295638135666</v>
      </c>
      <c r="G200" s="252">
        <f>BF114</f>
        <v>0</v>
      </c>
      <c r="I200" s="252">
        <v>-3928.1295638135666</v>
      </c>
      <c r="K200" s="299">
        <f t="shared" si="10"/>
        <v>0</v>
      </c>
    </row>
    <row r="201" spans="2:19" x14ac:dyDescent="0.2">
      <c r="B201" s="206" t="s">
        <v>568</v>
      </c>
      <c r="C201" s="252">
        <f>AK159</f>
        <v>0</v>
      </c>
      <c r="E201" s="252">
        <v>-771.42466062394067</v>
      </c>
      <c r="G201" s="252">
        <f>BF115</f>
        <v>0</v>
      </c>
      <c r="I201" s="252">
        <v>-771.42466062394067</v>
      </c>
      <c r="K201" s="299">
        <f t="shared" si="10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-1.2312854297818889E-2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N209" s="245"/>
      <c r="O209" s="245"/>
    </row>
    <row r="212" spans="2:15" x14ac:dyDescent="0.2">
      <c r="F212" s="245"/>
      <c r="G212" s="245"/>
      <c r="I212" s="245"/>
      <c r="J212" s="245"/>
      <c r="K212" s="245"/>
    </row>
    <row r="215" spans="2:15" x14ac:dyDescent="0.2">
      <c r="B215" s="245"/>
      <c r="C215" s="245"/>
    </row>
    <row r="224" spans="2:15" x14ac:dyDescent="0.2">
      <c r="B224" s="206"/>
    </row>
    <row r="229" spans="8:11" x14ac:dyDescent="0.2">
      <c r="H229" s="171"/>
      <c r="I229" s="171"/>
      <c r="J229" s="171"/>
      <c r="K229" s="171"/>
    </row>
  </sheetData>
  <mergeCells count="12">
    <mergeCell ref="AQ37:BE37"/>
    <mergeCell ref="BK37:BY37"/>
    <mergeCell ref="AQ76:BE76"/>
    <mergeCell ref="AQ116:BE116"/>
    <mergeCell ref="BK116:BL116"/>
    <mergeCell ref="C118:D118"/>
    <mergeCell ref="AQ118:BE118"/>
    <mergeCell ref="C135:AK135"/>
    <mergeCell ref="C137:AK137"/>
    <mergeCell ref="C158:AK158"/>
    <mergeCell ref="C160:AK160"/>
    <mergeCell ref="C164:K16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415" t="s">
        <v>82</v>
      </c>
      <c r="E3" s="415"/>
      <c r="F3" s="415"/>
      <c r="G3" s="415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5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2" t="s">
        <v>355</v>
      </c>
      <c r="S4" s="392"/>
      <c r="T4" s="392"/>
      <c r="U4" s="392"/>
      <c r="V4" s="166"/>
    </row>
    <row r="5" spans="2:22" ht="14.5" customHeight="1" x14ac:dyDescent="0.2">
      <c r="B5" s="395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2"/>
      <c r="S5" s="392"/>
      <c r="T5" s="392"/>
      <c r="U5" s="392"/>
      <c r="V5" s="166"/>
    </row>
    <row r="6" spans="2:22" x14ac:dyDescent="0.2">
      <c r="B6" s="395"/>
      <c r="C6" s="149" t="s">
        <v>638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2"/>
      <c r="S6" s="392"/>
      <c r="T6" s="392"/>
      <c r="U6" s="392"/>
      <c r="V6" s="166"/>
    </row>
    <row r="7" spans="2:22" ht="16" thickBot="1" x14ac:dyDescent="0.25">
      <c r="B7" s="395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3"/>
      <c r="S7" s="393"/>
      <c r="T7" s="393"/>
      <c r="U7" s="393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2" t="s">
        <v>354</v>
      </c>
      <c r="Q8" s="408"/>
      <c r="R8" s="410" t="s">
        <v>341</v>
      </c>
      <c r="S8" s="411"/>
      <c r="T8" s="396" t="s">
        <v>406</v>
      </c>
      <c r="U8" s="397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2"/>
      <c r="Q9" s="408"/>
      <c r="R9" s="412"/>
      <c r="S9" s="413"/>
      <c r="T9" s="398"/>
      <c r="U9" s="399"/>
      <c r="V9" s="166"/>
    </row>
    <row r="10" spans="2:22" x14ac:dyDescent="0.2">
      <c r="L10" s="3"/>
      <c r="M10" s="3"/>
      <c r="O10" s="166"/>
      <c r="P10" s="392"/>
      <c r="Q10" s="408"/>
      <c r="R10" s="412"/>
      <c r="S10" s="413"/>
      <c r="T10" s="398"/>
      <c r="U10" s="399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2"/>
      <c r="Q11" s="408"/>
      <c r="R11" s="412"/>
      <c r="S11" s="413"/>
      <c r="T11" s="398"/>
      <c r="U11" s="399"/>
      <c r="V11" s="166"/>
    </row>
    <row r="12" spans="2:22" x14ac:dyDescent="0.2">
      <c r="B12" s="3"/>
      <c r="C12" s="3"/>
      <c r="D12" s="415" t="s">
        <v>82</v>
      </c>
      <c r="E12" s="415"/>
      <c r="F12" s="415"/>
      <c r="G12" s="415"/>
      <c r="H12" s="415"/>
      <c r="L12" s="3"/>
      <c r="M12" s="3"/>
      <c r="O12" s="166"/>
      <c r="P12" s="409" t="s">
        <v>405</v>
      </c>
      <c r="Q12" s="408"/>
      <c r="R12" s="404" t="s">
        <v>316</v>
      </c>
      <c r="S12" s="405"/>
      <c r="T12" s="400" t="s">
        <v>638</v>
      </c>
      <c r="U12" s="401"/>
      <c r="V12" s="166"/>
    </row>
    <row r="13" spans="2:22" ht="14.5" customHeight="1" x14ac:dyDescent="0.2">
      <c r="B13" s="394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2"/>
      <c r="Q13" s="408"/>
      <c r="R13" s="404"/>
      <c r="S13" s="405"/>
      <c r="T13" s="400"/>
      <c r="U13" s="401"/>
      <c r="V13" s="166"/>
    </row>
    <row r="14" spans="2:22" x14ac:dyDescent="0.2">
      <c r="B14" s="394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2"/>
      <c r="Q14" s="408"/>
      <c r="R14" s="404"/>
      <c r="S14" s="405"/>
      <c r="T14" s="400"/>
      <c r="U14" s="401"/>
      <c r="V14" s="166"/>
    </row>
    <row r="15" spans="2:22" ht="16" thickBot="1" x14ac:dyDescent="0.25">
      <c r="B15" s="394"/>
      <c r="C15" s="149" t="s">
        <v>638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2"/>
      <c r="Q15" s="408"/>
      <c r="R15" s="406"/>
      <c r="S15" s="407"/>
      <c r="T15" s="402"/>
      <c r="U15" s="403"/>
      <c r="V15" s="166"/>
    </row>
    <row r="16" spans="2:22" x14ac:dyDescent="0.2">
      <c r="B16" s="394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415" t="s">
        <v>82</v>
      </c>
      <c r="E20" s="415"/>
      <c r="F20" s="415"/>
      <c r="G20" s="415"/>
      <c r="K20" s="3"/>
      <c r="L20" s="3"/>
    </row>
    <row r="21" spans="2:13" x14ac:dyDescent="0.2">
      <c r="B21" s="416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16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6"/>
      <c r="C23" s="149" t="s">
        <v>638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6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4" t="s">
        <v>402</v>
      </c>
      <c r="D30" s="195" t="s">
        <v>81</v>
      </c>
      <c r="E30" s="195" t="s">
        <v>352</v>
      </c>
    </row>
    <row r="31" spans="2:13" x14ac:dyDescent="0.2">
      <c r="B31" s="414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4"/>
      <c r="C32" s="149" t="s">
        <v>638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4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637</v>
      </c>
    </row>
    <row r="38" spans="2:5" ht="18" x14ac:dyDescent="0.25">
      <c r="B38" s="298" t="s">
        <v>636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415" t="s">
        <v>11</v>
      </c>
      <c r="F4" s="415"/>
      <c r="G4" s="415"/>
      <c r="H4"/>
      <c r="I4"/>
      <c r="L4" s="415" t="s">
        <v>48</v>
      </c>
      <c r="M4" s="415"/>
      <c r="N4" s="415"/>
      <c r="P4"/>
      <c r="T4" s="3" t="s">
        <v>48</v>
      </c>
    </row>
    <row r="5" spans="3:20" ht="14.5" customHeight="1" thickBot="1" x14ac:dyDescent="0.25">
      <c r="C5" s="395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5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5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415" t="s">
        <v>48</v>
      </c>
      <c r="M10" s="415"/>
      <c r="N10" s="415"/>
      <c r="O10" s="415"/>
    </row>
    <row r="11" spans="3:20" x14ac:dyDescent="0.2">
      <c r="E11" s="415" t="s">
        <v>11</v>
      </c>
      <c r="F11" s="415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4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4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4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4"/>
      <c r="D15" s="3" t="s">
        <v>19</v>
      </c>
      <c r="E15" s="17">
        <f>SUM(E13:E14)</f>
        <v>0</v>
      </c>
      <c r="F15" s="17">
        <f>SUM(F13:F14)</f>
        <v>312.78929480475023</v>
      </c>
      <c r="L15" s="415" t="s">
        <v>48</v>
      </c>
      <c r="M15" s="415"/>
      <c r="N15" s="415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416" t="s">
        <v>353</v>
      </c>
      <c r="E20" s="156" t="s">
        <v>350</v>
      </c>
      <c r="L20" s="415" t="s">
        <v>48</v>
      </c>
      <c r="M20" s="415"/>
    </row>
    <row r="21" spans="3:16" ht="14.5" customHeight="1" x14ac:dyDescent="0.2">
      <c r="C21" s="416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6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6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14" t="s">
        <v>75</v>
      </c>
      <c r="M3" s="31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1" t="s">
        <v>112</v>
      </c>
    </row>
    <row r="18" spans="3:87" ht="18.5" customHeight="1" x14ac:dyDescent="0.25">
      <c r="BI18" s="42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9">
        <v>1</v>
      </c>
      <c r="D28" s="419"/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1"/>
      <c r="Q28" s="1"/>
      <c r="R28" s="1"/>
      <c r="S28" s="1"/>
      <c r="T28" s="1"/>
      <c r="U28" s="1"/>
      <c r="V28" s="1"/>
      <c r="W28" s="418">
        <v>3</v>
      </c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9">
        <v>4</v>
      </c>
      <c r="AU28" s="419"/>
      <c r="AV28" s="419"/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T28" s="419">
        <v>5</v>
      </c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  <c r="CE28" s="419"/>
      <c r="CF28" s="419"/>
      <c r="CG28" s="419"/>
      <c r="CH28" s="419"/>
      <c r="CI28" s="41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2" t="s">
        <v>80</v>
      </c>
      <c r="AK37" s="422"/>
      <c r="AL37" s="422"/>
      <c r="AM37" s="422"/>
      <c r="AN37" s="422"/>
      <c r="AO37" s="42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2" t="s">
        <v>81</v>
      </c>
      <c r="S38" s="422"/>
      <c r="T38" s="422"/>
      <c r="U38" s="42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2"/>
      <c r="AK38" s="422"/>
      <c r="AL38" s="422"/>
      <c r="AM38" s="422"/>
      <c r="AN38" s="422"/>
      <c r="AO38" s="42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2" t="s">
        <v>97</v>
      </c>
      <c r="BM38" s="422"/>
      <c r="BN38" s="422"/>
      <c r="BO38" s="42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2"/>
      <c r="S39" s="422"/>
      <c r="T39" s="422"/>
      <c r="U39" s="42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2"/>
      <c r="AK39" s="422"/>
      <c r="AL39" s="422"/>
      <c r="AM39" s="422"/>
      <c r="AN39" s="422"/>
      <c r="AO39" s="422"/>
      <c r="AP39" s="51"/>
      <c r="AQ39" s="51"/>
      <c r="AR39" s="1"/>
      <c r="AS39" s="1"/>
      <c r="AT39" s="1"/>
      <c r="AU39" s="1"/>
      <c r="AV39" s="1"/>
      <c r="AW39" s="1"/>
      <c r="AX39" s="1"/>
      <c r="BL39" s="422"/>
      <c r="BM39" s="422"/>
      <c r="BN39" s="422"/>
      <c r="BO39" s="42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2"/>
      <c r="S40" s="422"/>
      <c r="T40" s="422"/>
      <c r="U40" s="42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2"/>
      <c r="AK40" s="422"/>
      <c r="AL40" s="422"/>
      <c r="AM40" s="422"/>
      <c r="AN40" s="422"/>
      <c r="AO40" s="422"/>
      <c r="AP40" s="51"/>
      <c r="AQ40" s="51"/>
      <c r="AR40" s="1"/>
      <c r="AS40" s="56"/>
      <c r="AT40" s="1"/>
      <c r="AU40" s="1"/>
      <c r="AV40" s="1"/>
      <c r="AW40" s="1"/>
      <c r="AX40" s="1"/>
      <c r="BL40" s="422"/>
      <c r="BM40" s="422"/>
      <c r="BN40" s="422"/>
      <c r="BO40" s="42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2"/>
      <c r="AK41" s="422"/>
      <c r="AL41" s="422"/>
      <c r="AM41" s="422"/>
      <c r="AN41" s="422"/>
      <c r="AO41" s="42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2"/>
      <c r="AK42" s="422"/>
      <c r="AL42" s="422"/>
      <c r="AM42" s="422"/>
      <c r="AN42" s="422"/>
      <c r="AO42" s="42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8">
        <v>2</v>
      </c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2" t="s">
        <v>355</v>
      </c>
      <c r="T4" s="392"/>
      <c r="U4" s="392"/>
      <c r="V4" s="392"/>
      <c r="W4" s="166"/>
    </row>
    <row r="5" spans="1:23" x14ac:dyDescent="0.2">
      <c r="A5" s="166"/>
      <c r="B5" s="168"/>
      <c r="C5" s="168"/>
      <c r="D5" s="415" t="s">
        <v>82</v>
      </c>
      <c r="E5" s="415"/>
      <c r="F5" s="415"/>
      <c r="G5" s="415"/>
      <c r="H5" s="166"/>
      <c r="I5" s="166"/>
      <c r="P5" s="166"/>
      <c r="Q5" s="166"/>
      <c r="R5" s="166"/>
      <c r="S5" s="392"/>
      <c r="T5" s="392"/>
      <c r="U5" s="392"/>
      <c r="V5" s="392"/>
      <c r="W5" s="166"/>
    </row>
    <row r="6" spans="1:23" ht="15" customHeight="1" x14ac:dyDescent="0.2">
      <c r="A6" s="166"/>
      <c r="B6" s="395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2"/>
      <c r="T6" s="392"/>
      <c r="U6" s="392"/>
      <c r="V6" s="392"/>
      <c r="W6" s="166"/>
    </row>
    <row r="7" spans="1:23" ht="16" thickBot="1" x14ac:dyDescent="0.25">
      <c r="A7" s="166"/>
      <c r="B7" s="395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3"/>
      <c r="T7" s="393"/>
      <c r="U7" s="393"/>
      <c r="V7" s="393"/>
      <c r="W7" s="166"/>
    </row>
    <row r="8" spans="1:23" x14ac:dyDescent="0.2">
      <c r="A8" s="166"/>
      <c r="B8" s="395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2" t="s">
        <v>354</v>
      </c>
      <c r="R8" s="408"/>
      <c r="S8" s="410" t="s">
        <v>341</v>
      </c>
      <c r="T8" s="411"/>
      <c r="U8" s="396" t="s">
        <v>406</v>
      </c>
      <c r="V8" s="397"/>
      <c r="W8" s="166"/>
    </row>
    <row r="9" spans="1:23" x14ac:dyDescent="0.2">
      <c r="A9" s="166"/>
      <c r="B9" s="395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2"/>
      <c r="R9" s="408"/>
      <c r="S9" s="412"/>
      <c r="T9" s="413"/>
      <c r="U9" s="398"/>
      <c r="V9" s="399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2"/>
      <c r="R10" s="408"/>
      <c r="S10" s="412"/>
      <c r="T10" s="413"/>
      <c r="U10" s="398"/>
      <c r="V10" s="399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2"/>
      <c r="R11" s="408"/>
      <c r="S11" s="412"/>
      <c r="T11" s="413"/>
      <c r="U11" s="398"/>
      <c r="V11" s="399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08"/>
      <c r="S12" s="404" t="s">
        <v>316</v>
      </c>
      <c r="T12" s="405"/>
      <c r="U12" s="400" t="s">
        <v>342</v>
      </c>
      <c r="V12" s="401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2"/>
      <c r="R13" s="408"/>
      <c r="S13" s="404"/>
      <c r="T13" s="405"/>
      <c r="U13" s="400"/>
      <c r="V13" s="401"/>
      <c r="W13" s="166"/>
    </row>
    <row r="14" spans="1:23" ht="15" customHeight="1" x14ac:dyDescent="0.2">
      <c r="A14" s="166"/>
      <c r="B14" s="168"/>
      <c r="C14" s="168"/>
      <c r="D14" s="415" t="s">
        <v>82</v>
      </c>
      <c r="E14" s="415"/>
      <c r="F14" s="415"/>
      <c r="G14" s="415"/>
      <c r="H14" s="415"/>
      <c r="I14" s="166"/>
      <c r="P14" s="166"/>
      <c r="Q14" s="392"/>
      <c r="R14" s="408"/>
      <c r="S14" s="404"/>
      <c r="T14" s="405"/>
      <c r="U14" s="400"/>
      <c r="V14" s="401"/>
      <c r="W14" s="166"/>
    </row>
    <row r="15" spans="1:23" ht="16" thickBot="1" x14ac:dyDescent="0.25">
      <c r="A15" s="166"/>
      <c r="B15" s="394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2"/>
      <c r="R15" s="408"/>
      <c r="S15" s="406"/>
      <c r="T15" s="407"/>
      <c r="U15" s="402"/>
      <c r="V15" s="403"/>
      <c r="W15" s="166"/>
    </row>
    <row r="16" spans="1:23" x14ac:dyDescent="0.2">
      <c r="A16" s="166"/>
      <c r="B16" s="394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4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4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415" t="s">
        <v>82</v>
      </c>
      <c r="E22" s="415"/>
      <c r="F22" s="415"/>
      <c r="G22" s="415"/>
      <c r="H22" s="166"/>
      <c r="I22" s="166"/>
    </row>
    <row r="23" spans="1:12" x14ac:dyDescent="0.2">
      <c r="A23" s="166"/>
      <c r="B23" s="416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16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6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6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4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4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4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4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2025-07-14T18:56:08Z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