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62777A53-B060-064F-B9BA-64F9477F368A}" xr6:coauthVersionLast="47" xr6:coauthVersionMax="47" xr10:uidLastSave="{00000000-0000-0000-0000-000000000000}"/>
  <bookViews>
    <workbookView xWindow="500" yWindow="900" windowWidth="49360" windowHeight="24600" activeTab="2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(mat'!$F$149:$AM$157</definedName>
    <definedName name="r_eiou_B">'MCC B RUVY matrices (mat'!$BL$2:$BY$35</definedName>
    <definedName name="r_eiou_m">'MCC m RUVY matrices (mat level)'!$BI$2:$BV$35</definedName>
    <definedName name="R_m">'MCC m RUVY matrices (mat level)'!$C$145:$AJ$153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(mat'!$C$2:$C$35</definedName>
    <definedName name="S_units_m">'MCC m RUVY matrices (mat level)'!$C$2:$C$35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(mat'!$AS$83:$BF$116</definedName>
    <definedName name="U_eiou_B">'MCC B RUVY matrices (mat'!$AS$2:$BF$35</definedName>
    <definedName name="U_eiou_m">'MCC m RUVY matrices (mat level)'!$AP$2:$BC$35</definedName>
    <definedName name="U_feed_B">'MCC B RUVY matrices (mat'!$AS$40:$BF$73</definedName>
    <definedName name="U_feed_m">'MCC m RUVY matrices (mat level)'!$AP$40:$BC$73</definedName>
    <definedName name="U_m">'MCC m RUVY matrices (mat level)'!$AP$79:$BC$112</definedName>
    <definedName name="V_B">'MCC B RUVY matrices (mat'!$F$121:$AM$134</definedName>
    <definedName name="V_m">'MCC m RUVY matrices (mat level)'!$C$117:$AJ$130</definedName>
    <definedName name="Y_B">'MCC B RUVY matrices (mat'!$BL$83:$BM$116</definedName>
    <definedName name="Y_m">'MCC m RUVY matrices (mat level)'!$BI$79:$BJ$112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M141" i="9" l="1"/>
  <c r="EM142" i="9"/>
  <c r="EM143" i="9"/>
  <c r="EM144" i="9"/>
  <c r="EM145" i="9"/>
  <c r="EM146" i="9"/>
  <c r="EM140" i="9"/>
  <c r="EL143" i="9"/>
  <c r="EL142" i="9"/>
  <c r="EL141" i="9"/>
  <c r="EL140" i="9"/>
  <c r="EL144" i="9"/>
  <c r="EL145" i="9"/>
  <c r="EL146" i="9"/>
  <c r="EK146" i="9"/>
  <c r="EK145" i="9"/>
  <c r="EK144" i="9"/>
  <c r="EK143" i="9"/>
  <c r="EK142" i="9"/>
  <c r="EK141" i="9"/>
  <c r="EK140" i="9"/>
  <c r="DR242" i="9"/>
  <c r="DR243" i="9"/>
  <c r="DR244" i="9"/>
  <c r="DR241" i="9"/>
  <c r="DQ243" i="9"/>
  <c r="DQ242" i="9"/>
  <c r="DQ241" i="9"/>
  <c r="DQ244" i="9"/>
  <c r="DP244" i="9"/>
  <c r="DP243" i="9"/>
  <c r="DP242" i="9"/>
  <c r="DP241" i="9"/>
  <c r="BI56" i="9"/>
  <c r="BI57" i="9"/>
  <c r="BI58" i="9"/>
  <c r="BI59" i="9"/>
  <c r="BI60" i="9"/>
  <c r="BI61" i="9"/>
  <c r="BG61" i="9"/>
  <c r="BH61" i="9"/>
  <c r="BH60" i="9"/>
  <c r="BH59" i="9"/>
  <c r="BH58" i="9"/>
  <c r="BH57" i="9"/>
  <c r="BH56" i="9"/>
  <c r="BH55" i="9"/>
  <c r="BI55" i="9" s="1"/>
  <c r="BG60" i="9"/>
  <c r="BG59" i="9"/>
  <c r="BG58" i="9"/>
  <c r="BG57" i="9"/>
  <c r="BG56" i="9"/>
  <c r="BG55" i="9"/>
  <c r="AR61" i="9"/>
  <c r="AQ61" i="9"/>
  <c r="AP61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AQ56" i="9"/>
  <c r="AP56" i="9"/>
  <c r="AR56" i="9" s="1"/>
  <c r="AQ55" i="9"/>
  <c r="AP55" i="9"/>
  <c r="AR55" i="9" s="1"/>
  <c r="Z56" i="9"/>
  <c r="Z57" i="9"/>
  <c r="Z58" i="9"/>
  <c r="Z59" i="9"/>
  <c r="Z60" i="9"/>
  <c r="Z61" i="9"/>
  <c r="Z62" i="9"/>
  <c r="Z63" i="9"/>
  <c r="Z64" i="9"/>
  <c r="Y64" i="9"/>
  <c r="Y63" i="9"/>
  <c r="Y62" i="9"/>
  <c r="Y61" i="9"/>
  <c r="Y60" i="9"/>
  <c r="Y59" i="9"/>
  <c r="Y58" i="9"/>
  <c r="Y57" i="9"/>
  <c r="Y56" i="9"/>
  <c r="X55" i="9"/>
  <c r="Y55" i="9"/>
  <c r="X64" i="9"/>
  <c r="X63" i="9"/>
  <c r="X62" i="9"/>
  <c r="X61" i="9"/>
  <c r="X60" i="9"/>
  <c r="X59" i="9"/>
  <c r="X58" i="9"/>
  <c r="X57" i="9"/>
  <c r="X56" i="9"/>
  <c r="Z55" i="9"/>
  <c r="Y142" i="9"/>
  <c r="Y141" i="9"/>
  <c r="Y140" i="9"/>
  <c r="Y139" i="9"/>
  <c r="Y138" i="9"/>
  <c r="X142" i="9"/>
  <c r="X141" i="9"/>
  <c r="X140" i="9"/>
  <c r="X139" i="9"/>
  <c r="X138" i="9"/>
  <c r="Z142" i="9"/>
  <c r="Z143" i="9"/>
  <c r="Y143" i="9"/>
  <c r="X143" i="9"/>
  <c r="Z141" i="9"/>
  <c r="Z140" i="9"/>
  <c r="Z139" i="9"/>
  <c r="Z138" i="9"/>
  <c r="AQ140" i="9"/>
  <c r="AP140" i="9"/>
  <c r="AR140" i="9" s="1"/>
  <c r="AQ139" i="9"/>
  <c r="AP139" i="9"/>
  <c r="AR139" i="9" s="1"/>
  <c r="AQ138" i="9"/>
  <c r="AP138" i="9"/>
  <c r="AR138" i="9" s="1"/>
  <c r="AQ137" i="9"/>
  <c r="AP137" i="9"/>
  <c r="AR137" i="9" s="1"/>
  <c r="BI139" i="9"/>
  <c r="BI138" i="9"/>
  <c r="BI137" i="9"/>
  <c r="BI140" i="9"/>
  <c r="BH140" i="9"/>
  <c r="BH139" i="9"/>
  <c r="BH138" i="9"/>
  <c r="BH137" i="9"/>
  <c r="BJ140" i="9"/>
  <c r="BJ139" i="9"/>
  <c r="BJ138" i="9"/>
  <c r="BJ137" i="9"/>
  <c r="BH130" i="9"/>
  <c r="BZ130" i="9"/>
  <c r="CR143" i="9"/>
  <c r="CR144" i="9"/>
  <c r="CR145" i="9"/>
  <c r="CR146" i="9"/>
  <c r="CQ143" i="9"/>
  <c r="CQ144" i="9"/>
  <c r="CQ145" i="9"/>
  <c r="CQ146" i="9"/>
  <c r="CP143" i="9"/>
  <c r="CP144" i="9"/>
  <c r="CP145" i="9"/>
  <c r="CP146" i="9"/>
  <c r="CO144" i="9"/>
  <c r="CO145" i="9"/>
  <c r="CO146" i="9"/>
  <c r="CO143" i="9"/>
  <c r="CN143" i="9"/>
  <c r="CN144" i="9"/>
  <c r="CN145" i="9"/>
  <c r="CN146" i="9"/>
  <c r="CM143" i="9"/>
  <c r="CM144" i="9"/>
  <c r="CM145" i="9"/>
  <c r="CM146" i="9"/>
  <c r="CM142" i="9"/>
  <c r="CJ145" i="9"/>
  <c r="CA144" i="9"/>
  <c r="N60" i="11"/>
  <c r="N59" i="11"/>
  <c r="L62" i="11"/>
  <c r="N62" i="11"/>
  <c r="CK143" i="9"/>
  <c r="CK142" i="9"/>
  <c r="CL145" i="9"/>
  <c r="CL144" i="9"/>
  <c r="CL142" i="9"/>
  <c r="CL143" i="9"/>
  <c r="CJ147" i="9"/>
  <c r="CB142" i="9"/>
  <c r="CA142" i="9"/>
  <c r="N63" i="11"/>
  <c r="E61" i="11"/>
  <c r="BN156" i="9"/>
  <c r="CA140" i="9"/>
  <c r="CH142" i="9"/>
  <c r="CJ143" i="9"/>
  <c r="CH143" i="9"/>
  <c r="CJ144" i="9"/>
  <c r="CJ142" i="9"/>
  <c r="CK146" i="9"/>
  <c r="CA143" i="9"/>
  <c r="BN146" i="9"/>
  <c r="BN145" i="9"/>
  <c r="BN144" i="9"/>
  <c r="M60" i="11"/>
  <c r="M59" i="11"/>
  <c r="M62" i="11"/>
  <c r="O55" i="11"/>
  <c r="N55" i="11"/>
  <c r="Q61" i="11"/>
  <c r="C61" i="11"/>
  <c r="C60" i="11"/>
  <c r="C54" i="11"/>
  <c r="E65" i="11"/>
  <c r="D65" i="11"/>
  <c r="D64" i="11"/>
  <c r="C65" i="11"/>
  <c r="CH146" i="9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BG116" i="20"/>
  <c r="J200" i="20" s="1"/>
  <c r="BG115" i="20"/>
  <c r="J199" i="20" s="1"/>
  <c r="BG114" i="20"/>
  <c r="J198" i="20" s="1"/>
  <c r="BN113" i="20"/>
  <c r="BG111" i="20"/>
  <c r="J195" i="20" s="1"/>
  <c r="BG110" i="20"/>
  <c r="J194" i="20" s="1"/>
  <c r="BN109" i="20"/>
  <c r="BN108" i="20"/>
  <c r="BG107" i="20"/>
  <c r="J191" i="20" s="1"/>
  <c r="BG106" i="20"/>
  <c r="J190" i="20" s="1"/>
  <c r="BN105" i="20"/>
  <c r="BN104" i="20"/>
  <c r="BN103" i="20"/>
  <c r="BG102" i="20"/>
  <c r="J186" i="20" s="1"/>
  <c r="BN101" i="20"/>
  <c r="BN100" i="20"/>
  <c r="BN99" i="20"/>
  <c r="BN98" i="20"/>
  <c r="BG97" i="20"/>
  <c r="J181" i="20" s="1"/>
  <c r="BN96" i="20"/>
  <c r="BG95" i="20"/>
  <c r="J179" i="20" s="1"/>
  <c r="BN94" i="20"/>
  <c r="BG93" i="20"/>
  <c r="J177" i="20" s="1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91" i="11" l="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BR156" i="9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123" i="15" l="1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0" i="15" l="1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C51" i="11" s="1"/>
  <c r="BO156" i="9" s="1"/>
  <c r="F12" i="17" s="1"/>
  <c r="G12" i="17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123" i="15" l="1"/>
  <c r="BB97" i="15"/>
  <c r="BB58" i="15" s="1"/>
  <c r="L47" i="9"/>
  <c r="BB101" i="15"/>
  <c r="BB62" i="15" s="1"/>
  <c r="R120" i="15"/>
  <c r="AK120" i="15" s="1"/>
  <c r="E206" i="15" s="1"/>
  <c r="AV94" i="15"/>
  <c r="AV55" i="15" s="1"/>
  <c r="U132" i="15"/>
  <c r="AK123" i="15"/>
  <c r="E209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N132" i="9" s="1"/>
  <c r="P131" i="9" s="1"/>
  <c r="Q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132" i="15" l="1"/>
  <c r="K132" i="9"/>
  <c r="T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D146" i="15"/>
  <c r="D155" i="15" s="1"/>
  <c r="C164" i="15" s="1"/>
  <c r="AQ80" i="15"/>
  <c r="AQ41" i="15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Y127" i="20" l="1"/>
  <c r="Y136" i="20" s="1"/>
  <c r="BF46" i="9"/>
  <c r="BM102" i="20"/>
  <c r="BN102" i="20" s="1"/>
  <c r="K63" i="9"/>
  <c r="F7" i="17"/>
  <c r="AR46" i="9"/>
  <c r="F7" i="14" s="1"/>
  <c r="BJ46" i="9"/>
  <c r="G7" i="14" s="1"/>
  <c r="BM116" i="20"/>
  <c r="BN116" i="20" s="1"/>
  <c r="AM134" i="20"/>
  <c r="AM136" i="20" s="1"/>
  <c r="BG105" i="20"/>
  <c r="J189" i="20" s="1"/>
  <c r="AB130" i="20"/>
  <c r="AB136" i="20" s="1"/>
  <c r="BD88" i="15"/>
  <c r="AS114" i="15"/>
  <c r="C206" i="15" s="1"/>
  <c r="BD79" i="15"/>
  <c r="G163" i="15" s="1"/>
  <c r="G7" i="17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I7" i="17" l="1"/>
  <c r="N27" i="9"/>
  <c r="BG83" i="20"/>
  <c r="J167" i="20" s="1"/>
  <c r="F149" i="20"/>
  <c r="F159" i="20" s="1"/>
  <c r="F167" i="20" s="1"/>
  <c r="H7" i="17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AF67" i="9" s="1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H84" i="11" l="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CT249" i="9" s="1"/>
  <c r="BG101" i="20"/>
  <c r="J185" i="20" s="1"/>
  <c r="BE58" i="20"/>
  <c r="P116" i="9"/>
  <c r="BG84" i="20"/>
  <c r="J168" i="20" s="1"/>
  <c r="N115" i="9"/>
  <c r="G150" i="20"/>
  <c r="G159" i="20" s="1"/>
  <c r="F168" i="20" s="1"/>
  <c r="BG92" i="20"/>
  <c r="J176" i="20" s="1"/>
  <c r="AV118" i="20"/>
  <c r="F210" i="20" s="1"/>
  <c r="AN124" i="20"/>
  <c r="H210" i="20" s="1"/>
  <c r="U136" i="20"/>
  <c r="AY118" i="20"/>
  <c r="F213" i="20" s="1"/>
  <c r="BG98" i="20"/>
  <c r="J182" i="20" s="1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M83" i="11" l="1"/>
  <c r="AM84" i="11" s="1"/>
  <c r="AC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Z89" i="11"/>
  <c r="CG221" i="9"/>
  <c r="AD79" i="11"/>
  <c r="AD80" i="11"/>
  <c r="AD75" i="11"/>
  <c r="AD77" i="11"/>
  <c r="AD78" i="11"/>
  <c r="CO210" i="9"/>
  <c r="CP210" i="9" s="1"/>
  <c r="CK238" i="9" l="1"/>
  <c r="CL238" i="9" s="1"/>
  <c r="CM238" i="9" s="1"/>
  <c r="CN238" i="9" s="1"/>
  <c r="CO238" i="9" s="1"/>
  <c r="CP238" i="9" s="1"/>
  <c r="CK239" i="9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L239" i="9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T248" i="9" s="1"/>
  <c r="CU248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BH218" i="9" l="1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R219" i="9" s="1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BG108" i="20"/>
  <c r="J192" i="20" s="1"/>
  <c r="BE118" i="20"/>
  <c r="F219" i="20" s="1"/>
  <c r="BD81" i="15"/>
  <c r="AZ100" i="15"/>
  <c r="AP114" i="15"/>
  <c r="C203" i="15" s="1"/>
  <c r="BN258" i="9"/>
  <c r="F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BJ221" i="9" l="1"/>
  <c r="CY237" i="9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H14" i="17"/>
  <c r="BG109" i="20"/>
  <c r="J193" i="20" s="1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AI67" i="9"/>
  <c r="AJ67" i="9" s="1"/>
  <c r="AK67" i="9" s="1"/>
  <c r="AL67" i="9" s="1"/>
  <c r="AH70" i="9"/>
  <c r="AL63" i="9"/>
  <c r="X46" i="9" s="1"/>
  <c r="AD67" i="9"/>
  <c r="AD68" i="9"/>
  <c r="AD69" i="9"/>
  <c r="BS217" i="9"/>
  <c r="DB237" i="9"/>
  <c r="CT247" i="9" s="1"/>
  <c r="CU247" i="9" s="1"/>
  <c r="CY241" i="9"/>
  <c r="G8" i="17"/>
  <c r="I8" i="17" s="1"/>
  <c r="H8" i="17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G13" i="17" l="1"/>
  <c r="I13" i="17" s="1"/>
  <c r="H13" i="17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G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BQ259" i="9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DQ131" i="9" l="1"/>
  <c r="DR120" i="9"/>
  <c r="DW118" i="9" s="1"/>
  <c r="EM117" i="9"/>
  <c r="F16" i="17" s="1"/>
  <c r="G16" i="17" s="1"/>
  <c r="CA139" i="9"/>
  <c r="CC139" i="9" s="1"/>
  <c r="AS113" i="9"/>
  <c r="AW91" i="20" s="1"/>
  <c r="AW48" i="20" s="1"/>
  <c r="DX118" i="9"/>
  <c r="C280" i="11" s="1"/>
  <c r="E280" i="11" s="1"/>
  <c r="F17" i="17"/>
  <c r="G17" i="17" s="1"/>
  <c r="V46" i="9"/>
  <c r="L6" i="13" s="1"/>
  <c r="P121" i="20"/>
  <c r="AN121" i="20" s="1"/>
  <c r="H207" i="20" s="1"/>
  <c r="BM93" i="20"/>
  <c r="BN93" i="20" s="1"/>
  <c r="F28" i="17"/>
  <c r="H18" i="17"/>
  <c r="H28" i="17" s="1"/>
  <c r="G10" i="17"/>
  <c r="F27" i="17"/>
  <c r="H10" i="17"/>
  <c r="H27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F24" i="17" s="1"/>
  <c r="L227" i="9"/>
  <c r="T222" i="9" s="1"/>
  <c r="C222" i="11"/>
  <c r="DW106" i="9"/>
  <c r="DX105" i="9"/>
  <c r="DW119" i="9"/>
  <c r="L155" i="9"/>
  <c r="K156" i="9"/>
  <c r="I111" i="11"/>
  <c r="C116" i="11"/>
  <c r="K110" i="11"/>
  <c r="E111" i="11" s="1"/>
  <c r="BX259" i="9"/>
  <c r="BX254" i="9" s="1"/>
  <c r="BC87" i="20" s="1"/>
  <c r="BC44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AM130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G11" i="17" s="1"/>
  <c r="BQ131" i="9"/>
  <c r="CA141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G9" i="17" l="1"/>
  <c r="P136" i="20"/>
  <c r="N227" i="9"/>
  <c r="P226" i="9" s="1"/>
  <c r="Q226" i="9" s="1"/>
  <c r="R226" i="9" s="1"/>
  <c r="S226" i="9" s="1"/>
  <c r="T226" i="9" s="1"/>
  <c r="AG232" i="9"/>
  <c r="Y234" i="9" s="1"/>
  <c r="AG231" i="9"/>
  <c r="X234" i="9"/>
  <c r="X233" i="9"/>
  <c r="BD109" i="15"/>
  <c r="G193" i="15" s="1"/>
  <c r="BC70" i="15"/>
  <c r="AS130" i="9"/>
  <c r="I9" i="17"/>
  <c r="I24" i="17" s="1"/>
  <c r="G24" i="17"/>
  <c r="BF91" i="20"/>
  <c r="BF48" i="20" s="1"/>
  <c r="G28" i="17"/>
  <c r="I18" i="17"/>
  <c r="I28" i="17" s="1"/>
  <c r="S132" i="15"/>
  <c r="G27" i="17"/>
  <c r="I10" i="17"/>
  <c r="I27" i="17" s="1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U226" i="9"/>
  <c r="U227" i="9" s="1"/>
  <c r="U222" i="9" s="1"/>
  <c r="AU88" i="20" s="1"/>
  <c r="AU45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H9" i="17"/>
  <c r="H24" i="17" s="1"/>
  <c r="DI238" i="9"/>
  <c r="CV239" i="9" s="1"/>
  <c r="DI237" i="9"/>
  <c r="DH241" i="9"/>
  <c r="DD241" i="9"/>
  <c r="I17" i="17"/>
  <c r="H17" i="17"/>
  <c r="H16" i="17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Y233" i="9" l="1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I11" i="17"/>
  <c r="H11" i="17"/>
  <c r="I16" i="17"/>
  <c r="BI130" i="9"/>
  <c r="G17" i="12" s="1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Z99" i="20" s="1"/>
  <c r="AZ56" i="20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CB141" i="9" l="1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CV238" i="9"/>
  <c r="AI132" i="20"/>
  <c r="AP130" i="9"/>
  <c r="Q122" i="20"/>
  <c r="Q136" i="20" s="1"/>
  <c r="AS132" i="9"/>
  <c r="F18" i="14" s="1"/>
  <c r="AG147" i="9"/>
  <c r="AG146" i="9"/>
  <c r="AY82" i="15"/>
  <c r="AY43" i="15" s="1"/>
  <c r="AQ84" i="15"/>
  <c r="AQ45" i="15" s="1"/>
  <c r="H150" i="15"/>
  <c r="H155" i="15" s="1"/>
  <c r="C168" i="15" s="1"/>
  <c r="BO145" i="9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BD84" i="15" l="1"/>
  <c r="G168" i="15" s="1"/>
  <c r="CB143" i="9"/>
  <c r="BF87" i="20"/>
  <c r="BF44" i="20" s="1"/>
  <c r="BF90" i="20"/>
  <c r="M156" i="20"/>
  <c r="M159" i="20" s="1"/>
  <c r="F174" i="20" s="1"/>
  <c r="AW118" i="20"/>
  <c r="F211" i="20" s="1"/>
  <c r="BG94" i="20"/>
  <c r="J178" i="20" s="1"/>
  <c r="AN132" i="20"/>
  <c r="H218" i="20" s="1"/>
  <c r="J218" i="20" s="1"/>
  <c r="AI136" i="20"/>
  <c r="AT89" i="20"/>
  <c r="L155" i="20"/>
  <c r="L159" i="20" s="1"/>
  <c r="F173" i="20" s="1"/>
  <c r="BG99" i="20"/>
  <c r="J183" i="20" s="1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BQ145" i="9"/>
  <c r="N61" i="1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BB103" i="20" s="1"/>
  <c r="BB60" i="20" s="1"/>
  <c r="G18" i="14"/>
  <c r="CO118" i="9"/>
  <c r="CP118" i="9" s="1"/>
  <c r="CQ118" i="9" s="1"/>
  <c r="BQ146" i="9" l="1"/>
  <c r="CC143" i="9"/>
  <c r="BG113" i="20"/>
  <c r="J197" i="20" s="1"/>
  <c r="BF70" i="20"/>
  <c r="BG89" i="20"/>
  <c r="J173" i="20" s="1"/>
  <c r="AT46" i="20"/>
  <c r="BG90" i="20"/>
  <c r="J174" i="20" s="1"/>
  <c r="BF47" i="20"/>
  <c r="BS144" i="9"/>
  <c r="BG103" i="20"/>
  <c r="J187" i="20" s="1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4" i="12"/>
  <c r="G16" i="12"/>
  <c r="D32" i="12"/>
  <c r="CR118" i="9"/>
  <c r="CR119" i="9" s="1"/>
  <c r="CR114" i="9" s="1"/>
  <c r="CQ119" i="9"/>
  <c r="BG88" i="20" l="1"/>
  <c r="J172" i="20" s="1"/>
  <c r="AT45" i="20"/>
  <c r="AN128" i="20"/>
  <c r="H214" i="20" s="1"/>
  <c r="J214" i="20" s="1"/>
  <c r="Z136" i="20"/>
  <c r="BT144" i="9"/>
  <c r="BU144" i="9" s="1"/>
  <c r="BV144" i="9" s="1"/>
  <c r="BW144" i="9" s="1"/>
  <c r="BX144" i="9" s="1"/>
  <c r="BX146" i="9" s="1"/>
  <c r="BX140" i="9" s="1"/>
  <c r="BB86" i="20" s="1"/>
  <c r="BB43" i="20" s="1"/>
  <c r="BS146" i="9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AR114" i="15" l="1"/>
  <c r="C205" i="15" s="1"/>
  <c r="AR43" i="15"/>
  <c r="L169" i="9"/>
  <c r="U168" i="9"/>
  <c r="U169" i="9" s="1"/>
  <c r="U163" i="9" s="1"/>
  <c r="BW146" i="9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AQ225" i="9" l="1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BH226" i="9" l="1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AQ222" i="9" l="1"/>
  <c r="BH222" i="9"/>
  <c r="BJ222" i="9" s="1"/>
  <c r="R122" i="20"/>
  <c r="V130" i="9"/>
  <c r="BM95" i="20"/>
  <c r="BN95" i="20" s="1"/>
  <c r="Z131" i="9"/>
  <c r="W130" i="9"/>
  <c r="R136" i="20"/>
  <c r="AN122" i="20"/>
  <c r="H208" i="20" s="1"/>
  <c r="J208" i="20" s="1"/>
  <c r="AK118" i="15"/>
  <c r="E204" i="15" s="1"/>
  <c r="L12" i="13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CI227" i="9" l="1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BG91" i="20"/>
  <c r="J175" i="20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H15" i="17"/>
  <c r="H25" i="17" s="1"/>
  <c r="F25" i="17"/>
  <c r="AU114" i="15"/>
  <c r="C208" i="15" s="1"/>
  <c r="BD92" i="15"/>
  <c r="E25" i="12"/>
  <c r="F25" i="12"/>
  <c r="I15" i="17" l="1"/>
  <c r="I25" i="17" s="1"/>
  <c r="G25" i="17"/>
  <c r="CG227" i="9"/>
  <c r="C59" i="11"/>
  <c r="BQ156" i="9"/>
  <c r="BO157" i="9"/>
  <c r="BW152" i="9"/>
  <c r="G149" i="15" l="1"/>
  <c r="G155" i="15" s="1"/>
  <c r="C167" i="15" s="1"/>
  <c r="AY83" i="15"/>
  <c r="AY44" i="15" s="1"/>
  <c r="E59" i="11"/>
  <c r="E62" i="11" s="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83" i="15"/>
  <c r="AY114" i="15"/>
  <c r="C212" i="15" s="1"/>
  <c r="G167" i="15"/>
  <c r="H12" i="17"/>
  <c r="H26" i="17" s="1"/>
  <c r="I12" i="17"/>
  <c r="I26" i="17" s="1"/>
  <c r="BX157" i="9"/>
  <c r="D51" i="11"/>
  <c r="BX152" i="9"/>
  <c r="BB87" i="20" l="1"/>
  <c r="BB44" i="20" s="1"/>
  <c r="J153" i="20"/>
  <c r="J159" i="20" s="1"/>
  <c r="F171" i="20" s="1"/>
  <c r="CC132" i="9"/>
  <c r="F61" i="11"/>
  <c r="F60" i="11"/>
  <c r="O59" i="11" s="1"/>
  <c r="F59" i="11"/>
  <c r="H18" i="14"/>
  <c r="F62" i="11" l="1"/>
  <c r="BG87" i="20"/>
  <c r="J171" i="20" s="1"/>
  <c r="BB118" i="20"/>
  <c r="F216" i="20" s="1"/>
  <c r="L59" i="11"/>
  <c r="O60" i="11"/>
  <c r="L60" i="11" s="1"/>
  <c r="CH145" i="9" s="1"/>
  <c r="CK145" i="9" s="1"/>
  <c r="CB144" i="9" s="1"/>
  <c r="O63" i="11"/>
  <c r="O61" i="11"/>
  <c r="H16" i="12"/>
  <c r="CH144" i="9" l="1"/>
  <c r="CK144" i="9" s="1"/>
  <c r="CB140" i="9" s="1"/>
  <c r="H51" i="11"/>
  <c r="CC140" i="9" l="1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G104" i="20" l="1"/>
  <c r="J188" i="20" s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BG85" i="20"/>
  <c r="J169" i="20" s="1"/>
  <c r="BA118" i="20"/>
  <c r="F215" i="20" s="1"/>
  <c r="J215" i="20" s="1"/>
  <c r="BG100" i="20"/>
  <c r="J184" i="20" s="1"/>
  <c r="AS211" i="9"/>
  <c r="F25" i="14" s="1"/>
  <c r="W136" i="20"/>
  <c r="AN126" i="20"/>
  <c r="H212" i="20" s="1"/>
  <c r="D24" i="12"/>
  <c r="D26" i="14"/>
  <c r="F23" i="12" l="1"/>
  <c r="BG96" i="20"/>
  <c r="J180" i="20" s="1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CA218" i="9" l="1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C194" i="11" l="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D161" i="11" s="1"/>
  <c r="BO246" i="9"/>
  <c r="BO247" i="9"/>
  <c r="BG112" i="20"/>
  <c r="J196" i="20" s="1"/>
  <c r="Q154" i="11"/>
  <c r="Q155" i="11" s="1"/>
  <c r="M154" i="11"/>
  <c r="P155" i="11"/>
  <c r="DZ144" i="9"/>
  <c r="CF256" i="9" l="1"/>
  <c r="CB221" i="9"/>
  <c r="CC221" i="9" s="1"/>
  <c r="X236" i="9"/>
  <c r="BO248" i="9"/>
  <c r="CF257" i="9"/>
  <c r="M155" i="11"/>
  <c r="N154" i="11" s="1"/>
  <c r="DZ145" i="9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BG86" i="20"/>
  <c r="J170" i="20" s="1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7" i="9" l="1"/>
  <c r="CN142" i="9"/>
  <c r="CO142" i="9" s="1"/>
  <c r="CP142" i="9" s="1"/>
  <c r="CQ142" i="9" s="1"/>
  <c r="CR142" i="9" s="1"/>
  <c r="CR147" i="9" s="1"/>
  <c r="CR138" i="9" s="1"/>
  <c r="CQ147" i="9" l="1"/>
  <c r="BM107" i="20"/>
  <c r="BN107" i="20" s="1"/>
  <c r="L167" i="20" s="1" a="1"/>
  <c r="L167" i="20" s="1"/>
  <c r="T5" i="13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<sst xmlns="http://schemas.openxmlformats.org/spreadsheetml/2006/main" count="4876" uniqueCount="611">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</sst>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6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06">
    <xf numFmtId="0" fontId="0" fillId="0" borderId="0" xfId="0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1" fontId="7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0" fillId="0" borderId="0" xfId="0" applyFont="1"/>
    <xf numFmtId="0" fontId="8" fillId="0" borderId="0" xfId="0" applyFont="1"/>
    <xf numFmtId="0" fontId="7" fillId="0" borderId="10" xfId="0" applyFont="1" applyBorder="1" applyAlignment="1">
      <alignment horizontal="center"/>
    </xf>
    <xf numFmtId="0" fontId="16" fillId="0" borderId="0" xfId="0" applyFont="1" applyAlignment="1">
      <alignment vertical="center" textRotation="90"/>
    </xf>
    <xf numFmtId="0" fontId="13" fillId="0" borderId="0" xfId="0" applyFont="1" applyAlignment="1">
      <alignment vertical="center" textRotation="90"/>
    </xf>
    <xf numFmtId="0" fontId="21" fillId="0" borderId="22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7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1" fillId="0" borderId="6" xfId="0" applyFont="1" applyBorder="1" applyAlignment="1">
      <alignment horizontal="center" wrapText="1"/>
    </xf>
    <xf numFmtId="0" fontId="11" fillId="0" borderId="30" xfId="0" applyFont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11" borderId="16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5" borderId="17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2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0" fillId="0" borderId="27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5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30" xfId="0" applyFont="1" applyBorder="1" applyAlignment="1">
      <alignment horizontal="center" vertical="center" textRotation="90"/>
    </xf>
    <xf numFmtId="0" fontId="7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40" fillId="0" borderId="26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40" fillId="19" borderId="6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7" fillId="0" borderId="26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1" fillId="0" borderId="44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1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7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8" xfId="0" applyFont="1" applyFill="1" applyBorder="1" applyAlignment="1">
      <alignment horizontal="center"/>
    </xf>
    <xf numFmtId="0" fontId="58" fillId="23" borderId="36" xfId="0" applyFont="1" applyFill="1" applyBorder="1" applyAlignment="1">
      <alignment horizontal="center"/>
    </xf>
    <xf numFmtId="0" fontId="58" fillId="21" borderId="4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0" fillId="24" borderId="0" xfId="0" applyFill="1"/>
    <xf numFmtId="0" fontId="21" fillId="21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4" fillId="0" borderId="0" xfId="0" applyFont="1" applyAlignment="1">
      <alignment horizontal="center" textRotation="90"/>
    </xf>
    <xf numFmtId="0" fontId="29" fillId="0" borderId="0" xfId="0" applyFont="1" applyAlignment="1">
      <alignment horizontal="center"/>
    </xf>
    <xf numFmtId="0" fontId="29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4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1" fillId="0" borderId="0" xfId="0" applyFont="1"/>
    <xf numFmtId="0" fontId="15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7" xfId="0" applyFont="1" applyFill="1" applyBorder="1" applyAlignment="1">
      <alignment horizontal="center"/>
    </xf>
    <xf numFmtId="0" fontId="58" fillId="18" borderId="39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18" borderId="40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1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4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54" fillId="0" borderId="43" xfId="0" applyFont="1" applyBorder="1" applyAlignment="1">
      <alignment horizontal="center" vertical="center"/>
    </xf>
    <xf numFmtId="0" fontId="62" fillId="0" borderId="43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6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8" fillId="17" borderId="0" xfId="0" applyFont="1" applyFill="1" applyAlignment="1">
      <alignment horizontal="center" vertical="center"/>
    </xf>
    <xf numFmtId="0" fontId="68" fillId="26" borderId="0" xfId="0" applyFont="1" applyFill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7" fillId="0" borderId="3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1" fillId="12" borderId="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49" fillId="17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7" fillId="19" borderId="30" xfId="0" applyFont="1" applyFill="1" applyBorder="1" applyAlignment="1">
      <alignment horizontal="center" vertical="center"/>
    </xf>
    <xf numFmtId="0" fontId="36" fillId="15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 textRotation="90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4" borderId="0" xfId="0" applyFont="1" applyFill="1" applyAlignment="1">
      <alignment horizontal="center" vertical="center"/>
    </xf>
    <xf numFmtId="0" fontId="38" fillId="14" borderId="30" xfId="0" applyFont="1" applyFill="1" applyBorder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6" fillId="13" borderId="0" xfId="0" applyFont="1" applyFill="1" applyAlignment="1">
      <alignment horizontal="center" vertical="center"/>
    </xf>
    <xf numFmtId="0" fontId="36" fillId="13" borderId="30" xfId="0" applyFont="1" applyFill="1" applyBorder="1" applyAlignment="1">
      <alignment horizontal="center" vertical="center"/>
    </xf>
    <xf numFmtId="0" fontId="14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8" fillId="18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textRotation="90"/>
    </xf>
    <xf numFmtId="0" fontId="21" fillId="9" borderId="0" xfId="0" applyFont="1" applyFill="1" applyAlignment="1">
      <alignment horizontal="center" vertical="center" textRotation="90"/>
    </xf>
    <xf numFmtId="0" fontId="46" fillId="3" borderId="34" xfId="0" applyFont="1" applyFill="1" applyBorder="1" applyAlignment="1">
      <alignment horizontal="center" vertical="center"/>
    </xf>
    <xf numFmtId="0" fontId="46" fillId="3" borderId="35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37" xfId="0" applyFont="1" applyFill="1" applyBorder="1" applyAlignment="1">
      <alignment horizontal="center" vertical="center"/>
    </xf>
    <xf numFmtId="0" fontId="46" fillId="8" borderId="6" xfId="0" applyFont="1" applyFill="1" applyBorder="1" applyAlignment="1">
      <alignment horizontal="center" vertical="center"/>
    </xf>
    <xf numFmtId="0" fontId="46" fillId="8" borderId="37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40" xfId="0" applyFont="1" applyFill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6" fillId="11" borderId="33" xfId="0" applyFont="1" applyFill="1" applyBorder="1" applyAlignment="1">
      <alignment horizontal="center" vertical="center"/>
    </xf>
    <xf numFmtId="0" fontId="46" fillId="11" borderId="34" xfId="0" applyFont="1" applyFill="1" applyBorder="1" applyAlignment="1">
      <alignment horizontal="center" vertical="center"/>
    </xf>
    <xf numFmtId="0" fontId="46" fillId="11" borderId="36" xfId="0" applyFont="1" applyFill="1" applyBorder="1" applyAlignment="1">
      <alignment horizontal="center" vertical="center"/>
    </xf>
    <xf numFmtId="0" fontId="46" fillId="11" borderId="6" xfId="0" applyFont="1" applyFill="1" applyBorder="1" applyAlignment="1">
      <alignment horizontal="center" vertical="center"/>
    </xf>
    <xf numFmtId="0" fontId="21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1" fillId="1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2" fillId="8" borderId="0" xfId="0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 textRotation="90" wrapText="1"/>
    </xf>
    <xf numFmtId="0" fontId="13" fillId="7" borderId="0" xfId="0" applyFont="1" applyFill="1" applyAlignment="1">
      <alignment horizontal="center" vertical="center" textRotation="90"/>
    </xf>
    <xf numFmtId="0" fontId="10" fillId="6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textRotation="90"/>
    </xf>
    <xf numFmtId="0" fontId="32" fillId="10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AC4" sqref="AC4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91" t="s">
        <v>103</v>
      </c>
      <c r="Q2" s="292"/>
      <c r="R2" s="291" t="s">
        <v>109</v>
      </c>
      <c r="S2" s="292"/>
      <c r="U2" s="293" t="s">
        <v>234</v>
      </c>
      <c r="V2" s="293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466</v>
      </c>
      <c r="Y5" s="61" t="s">
        <v>498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523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509</v>
      </c>
      <c r="R11" s="3" t="s">
        <v>504</v>
      </c>
      <c r="S11" s="3" t="s">
        <v>515</v>
      </c>
      <c r="T11" s="3" t="s">
        <v>516</v>
      </c>
      <c r="U11" s="3" t="s">
        <v>514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510</v>
      </c>
      <c r="R12" s="3" t="s">
        <v>512</v>
      </c>
      <c r="S12" s="3" t="s">
        <v>511</v>
      </c>
      <c r="T12" s="3" t="s">
        <v>511</v>
      </c>
      <c r="U12" s="3" t="s">
        <v>511</v>
      </c>
      <c r="V12" s="3" t="s">
        <v>511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499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511</v>
      </c>
      <c r="R15" s="3" t="s">
        <v>513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573</v>
      </c>
      <c r="P17" s="222" t="s">
        <v>40</v>
      </c>
      <c r="Q17" s="3" t="s">
        <v>509</v>
      </c>
      <c r="R17" s="3" t="s">
        <v>504</v>
      </c>
      <c r="S17" s="3" t="s">
        <v>515</v>
      </c>
      <c r="T17" s="3" t="s">
        <v>516</v>
      </c>
      <c r="U17" s="3" t="s">
        <v>514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510</v>
      </c>
      <c r="R18" s="3" t="s">
        <v>512</v>
      </c>
      <c r="S18" s="3" t="s">
        <v>511</v>
      </c>
      <c r="T18" s="3" t="s">
        <v>511</v>
      </c>
      <c r="U18" s="3" t="s">
        <v>511</v>
      </c>
      <c r="V18" s="3" t="s">
        <v>511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523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511</v>
      </c>
      <c r="R21" s="3" t="s">
        <v>513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4" t="s">
        <v>393</v>
      </c>
      <c r="P24" s="294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498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499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523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517</v>
      </c>
      <c r="C55" s="3" t="s">
        <v>518</v>
      </c>
    </row>
    <row r="56" spans="2:3" ht="17" x14ac:dyDescent="0.25">
      <c r="B56" s="13" t="s">
        <v>503</v>
      </c>
      <c r="C56" s="3" t="s">
        <v>502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A41" zoomScale="161" workbookViewId="0">
      <selection activeCell="N61" sqref="N6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3" t="s">
        <v>126</v>
      </c>
      <c r="P10" s="293"/>
      <c r="Q10" s="293"/>
      <c r="R10" s="293"/>
      <c r="S10" s="293"/>
      <c r="T10" s="293"/>
      <c r="U10" s="293"/>
      <c r="V10" s="293" t="s">
        <v>126</v>
      </c>
      <c r="W10" s="293"/>
      <c r="X10" s="293"/>
      <c r="Y10" s="293"/>
      <c r="Z10" s="293"/>
      <c r="AA10" s="293"/>
      <c r="AB10" s="293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3" t="s">
        <v>307</v>
      </c>
      <c r="P11" s="293"/>
      <c r="Q11" s="293"/>
      <c r="R11" s="291"/>
      <c r="S11" s="292"/>
      <c r="T11" s="302" t="s">
        <v>306</v>
      </c>
      <c r="U11" s="297"/>
      <c r="V11" s="293" t="str">
        <f>_xlfn.CONCAT(E19," ",C19," ","+"," ",E21," ",C21," ","--&gt;"," ",E22," ",C22," ","+"," ",E20*E21," ",C20)</f>
        <v>1.5 C + 1.5 O2 --&gt; 1.5 CO2 + 5.64 N2</v>
      </c>
      <c r="W11" s="293"/>
      <c r="X11" s="293"/>
      <c r="Y11" s="293"/>
      <c r="Z11" s="293"/>
      <c r="AA11" s="293"/>
      <c r="AB11" s="293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3" t="s">
        <v>226</v>
      </c>
      <c r="P12" s="293"/>
      <c r="Q12" s="293"/>
      <c r="R12" s="291"/>
      <c r="S12" s="292"/>
      <c r="T12" s="293" t="s">
        <v>225</v>
      </c>
      <c r="U12" s="293"/>
      <c r="V12" s="293" t="str">
        <f>_xlfn.CONCAT(E25," ",C25," ","+"," ",E26," ",C26," ","--&gt;"," ",E27," ",C27)</f>
        <v>1.5 CO2 + 1.5 C --&gt; 3 CO</v>
      </c>
      <c r="W12" s="293"/>
      <c r="X12" s="293"/>
      <c r="Y12" s="293"/>
      <c r="Z12" s="293"/>
      <c r="AA12" s="293"/>
      <c r="AB12" s="293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3" t="s">
        <v>227</v>
      </c>
      <c r="P13" s="293"/>
      <c r="Q13" s="293"/>
      <c r="R13" s="291"/>
      <c r="S13" s="292"/>
      <c r="T13" s="302" t="s">
        <v>228</v>
      </c>
      <c r="U13" s="297"/>
      <c r="V13" s="293" t="str">
        <f>_xlfn.CONCAT(E29," ",C29," ","+"," ",E30," ",C30," ","--&gt;"," ",E31," ",C31," ","+"," ",E32," ",C32)</f>
        <v>1 Fe2O3 + 3 CO --&gt; 2 Fe + 3 CO2</v>
      </c>
      <c r="W13" s="293"/>
      <c r="X13" s="293"/>
      <c r="Y13" s="293"/>
      <c r="Z13" s="293"/>
      <c r="AA13" s="293"/>
      <c r="AB13" s="293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3"/>
      <c r="P14" s="293"/>
      <c r="Q14" s="293"/>
      <c r="R14" s="291"/>
      <c r="S14" s="292"/>
      <c r="T14" s="293"/>
      <c r="U14" s="293"/>
      <c r="V14" s="293" t="str">
        <f>_xlfn.CONCAT(E36," ",C36," ","--&gt;"," ",E37," ",C37," ","+"," ",E39," ",C39)</f>
        <v>1 CaCO3 --&gt; 1 CaO + 0.0624775822865075 MgO</v>
      </c>
      <c r="W14" s="293"/>
      <c r="X14" s="293"/>
      <c r="Y14" s="293"/>
      <c r="Z14" s="293"/>
      <c r="AA14" s="293"/>
      <c r="AB14" s="293"/>
    </row>
    <row r="15" spans="1:28" ht="17" x14ac:dyDescent="0.25">
      <c r="O15" s="293" t="s">
        <v>229</v>
      </c>
      <c r="P15" s="293"/>
      <c r="Q15" s="293"/>
      <c r="R15" s="291"/>
      <c r="S15" s="292"/>
      <c r="T15" s="293" t="s">
        <v>230</v>
      </c>
      <c r="U15" s="293"/>
      <c r="V15" s="293" t="str">
        <f>_xlfn.CONCAT(E41," ",C41," ","+"," ",E42," ",C42," ","--&gt;"," ",E43," ",C43)</f>
        <v>1 CaO + 1 SiO2 --&gt; 1 CaSiO3</v>
      </c>
      <c r="W15" s="293"/>
      <c r="X15" s="293"/>
      <c r="Y15" s="293"/>
      <c r="Z15" s="293"/>
      <c r="AA15" s="293"/>
      <c r="AB15" s="293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3" t="s">
        <v>335</v>
      </c>
      <c r="P17" s="293"/>
      <c r="Q17" s="293"/>
      <c r="R17" s="293"/>
      <c r="S17" s="293"/>
      <c r="T17" s="293"/>
      <c r="U17" s="293"/>
      <c r="V17" s="293" t="s">
        <v>126</v>
      </c>
      <c r="W17" s="293"/>
      <c r="X17" s="293"/>
      <c r="Y17" s="293"/>
      <c r="Z17" s="293"/>
      <c r="AA17" s="293"/>
      <c r="AB17" s="293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3" t="s">
        <v>336</v>
      </c>
      <c r="P18" s="293"/>
      <c r="Q18" s="293"/>
      <c r="R18" s="293"/>
      <c r="S18" s="293"/>
      <c r="T18" s="293" t="s">
        <v>337</v>
      </c>
      <c r="U18" s="291"/>
      <c r="V18" s="30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01"/>
      <c r="X18" s="301"/>
      <c r="Y18" s="301"/>
      <c r="Z18" s="301"/>
      <c r="AA18" s="301"/>
      <c r="AB18" s="301"/>
    </row>
    <row r="19" spans="1:28" ht="16" x14ac:dyDescent="0.2">
      <c r="B19" s="303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01"/>
      <c r="W19" s="301"/>
      <c r="X19" s="301"/>
      <c r="Y19" s="301"/>
      <c r="Z19" s="301"/>
      <c r="AA19" s="301"/>
      <c r="AB19" s="301"/>
    </row>
    <row r="20" spans="1:28" ht="18" x14ac:dyDescent="0.25">
      <c r="A20" s="1"/>
      <c r="B20" s="304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6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7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08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0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08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08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09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0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3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4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08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0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03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08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08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2" t="s">
        <v>19</v>
      </c>
      <c r="C44" s="31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299" t="s">
        <v>352</v>
      </c>
      <c r="D47" s="299"/>
      <c r="E47" s="299"/>
      <c r="F47" s="299"/>
    </row>
    <row r="48" spans="2:23" x14ac:dyDescent="0.2">
      <c r="C48" s="315"/>
      <c r="D48" s="315"/>
      <c r="E48" s="315"/>
      <c r="F48" s="315"/>
      <c r="H48" s="293" t="s">
        <v>70</v>
      </c>
      <c r="I48" s="293"/>
      <c r="J48" s="293"/>
      <c r="K48" s="293"/>
      <c r="L48" s="293"/>
      <c r="M48" s="293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3" t="s">
        <v>74</v>
      </c>
      <c r="I49" s="293"/>
      <c r="J49" s="293"/>
      <c r="K49" s="13"/>
      <c r="L49" s="302" t="s">
        <v>359</v>
      </c>
      <c r="M49" s="297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1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11"/>
      <c r="J51" s="311"/>
      <c r="K51" s="311"/>
      <c r="L51" s="311"/>
      <c r="M51" s="311"/>
    </row>
    <row r="52" spans="2:17" ht="16.25" customHeight="1" x14ac:dyDescent="0.25">
      <c r="C52" s="20" t="s">
        <v>24</v>
      </c>
      <c r="D52" s="13" t="s">
        <v>432</v>
      </c>
      <c r="H52" s="311"/>
      <c r="I52" s="311"/>
      <c r="J52" s="311"/>
      <c r="K52" s="311"/>
      <c r="L52" s="311"/>
      <c r="M52" s="311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400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401" t="s">
        <v>609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ht="17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299" t="s">
        <v>380</v>
      </c>
      <c r="C69" s="299"/>
      <c r="D69" s="299"/>
      <c r="E69" s="299"/>
      <c r="F69" s="299"/>
      <c r="G69" s="299"/>
      <c r="W69" s="157"/>
      <c r="Y69" s="295" t="s">
        <v>500</v>
      </c>
      <c r="Z69" s="295"/>
      <c r="AA69" s="295"/>
      <c r="AB69" s="295"/>
      <c r="AC69" s="295"/>
      <c r="AD69" s="295"/>
      <c r="AE69" s="295"/>
      <c r="AF69" s="295"/>
    </row>
    <row r="70" spans="2:41" x14ac:dyDescent="0.2">
      <c r="B70" s="300"/>
      <c r="C70" s="300"/>
      <c r="D70" s="300"/>
      <c r="E70" s="300"/>
      <c r="F70" s="300"/>
      <c r="G70" s="300"/>
      <c r="W70" s="155"/>
      <c r="Y70" s="295"/>
      <c r="Z70" s="295"/>
      <c r="AA70" s="295"/>
      <c r="AB70" s="295"/>
      <c r="AC70" s="295"/>
      <c r="AD70" s="295"/>
      <c r="AE70" s="295"/>
      <c r="AF70" s="295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295"/>
      <c r="Z71" s="295"/>
      <c r="AA71" s="295"/>
      <c r="AB71" s="295"/>
      <c r="AC71" s="295"/>
      <c r="AD71" s="295"/>
      <c r="AE71" s="295"/>
      <c r="AF71" s="295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294" t="s">
        <v>114</v>
      </c>
      <c r="I77" s="294"/>
      <c r="J77" s="294"/>
      <c r="K77" s="294"/>
      <c r="L77" s="29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7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494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489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501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298" t="s">
        <v>464</v>
      </c>
      <c r="D147" s="298"/>
      <c r="E147" s="298"/>
      <c r="F147" s="298"/>
      <c r="G147" s="298"/>
    </row>
    <row r="148" spans="1:30" x14ac:dyDescent="0.2">
      <c r="B148" s="171" t="s">
        <v>454</v>
      </c>
      <c r="C148" s="295"/>
      <c r="D148" s="295"/>
      <c r="E148" s="295"/>
      <c r="F148" s="295"/>
      <c r="G148" s="295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488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458</v>
      </c>
      <c r="C169" s="1">
        <f>F153</f>
        <v>1165.1175310558663</v>
      </c>
      <c r="D169" s="61" t="s">
        <v>459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295" t="s">
        <v>605</v>
      </c>
      <c r="C176" s="295"/>
      <c r="D176" s="295"/>
      <c r="E176" s="295"/>
      <c r="F176" s="295"/>
      <c r="G176" s="295"/>
    </row>
    <row r="177" spans="2:17" x14ac:dyDescent="0.2">
      <c r="B177" s="295"/>
      <c r="C177" s="295"/>
      <c r="D177" s="295"/>
      <c r="E177" s="295"/>
      <c r="F177" s="295"/>
      <c r="G177" s="295"/>
    </row>
    <row r="178" spans="2:17" x14ac:dyDescent="0.2">
      <c r="B178" s="295"/>
      <c r="C178" s="295"/>
      <c r="D178" s="295"/>
      <c r="E178" s="295"/>
      <c r="F178" s="295"/>
      <c r="G178" s="295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487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458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295" t="s">
        <v>505</v>
      </c>
      <c r="C215" s="295"/>
      <c r="D215" s="295"/>
      <c r="E215" s="295"/>
      <c r="G215" s="20" t="s">
        <v>67</v>
      </c>
      <c r="H215" s="237" t="s">
        <v>24</v>
      </c>
      <c r="J215" s="293" t="s">
        <v>70</v>
      </c>
      <c r="K215" s="293"/>
      <c r="L215" s="293"/>
      <c r="M215" s="293"/>
      <c r="N215" s="293"/>
      <c r="O215" s="293"/>
    </row>
    <row r="216" spans="2:20" ht="18" x14ac:dyDescent="0.25">
      <c r="B216" s="295"/>
      <c r="C216" s="295"/>
      <c r="D216" s="295"/>
      <c r="E216" s="295"/>
      <c r="G216" s="13">
        <v>3.76</v>
      </c>
      <c r="H216" s="13">
        <v>2</v>
      </c>
      <c r="J216" s="293" t="s">
        <v>507</v>
      </c>
      <c r="K216" s="293"/>
      <c r="L216" s="293"/>
      <c r="M216" s="13"/>
      <c r="N216" s="296" t="s">
        <v>75</v>
      </c>
      <c r="O216" s="297"/>
    </row>
    <row r="217" spans="2:20" x14ac:dyDescent="0.2">
      <c r="B217" s="295"/>
      <c r="C217" s="295"/>
      <c r="D217" s="295"/>
      <c r="E217" s="295"/>
      <c r="J217" s="293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3"/>
      <c r="L217" s="293"/>
      <c r="M217" s="293"/>
      <c r="N217" s="293"/>
      <c r="O217" s="293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506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499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499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295" t="s">
        <v>520</v>
      </c>
      <c r="C240" s="295"/>
      <c r="D240" s="295"/>
      <c r="E240" s="295"/>
      <c r="J240" s="293" t="s">
        <v>70</v>
      </c>
      <c r="K240" s="293"/>
      <c r="L240" s="293"/>
      <c r="M240" s="293"/>
      <c r="N240" s="293"/>
      <c r="O240" s="293"/>
    </row>
    <row r="241" spans="2:21" ht="18" x14ac:dyDescent="0.25">
      <c r="B241" s="295"/>
      <c r="C241" s="295"/>
      <c r="D241" s="295"/>
      <c r="E241" s="295"/>
      <c r="J241" s="293" t="s">
        <v>522</v>
      </c>
      <c r="K241" s="293"/>
      <c r="L241" s="293"/>
      <c r="M241" s="13"/>
      <c r="N241" s="296" t="s">
        <v>75</v>
      </c>
      <c r="O241" s="297"/>
    </row>
    <row r="242" spans="2:21" x14ac:dyDescent="0.2">
      <c r="B242" s="295"/>
      <c r="C242" s="295"/>
      <c r="D242" s="295"/>
      <c r="E242" s="295"/>
      <c r="J242" s="293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3"/>
      <c r="L242" s="293"/>
      <c r="M242" s="293"/>
      <c r="N242" s="293"/>
      <c r="O242" s="293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521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498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295" t="s">
        <v>525</v>
      </c>
      <c r="C257" s="295"/>
      <c r="D257" s="295"/>
      <c r="E257" s="295"/>
      <c r="J257" s="293" t="s">
        <v>70</v>
      </c>
      <c r="K257" s="293"/>
      <c r="L257" s="293"/>
      <c r="M257" s="293"/>
      <c r="N257" s="293"/>
      <c r="O257" s="293"/>
    </row>
    <row r="258" spans="2:18" ht="18" x14ac:dyDescent="0.25">
      <c r="B258" s="295"/>
      <c r="C258" s="295"/>
      <c r="D258" s="295"/>
      <c r="E258" s="295"/>
      <c r="J258" s="293" t="s">
        <v>527</v>
      </c>
      <c r="K258" s="293"/>
      <c r="L258" s="293"/>
      <c r="M258" s="13"/>
      <c r="N258" s="296" t="s">
        <v>75</v>
      </c>
      <c r="O258" s="297"/>
    </row>
    <row r="259" spans="2:18" x14ac:dyDescent="0.2">
      <c r="B259" s="295"/>
      <c r="C259" s="295"/>
      <c r="D259" s="295"/>
      <c r="E259" s="295"/>
      <c r="J259" s="293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3"/>
      <c r="L259" s="293"/>
      <c r="M259" s="293"/>
      <c r="N259" s="293"/>
      <c r="O259" s="293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523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295" t="s">
        <v>524</v>
      </c>
      <c r="C273" s="295"/>
      <c r="D273" s="295"/>
      <c r="E273" s="295"/>
      <c r="J273" s="293" t="s">
        <v>70</v>
      </c>
      <c r="K273" s="293"/>
      <c r="L273" s="293"/>
      <c r="M273" s="293"/>
      <c r="N273" s="293"/>
      <c r="O273" s="293"/>
    </row>
    <row r="274" spans="2:15" ht="18" x14ac:dyDescent="0.25">
      <c r="B274" s="295"/>
      <c r="C274" s="295"/>
      <c r="D274" s="295"/>
      <c r="E274" s="295"/>
      <c r="J274" s="293" t="s">
        <v>74</v>
      </c>
      <c r="K274" s="293"/>
      <c r="L274" s="293"/>
      <c r="M274" s="13"/>
      <c r="N274" s="296" t="s">
        <v>75</v>
      </c>
      <c r="O274" s="297"/>
    </row>
    <row r="275" spans="2:15" x14ac:dyDescent="0.2">
      <c r="B275" s="295"/>
      <c r="C275" s="295"/>
      <c r="D275" s="295"/>
      <c r="E275" s="295"/>
      <c r="J275" s="293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3"/>
      <c r="L275" s="293"/>
      <c r="M275" s="293"/>
      <c r="N275" s="293"/>
      <c r="O275" s="293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526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DY117" zoomScale="113" zoomScaleNormal="40" workbookViewId="0">
      <selection activeCell="EO136" sqref="EO13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1" t="s">
        <v>365</v>
      </c>
      <c r="O23" s="341"/>
      <c r="P23" s="341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2"/>
      <c r="O24" s="342"/>
      <c r="P24" s="342"/>
    </row>
    <row r="25" spans="14:63" ht="18" x14ac:dyDescent="0.25">
      <c r="N25" s="100" t="s">
        <v>82</v>
      </c>
      <c r="O25" s="329" t="s">
        <v>345</v>
      </c>
      <c r="P25" s="138" t="s">
        <v>318</v>
      </c>
      <c r="AM25" s="326" t="s">
        <v>441</v>
      </c>
      <c r="AN25" s="326"/>
      <c r="AO25" s="326"/>
      <c r="AP25" s="326"/>
      <c r="AQ25" s="326"/>
      <c r="AR25" s="326"/>
      <c r="AS25" s="326"/>
      <c r="BE25" s="326" t="s">
        <v>445</v>
      </c>
      <c r="BF25" s="326"/>
      <c r="BG25" s="326"/>
      <c r="BH25" s="326"/>
      <c r="BI25" s="326"/>
      <c r="BJ25" s="326"/>
      <c r="BK25" s="326"/>
    </row>
    <row r="26" spans="14:63" ht="16" x14ac:dyDescent="0.2">
      <c r="N26" s="75" t="s">
        <v>48</v>
      </c>
      <c r="O26" s="330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28" t="s">
        <v>425</v>
      </c>
      <c r="F42" s="328"/>
      <c r="G42" s="328"/>
      <c r="H42" s="32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3" t="s">
        <v>418</v>
      </c>
      <c r="W42" s="343"/>
      <c r="X42" s="343"/>
      <c r="Y42" s="343"/>
      <c r="Z42" s="343"/>
      <c r="AA42" s="4"/>
      <c r="AB42" s="4"/>
      <c r="AC42" s="4"/>
      <c r="AD42" s="4"/>
      <c r="AE42" s="4"/>
      <c r="AF42" s="4"/>
      <c r="AG42" s="97"/>
      <c r="AH42" s="4" t="s">
        <v>567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3" t="s">
        <v>581</v>
      </c>
      <c r="AO42" s="343"/>
      <c r="AP42" s="343"/>
      <c r="AQ42" s="343"/>
      <c r="AR42" s="343"/>
      <c r="AT42" s="4"/>
      <c r="AU42" s="4"/>
      <c r="AV42" s="4"/>
      <c r="AW42" s="4"/>
      <c r="AX42" s="4"/>
      <c r="AY42" s="4"/>
      <c r="AZ42" s="4" t="s">
        <v>566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3" t="s">
        <v>446</v>
      </c>
      <c r="BG42" s="343"/>
      <c r="BH42" s="343"/>
      <c r="BI42" s="343"/>
      <c r="BJ42" s="343"/>
      <c r="BR42" s="3" t="s">
        <v>564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28"/>
      <c r="F43" s="328"/>
      <c r="G43" s="328"/>
      <c r="H43" s="328"/>
      <c r="J43" s="4"/>
      <c r="K43" s="4"/>
      <c r="L43" s="4"/>
      <c r="M43" s="4"/>
      <c r="N43" s="4"/>
      <c r="O43" s="4"/>
      <c r="P43" s="4"/>
      <c r="Q43" s="4"/>
      <c r="R43" s="4"/>
      <c r="V43" s="344"/>
      <c r="W43" s="344"/>
      <c r="X43" s="344"/>
      <c r="Y43" s="344"/>
      <c r="Z43" s="344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3"/>
      <c r="AO43" s="343"/>
      <c r="AP43" s="343"/>
      <c r="AQ43" s="343"/>
      <c r="AR43" s="34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3"/>
      <c r="BG43" s="343"/>
      <c r="BH43" s="343"/>
      <c r="BI43" s="343"/>
      <c r="BJ43" s="343"/>
    </row>
    <row r="44" spans="5:76" ht="19.25" customHeight="1" x14ac:dyDescent="0.25">
      <c r="J44" s="4"/>
      <c r="K44" s="1" t="s">
        <v>574</v>
      </c>
      <c r="L44" s="1" t="s">
        <v>575</v>
      </c>
      <c r="M44" s="1" t="s">
        <v>577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576</v>
      </c>
      <c r="U44" s="1" t="s">
        <v>50</v>
      </c>
      <c r="V44" s="22" t="s">
        <v>434</v>
      </c>
      <c r="W44" s="100" t="s">
        <v>486</v>
      </c>
      <c r="X44" s="192" t="s">
        <v>338</v>
      </c>
      <c r="Y44" s="348" t="s">
        <v>345</v>
      </c>
      <c r="Z44" s="138" t="s">
        <v>318</v>
      </c>
      <c r="AA44" s="4"/>
      <c r="AB44" s="4"/>
      <c r="AC44" s="1" t="s">
        <v>574</v>
      </c>
      <c r="AD44" s="1" t="s">
        <v>575</v>
      </c>
      <c r="AE44" s="1" t="s">
        <v>577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576</v>
      </c>
      <c r="AM44" s="1" t="s">
        <v>50</v>
      </c>
      <c r="AN44" s="22" t="s">
        <v>434</v>
      </c>
      <c r="AO44" s="22" t="s">
        <v>486</v>
      </c>
      <c r="AP44" s="161" t="s">
        <v>338</v>
      </c>
      <c r="AQ44" s="329" t="s">
        <v>345</v>
      </c>
      <c r="AR44" s="138" t="s">
        <v>318</v>
      </c>
      <c r="AS44" s="4"/>
      <c r="AT44" s="4"/>
      <c r="AU44" s="1" t="s">
        <v>574</v>
      </c>
      <c r="AV44" s="1" t="s">
        <v>575</v>
      </c>
      <c r="AW44" s="1" t="s">
        <v>577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576</v>
      </c>
      <c r="BE44" s="1" t="s">
        <v>50</v>
      </c>
      <c r="BF44" s="22" t="s">
        <v>434</v>
      </c>
      <c r="BG44" s="22" t="s">
        <v>486</v>
      </c>
      <c r="BH44" s="192" t="s">
        <v>338</v>
      </c>
      <c r="BI44" s="329" t="s">
        <v>345</v>
      </c>
      <c r="BJ44" s="138" t="s">
        <v>318</v>
      </c>
      <c r="BK44" s="1"/>
      <c r="BL44" s="4"/>
      <c r="BM44" s="1" t="s">
        <v>574</v>
      </c>
      <c r="BN44" s="1" t="s">
        <v>575</v>
      </c>
      <c r="BO44" s="1" t="s">
        <v>577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576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9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0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0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19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19" t="s">
        <v>567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19" t="s">
        <v>566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19" t="s">
        <v>564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19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19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19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19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19" t="s">
        <v>569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19" t="s">
        <v>568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19" t="s">
        <v>565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19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19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19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19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19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19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19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19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19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604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604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604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607</v>
      </c>
      <c r="Y53" s="1" t="s">
        <v>607</v>
      </c>
      <c r="Z53" s="1" t="s">
        <v>607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607</v>
      </c>
      <c r="AQ53" s="1" t="s">
        <v>607</v>
      </c>
      <c r="AR53" s="1" t="s">
        <v>607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607</v>
      </c>
      <c r="BH53" s="1" t="s">
        <v>607</v>
      </c>
      <c r="BI53" s="1" t="s">
        <v>607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606</v>
      </c>
      <c r="Y54" s="3" t="s">
        <v>606</v>
      </c>
      <c r="Z54" s="3" t="s">
        <v>606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606</v>
      </c>
      <c r="AQ54" s="3" t="s">
        <v>606</v>
      </c>
      <c r="AR54" s="3" t="s">
        <v>606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606</v>
      </c>
      <c r="BH54" s="3" t="s">
        <v>606</v>
      </c>
      <c r="BI54" s="3" t="s">
        <v>606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563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8">
        <f>N47</f>
        <v>1979.5520626852608</v>
      </c>
      <c r="Y56" s="288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8">
        <f>AF47</f>
        <v>1979.5520626852608</v>
      </c>
      <c r="AQ56" s="288">
        <f>AX47</f>
        <v>1979.5520626852608</v>
      </c>
      <c r="AR56" s="3">
        <f t="shared" ref="AR56:AR64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8">
        <f>2*N48</f>
        <v>26.539522960691897</v>
      </c>
      <c r="Y57" s="288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8">
        <f>2*AF48</f>
        <v>26.539522960691897</v>
      </c>
      <c r="AQ57" s="288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574</v>
      </c>
      <c r="BN57" s="1" t="s">
        <v>575</v>
      </c>
      <c r="BO57" s="1" t="s">
        <v>577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576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8">
        <f>2*N49</f>
        <v>196.14637665136635</v>
      </c>
      <c r="Y58" s="288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8">
        <f>2*AF49</f>
        <v>196.14637665136635</v>
      </c>
      <c r="AQ58" s="288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5" t="s">
        <v>595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8">
        <f>N50</f>
        <v>12.394871839617645</v>
      </c>
      <c r="Y59" s="288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8">
        <f>AF50</f>
        <v>12.394871839617645</v>
      </c>
      <c r="AQ59" s="288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8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19" t="s">
        <v>563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8">
        <f>N51</f>
        <v>4.1765146853454036</v>
      </c>
      <c r="Y60" s="288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8">
        <f>AF51</f>
        <v>4.1765146853454036</v>
      </c>
      <c r="AQ60" s="288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8">
        <f>AX51</f>
        <v>4.1765146853454036</v>
      </c>
      <c r="BH60" s="288">
        <f>BP62</f>
        <v>4.1765146853454036</v>
      </c>
      <c r="BI60" s="3">
        <f t="shared" si="30"/>
        <v>0</v>
      </c>
      <c r="BJ60" s="4"/>
      <c r="BK60" s="319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17" t="s">
        <v>496</v>
      </c>
      <c r="C61" s="317"/>
      <c r="D61" s="317"/>
      <c r="E61" s="317"/>
      <c r="F61" s="317"/>
      <c r="G61" s="317"/>
      <c r="H61" s="317"/>
      <c r="J61" s="4"/>
      <c r="K61" s="3" t="s">
        <v>580</v>
      </c>
      <c r="L61" s="1" t="s">
        <v>574</v>
      </c>
      <c r="M61" s="1" t="s">
        <v>577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576</v>
      </c>
      <c r="U61" s="1" t="s">
        <v>50</v>
      </c>
      <c r="W61" s="4" t="s">
        <v>18</v>
      </c>
      <c r="X61" s="288">
        <f>12*N63</f>
        <v>147.04616978442624</v>
      </c>
      <c r="Y61" s="288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8">
        <f>(3*AF46)+(2*AF47)+AF48+(3*AF49)</f>
        <v>20818.724417046393</v>
      </c>
      <c r="AQ61" s="288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8">
        <f>(3*AX46)+(2*AX47)+AX48+(3*AX49)</f>
        <v>20818.724417046393</v>
      </c>
      <c r="BH61" s="288">
        <f>(3*BP46)+(2*BP47)+BP59+(3*BP60)</f>
        <v>20818.724417046393</v>
      </c>
      <c r="BI61" s="3">
        <f t="shared" si="30"/>
        <v>0</v>
      </c>
      <c r="BJ61" s="4"/>
      <c r="BK61" s="319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18"/>
      <c r="C62" s="318"/>
      <c r="D62" s="318"/>
      <c r="E62" s="318"/>
      <c r="F62" s="318"/>
      <c r="G62" s="318"/>
      <c r="H62" s="318"/>
      <c r="J62" s="4" t="s">
        <v>41</v>
      </c>
      <c r="K62" s="3" t="s">
        <v>579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8">
        <f>23*N63</f>
        <v>281.83849208681698</v>
      </c>
      <c r="Y62" s="288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19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4" t="s">
        <v>595</v>
      </c>
      <c r="J63" s="62" t="s">
        <v>499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8">
        <f>(3*N46)+(2*N47)+N48+(3*N49)+(2*N76)</f>
        <v>21253.736002658654</v>
      </c>
      <c r="Y63" s="288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530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8">
        <f>2*N77</f>
        <v>1635.6435619021013</v>
      </c>
      <c r="Y64" s="288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574</v>
      </c>
      <c r="AD65" s="1" t="s">
        <v>575</v>
      </c>
      <c r="AE65" s="1" t="s">
        <v>577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576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19" t="s">
        <v>530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19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19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19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541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17" t="s">
        <v>535</v>
      </c>
      <c r="F74" s="317"/>
      <c r="G74" s="317"/>
      <c r="H74" s="317"/>
      <c r="K74" s="1" t="s">
        <v>574</v>
      </c>
      <c r="L74" s="1" t="s">
        <v>575</v>
      </c>
      <c r="M74" s="1" t="s">
        <v>577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576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17"/>
      <c r="F75" s="317"/>
      <c r="G75" s="317"/>
      <c r="H75" s="317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19" t="s">
        <v>541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19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532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17" t="s">
        <v>531</v>
      </c>
      <c r="DP103" s="317"/>
      <c r="DQ103" s="317"/>
      <c r="DR103" s="317"/>
      <c r="DS103" s="317"/>
      <c r="DT103" s="317"/>
      <c r="DV103" s="4"/>
      <c r="DW103" s="3" t="s">
        <v>580</v>
      </c>
      <c r="DX103" s="1" t="s">
        <v>574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576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18"/>
      <c r="DP104" s="318"/>
      <c r="DQ104" s="318"/>
      <c r="DR104" s="318"/>
      <c r="DS104" s="318"/>
      <c r="DT104" s="318"/>
      <c r="DV104" s="4" t="s">
        <v>41</v>
      </c>
      <c r="DW104" s="3" t="s">
        <v>579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583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532</v>
      </c>
      <c r="DV105" s="96" t="s">
        <v>523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575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576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573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578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583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5" t="s">
        <v>441</v>
      </c>
      <c r="AN110" s="338"/>
      <c r="AO110" s="338"/>
      <c r="AP110" s="338"/>
      <c r="AQ110" s="338"/>
      <c r="AR110" s="338"/>
      <c r="AS110" s="338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38" t="s">
        <v>445</v>
      </c>
      <c r="BE110" s="338"/>
      <c r="BF110" s="338"/>
      <c r="BG110" s="338"/>
      <c r="BH110" s="338"/>
      <c r="BI110" s="338"/>
      <c r="BJ110" s="338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6" t="s">
        <v>365</v>
      </c>
      <c r="O111" s="346"/>
      <c r="P111" s="346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7"/>
      <c r="O112" s="347"/>
      <c r="P112" s="347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486</v>
      </c>
      <c r="O113" s="329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0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549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484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38" t="s">
        <v>447</v>
      </c>
      <c r="EK114" s="338"/>
      <c r="EL114" s="338"/>
      <c r="EM114" s="338"/>
      <c r="EN114" s="338"/>
      <c r="EO114" s="338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574</v>
      </c>
      <c r="CI116" s="1" t="s">
        <v>575</v>
      </c>
      <c r="CJ116" s="1" t="s">
        <v>577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576</v>
      </c>
      <c r="CR116" s="1" t="s">
        <v>50</v>
      </c>
      <c r="CS116" s="6"/>
      <c r="CT116" s="4"/>
      <c r="CW116" s="4"/>
      <c r="CX116" s="4"/>
      <c r="DO116" s="317" t="s">
        <v>483</v>
      </c>
      <c r="DP116" s="317"/>
      <c r="DQ116" s="317"/>
      <c r="DR116" s="317"/>
      <c r="DS116" s="317"/>
      <c r="DT116" s="317"/>
      <c r="DV116" s="4"/>
      <c r="DW116" s="3" t="s">
        <v>580</v>
      </c>
      <c r="DX116" s="1" t="s">
        <v>574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576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18"/>
      <c r="DP117" s="318"/>
      <c r="DQ117" s="318"/>
      <c r="DR117" s="318"/>
      <c r="DS117" s="318"/>
      <c r="DT117" s="318"/>
      <c r="DV117" s="4" t="s">
        <v>41</v>
      </c>
      <c r="DW117" s="3" t="s">
        <v>579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549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484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547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28" t="s">
        <v>534</v>
      </c>
      <c r="F126" s="328"/>
      <c r="G126" s="328"/>
      <c r="H126" s="32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9" t="s">
        <v>419</v>
      </c>
      <c r="W126" s="339"/>
      <c r="X126" s="339"/>
      <c r="Y126" s="339"/>
      <c r="Z126" s="339"/>
      <c r="AA126" s="6"/>
      <c r="AB126" s="6"/>
      <c r="AC126" s="6"/>
      <c r="AD126" s="121"/>
      <c r="AE126" s="6"/>
      <c r="AF126" s="6"/>
      <c r="AG126" s="6"/>
      <c r="AH126" s="6"/>
      <c r="AI126" s="6" t="s">
        <v>533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9" t="s">
        <v>560</v>
      </c>
      <c r="AP126" s="339"/>
      <c r="AQ126" s="339"/>
      <c r="AR126" s="339"/>
      <c r="AS126" s="339"/>
      <c r="AT126" s="6"/>
      <c r="AU126" s="6"/>
      <c r="AV126" s="121"/>
      <c r="AW126" s="6"/>
      <c r="AX126" s="6"/>
      <c r="AY126" s="6"/>
      <c r="AZ126" s="6"/>
      <c r="BA126" s="6" t="s">
        <v>561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9" t="s">
        <v>443</v>
      </c>
      <c r="BH126" s="339"/>
      <c r="BI126" s="339"/>
      <c r="BJ126" s="339"/>
      <c r="BK126" s="339"/>
      <c r="BL126" s="6"/>
      <c r="BM126" s="6"/>
      <c r="BN126" s="121"/>
      <c r="BO126" s="6"/>
      <c r="BP126" s="6"/>
      <c r="BQ126" s="6"/>
      <c r="BR126" s="6"/>
      <c r="BS126" s="6" t="s">
        <v>492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9" t="s">
        <v>444</v>
      </c>
      <c r="BZ126" s="339"/>
      <c r="CA126" s="339"/>
      <c r="CB126" s="339"/>
      <c r="CC126" s="339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50" t="s">
        <v>81</v>
      </c>
      <c r="DO126" s="350"/>
      <c r="DP126" s="350"/>
      <c r="DQ126" s="350"/>
      <c r="DR126" s="350"/>
      <c r="DS126" s="350"/>
      <c r="DT126" s="350"/>
      <c r="EA126" s="3" t="s">
        <v>570</v>
      </c>
      <c r="EF126" s="173">
        <f>DW134</f>
        <v>1309.8157778632656</v>
      </c>
      <c r="EG126" s="174">
        <f>EG134</f>
        <v>7072531.8830895294</v>
      </c>
      <c r="EH126" s="316" t="s">
        <v>430</v>
      </c>
      <c r="EI126" s="316"/>
      <c r="EJ126" s="316"/>
      <c r="EK126" s="316"/>
      <c r="EL126" s="316"/>
      <c r="EM126" s="316"/>
      <c r="EN126" s="316"/>
      <c r="ES126" s="1"/>
      <c r="ET126" s="1"/>
      <c r="EU126" s="1"/>
      <c r="EV126" s="1"/>
      <c r="EW126" s="1"/>
      <c r="EX126" s="1"/>
      <c r="EY126" s="3" t="s">
        <v>571</v>
      </c>
      <c r="FE126" s="50">
        <f>EV131</f>
        <v>616.23583583508366</v>
      </c>
      <c r="FF126" s="48">
        <f>FF131</f>
        <v>4157895.2984628798</v>
      </c>
      <c r="FG126" s="316" t="s">
        <v>424</v>
      </c>
      <c r="FH126" s="316"/>
      <c r="FI126" s="316"/>
      <c r="FJ126" s="316"/>
      <c r="FK126" s="316"/>
      <c r="FL126" s="316"/>
      <c r="FM126" s="316"/>
    </row>
    <row r="127" spans="5:169" ht="16.25" customHeight="1" thickBot="1" x14ac:dyDescent="0.25">
      <c r="E127" s="328"/>
      <c r="F127" s="328"/>
      <c r="G127" s="328"/>
      <c r="H127" s="32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40"/>
      <c r="W127" s="340"/>
      <c r="X127" s="340"/>
      <c r="Y127" s="340"/>
      <c r="Z127" s="340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9"/>
      <c r="AP127" s="339"/>
      <c r="AQ127" s="339"/>
      <c r="AR127" s="339"/>
      <c r="AS127" s="339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9"/>
      <c r="BH127" s="339"/>
      <c r="BI127" s="339"/>
      <c r="BJ127" s="339"/>
      <c r="BK127" s="339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9"/>
      <c r="BZ127" s="339"/>
      <c r="CA127" s="339"/>
      <c r="CB127" s="339"/>
      <c r="CC127" s="339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50"/>
      <c r="DO127" s="350"/>
      <c r="DP127" s="350"/>
      <c r="DQ127" s="350"/>
      <c r="DR127" s="350"/>
      <c r="DS127" s="350"/>
      <c r="DT127" s="350"/>
      <c r="EH127" s="316"/>
      <c r="EI127" s="316"/>
      <c r="EJ127" s="316"/>
      <c r="EK127" s="316"/>
      <c r="EL127" s="316"/>
      <c r="EM127" s="316"/>
      <c r="EN127" s="316"/>
      <c r="ES127" s="1"/>
      <c r="ET127" s="1"/>
      <c r="EU127" s="1"/>
      <c r="EV127" s="1"/>
      <c r="EW127" s="1"/>
      <c r="EX127" s="1"/>
      <c r="EY127" s="1"/>
      <c r="EZ127" s="1"/>
      <c r="FG127" s="316"/>
      <c r="FH127" s="316"/>
      <c r="FI127" s="316"/>
      <c r="FJ127" s="316"/>
      <c r="FK127" s="316"/>
      <c r="FL127" s="316"/>
      <c r="FM127" s="316"/>
    </row>
    <row r="128" spans="5:169" ht="19.75" customHeight="1" thickBot="1" x14ac:dyDescent="0.3">
      <c r="J128" s="4"/>
      <c r="K128" s="1" t="s">
        <v>574</v>
      </c>
      <c r="L128" s="1" t="s">
        <v>575</v>
      </c>
      <c r="M128" s="1" t="s">
        <v>577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576</v>
      </c>
      <c r="U128" s="1" t="s">
        <v>50</v>
      </c>
      <c r="V128" s="22" t="s">
        <v>434</v>
      </c>
      <c r="W128" s="100" t="s">
        <v>486</v>
      </c>
      <c r="X128" s="135" t="s">
        <v>349</v>
      </c>
      <c r="Y128" s="329" t="s">
        <v>345</v>
      </c>
      <c r="Z128" s="138" t="s">
        <v>318</v>
      </c>
      <c r="AA128" s="1"/>
      <c r="AB128" s="6"/>
      <c r="AC128" s="4"/>
      <c r="AD128" s="1" t="s">
        <v>574</v>
      </c>
      <c r="AE128" s="1" t="s">
        <v>575</v>
      </c>
      <c r="AF128" s="1" t="s">
        <v>577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576</v>
      </c>
      <c r="AN128" s="1" t="s">
        <v>50</v>
      </c>
      <c r="AO128" s="22" t="s">
        <v>434</v>
      </c>
      <c r="AP128" s="100" t="s">
        <v>486</v>
      </c>
      <c r="AQ128" s="135" t="s">
        <v>349</v>
      </c>
      <c r="AR128" s="329" t="s">
        <v>345</v>
      </c>
      <c r="AS128" s="138" t="s">
        <v>318</v>
      </c>
      <c r="AT128" s="1"/>
      <c r="AU128" s="4"/>
      <c r="AV128" s="1" t="s">
        <v>574</v>
      </c>
      <c r="AW128" s="1" t="s">
        <v>575</v>
      </c>
      <c r="AX128" s="1" t="s">
        <v>577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576</v>
      </c>
      <c r="BF128" s="1" t="s">
        <v>50</v>
      </c>
      <c r="BG128" s="22" t="s">
        <v>434</v>
      </c>
      <c r="BH128" s="100" t="s">
        <v>486</v>
      </c>
      <c r="BI128" s="135" t="s">
        <v>349</v>
      </c>
      <c r="BJ128" s="329" t="s">
        <v>345</v>
      </c>
      <c r="BK128" s="138" t="s">
        <v>318</v>
      </c>
      <c r="BL128" s="1"/>
      <c r="BM128" s="4"/>
      <c r="BN128" s="1" t="s">
        <v>574</v>
      </c>
      <c r="BO128" s="1" t="s">
        <v>575</v>
      </c>
      <c r="BP128" s="1" t="s">
        <v>577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576</v>
      </c>
      <c r="BX128" s="1" t="s">
        <v>50</v>
      </c>
      <c r="BY128" s="22" t="s">
        <v>434</v>
      </c>
      <c r="BZ128" s="100" t="s">
        <v>486</v>
      </c>
      <c r="CA128" s="135" t="s">
        <v>349</v>
      </c>
      <c r="CB128" s="329" t="s">
        <v>345</v>
      </c>
      <c r="CC128" s="138" t="s">
        <v>318</v>
      </c>
      <c r="CD128" s="113"/>
      <c r="CE128" s="113"/>
      <c r="CF128" s="113"/>
      <c r="CG128" s="4"/>
      <c r="CH128" s="1" t="s">
        <v>574</v>
      </c>
      <c r="CI128" s="1" t="s">
        <v>575</v>
      </c>
      <c r="CJ128" s="1" t="s">
        <v>577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576</v>
      </c>
      <c r="CR128" s="1" t="s">
        <v>50</v>
      </c>
      <c r="DN128" s="350"/>
      <c r="DO128" s="350"/>
      <c r="DP128" s="350"/>
      <c r="DQ128" s="350"/>
      <c r="DR128" s="350"/>
      <c r="DS128" s="350"/>
      <c r="DT128" s="350"/>
      <c r="DV128" s="4"/>
      <c r="DW128" s="1" t="s">
        <v>574</v>
      </c>
      <c r="DX128" s="1" t="s">
        <v>575</v>
      </c>
      <c r="DY128" s="1" t="s">
        <v>577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576</v>
      </c>
      <c r="EG128" s="1" t="s">
        <v>50</v>
      </c>
      <c r="EH128" s="316"/>
      <c r="EI128" s="316"/>
      <c r="EJ128" s="316"/>
      <c r="EK128" s="316"/>
      <c r="EL128" s="316"/>
      <c r="EM128" s="316"/>
      <c r="EN128" s="316"/>
      <c r="ET128" s="1"/>
      <c r="EU128" s="1"/>
      <c r="EV128" s="1" t="s">
        <v>574</v>
      </c>
      <c r="EW128" s="1" t="s">
        <v>575</v>
      </c>
      <c r="EX128" s="1" t="s">
        <v>577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576</v>
      </c>
      <c r="FF128" s="1" t="s">
        <v>50</v>
      </c>
      <c r="FG128" s="316"/>
      <c r="FH128" s="316"/>
      <c r="FI128" s="316"/>
      <c r="FJ128" s="316"/>
      <c r="FK128" s="316"/>
      <c r="FL128" s="316"/>
      <c r="FM128" s="316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0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0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0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0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486</v>
      </c>
      <c r="DQ129" s="161" t="s">
        <v>338</v>
      </c>
      <c r="DR129" s="351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578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486</v>
      </c>
      <c r="EK129" s="192" t="s">
        <v>338</v>
      </c>
      <c r="EL129" s="320" t="s">
        <v>345</v>
      </c>
      <c r="EM129" s="102" t="s">
        <v>318</v>
      </c>
      <c r="EU129" s="2" t="s">
        <v>41</v>
      </c>
      <c r="EV129" s="1" t="s">
        <v>89</v>
      </c>
      <c r="EW129" s="1" t="s">
        <v>578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22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22" t="s">
        <v>533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37" t="s">
        <v>561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22" t="s">
        <v>546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547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52"/>
      <c r="DS130" s="136" t="s">
        <v>83</v>
      </c>
      <c r="DT130" s="4"/>
      <c r="DU130" s="322" t="s">
        <v>570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21"/>
      <c r="EM130" s="136" t="s">
        <v>83</v>
      </c>
      <c r="ET130" s="222" t="s">
        <v>571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22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22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3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22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22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3">
        <f>SUM(EG101,EG114,EG126,EG140,EG152)-(FF126+FF141+FF104)</f>
        <v>9123683.0829609409</v>
      </c>
      <c r="EK131" s="282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22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22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604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604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604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607</v>
      </c>
      <c r="AQ135" s="1" t="s">
        <v>607</v>
      </c>
      <c r="AR135" s="1" t="s">
        <v>607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607</v>
      </c>
      <c r="BI135" s="1" t="s">
        <v>607</v>
      </c>
      <c r="BJ135" s="1" t="s">
        <v>607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607</v>
      </c>
      <c r="Y136" s="1" t="s">
        <v>607</v>
      </c>
      <c r="Z136" s="1" t="s">
        <v>607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606</v>
      </c>
      <c r="AQ136" s="3" t="s">
        <v>606</v>
      </c>
      <c r="AR136" s="3" t="s">
        <v>606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606</v>
      </c>
      <c r="BI136" s="3" t="s">
        <v>606</v>
      </c>
      <c r="BJ136" s="3" t="s">
        <v>606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604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17" t="s">
        <v>496</v>
      </c>
      <c r="C137" s="317"/>
      <c r="D137" s="317"/>
      <c r="E137" s="317"/>
      <c r="F137" s="317"/>
      <c r="G137" s="317"/>
      <c r="H137" s="317"/>
      <c r="S137" s="4"/>
      <c r="T137" s="4"/>
      <c r="U137" s="4"/>
      <c r="V137" s="4"/>
      <c r="W137" s="4" t="s">
        <v>60</v>
      </c>
      <c r="X137" s="3" t="s">
        <v>606</v>
      </c>
      <c r="Y137" s="3" t="s">
        <v>606</v>
      </c>
      <c r="Z137" s="3" t="s">
        <v>606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607</v>
      </c>
      <c r="CB137" s="1" t="s">
        <v>607</v>
      </c>
      <c r="CC137" s="1" t="s">
        <v>607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604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18"/>
      <c r="C138" s="318"/>
      <c r="D138" s="318"/>
      <c r="E138" s="318"/>
      <c r="F138" s="318"/>
      <c r="G138" s="318"/>
      <c r="H138" s="31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606</v>
      </c>
      <c r="CB138" s="3" t="s">
        <v>606</v>
      </c>
      <c r="CC138" s="3" t="s">
        <v>606</v>
      </c>
      <c r="CD138" s="1"/>
      <c r="CE138" s="1"/>
      <c r="CF138" s="1"/>
      <c r="CG138" s="1"/>
      <c r="CH138" s="1"/>
      <c r="CK138" s="4"/>
      <c r="CL138" s="4"/>
      <c r="CM138" s="3" t="s">
        <v>548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607</v>
      </c>
      <c r="EL138" s="1" t="s">
        <v>607</v>
      </c>
      <c r="EM138" s="1" t="s">
        <v>607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606</v>
      </c>
      <c r="EL139" s="3" t="s">
        <v>606</v>
      </c>
      <c r="EM139" s="3" t="s">
        <v>606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595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541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574</v>
      </c>
      <c r="CI140" s="1" t="s">
        <v>575</v>
      </c>
      <c r="CJ140" s="1" t="s">
        <v>577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576</v>
      </c>
      <c r="CR140" s="1" t="s">
        <v>50</v>
      </c>
      <c r="DW140" s="178"/>
      <c r="DX140" s="178"/>
      <c r="DY140" s="167"/>
      <c r="DZ140" s="167"/>
      <c r="EA140" s="167"/>
      <c r="EB140" s="167" t="s">
        <v>541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0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405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572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580</v>
      </c>
      <c r="L142" s="1" t="s">
        <v>574</v>
      </c>
      <c r="M142" s="1" t="s">
        <v>577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576</v>
      </c>
      <c r="U142" s="1" t="s">
        <v>50</v>
      </c>
      <c r="V142" s="4"/>
      <c r="W142" s="4" t="s">
        <v>183</v>
      </c>
      <c r="X142" s="288">
        <f>(23*N144)+(18*N155)</f>
        <v>0.85382628243907333</v>
      </c>
      <c r="Y142" s="288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562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17" t="s">
        <v>535</v>
      </c>
      <c r="BI142" s="317"/>
      <c r="BJ142" s="317"/>
      <c r="BK142" s="317"/>
      <c r="BM142" s="4"/>
      <c r="BN142" s="1" t="s">
        <v>574</v>
      </c>
      <c r="BO142" s="1" t="s">
        <v>575</v>
      </c>
      <c r="BP142" s="1" t="s">
        <v>577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576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19" t="s">
        <v>548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17" t="s">
        <v>535</v>
      </c>
      <c r="DR142" s="317"/>
      <c r="DS142" s="317"/>
      <c r="DT142" s="317"/>
      <c r="DV142" s="4"/>
      <c r="DW142" s="1" t="s">
        <v>574</v>
      </c>
      <c r="DX142" s="1" t="s">
        <v>575</v>
      </c>
      <c r="DY142" s="1" t="s">
        <v>577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576</v>
      </c>
      <c r="EG142" s="1" t="s">
        <v>50</v>
      </c>
      <c r="EH142" s="1"/>
      <c r="EJ142" s="3" t="s">
        <v>31</v>
      </c>
      <c r="EK142" s="405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579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8">
        <f>2*N168</f>
        <v>4.9077963711217496</v>
      </c>
      <c r="Y143" s="288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17"/>
      <c r="BI143" s="317"/>
      <c r="BJ143" s="317"/>
      <c r="BK143" s="317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19"/>
      <c r="CG143" s="3" t="s">
        <v>610</v>
      </c>
      <c r="CH143" s="403">
        <f>CO2_Kiln_Out</f>
        <v>92.56271799213043</v>
      </c>
      <c r="CI143" s="403">
        <f>CH143/CH144</f>
        <v>6.0237853196793249E-3</v>
      </c>
      <c r="CJ143" s="403">
        <f>MW_CO2</f>
        <v>4.4009800000000002E-2</v>
      </c>
      <c r="CK143" s="403">
        <f>CH143/CJ143</f>
        <v>2103.2296895721051</v>
      </c>
      <c r="CL143" s="403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402">
        <f t="shared" ref="CR143:CR146" si="63">$CK$147*CQ143</f>
        <v>5882.146188381822</v>
      </c>
      <c r="DQ143" s="317"/>
      <c r="DR143" s="317"/>
      <c r="DS143" s="317"/>
      <c r="DT143" s="317"/>
      <c r="DV143" s="94" t="s">
        <v>41</v>
      </c>
      <c r="DW143" s="186" t="s">
        <v>89</v>
      </c>
      <c r="DX143" s="1" t="s">
        <v>578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574</v>
      </c>
      <c r="EW143" s="1" t="s">
        <v>575</v>
      </c>
      <c r="EX143" s="1" t="s">
        <v>577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576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4" t="s">
        <v>595</v>
      </c>
      <c r="J144" s="62" t="s">
        <v>499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574</v>
      </c>
      <c r="AE144" s="1" t="s">
        <v>575</v>
      </c>
      <c r="AF144" s="1" t="s">
        <v>577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576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19" t="s">
        <v>541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19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402">
        <f t="shared" si="63"/>
        <v>521659121.82851183</v>
      </c>
      <c r="DU144" s="319" t="s">
        <v>541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578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19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19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402">
        <f t="shared" si="63"/>
        <v>609735188.44654655</v>
      </c>
      <c r="DU145" s="319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19" t="s">
        <v>572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19" t="s">
        <v>508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404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402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19"/>
      <c r="EU146" s="3" t="s">
        <v>460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19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19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19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19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596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484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540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17" t="s">
        <v>497</v>
      </c>
      <c r="C153" s="317"/>
      <c r="D153" s="317"/>
      <c r="E153" s="317"/>
      <c r="F153" s="317"/>
      <c r="G153" s="317"/>
      <c r="H153" s="317"/>
      <c r="J153" s="4"/>
      <c r="K153" s="3" t="s">
        <v>580</v>
      </c>
      <c r="L153" s="1" t="s">
        <v>574</v>
      </c>
      <c r="M153" s="1" t="s">
        <v>577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576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18"/>
      <c r="C154" s="318"/>
      <c r="D154" s="318"/>
      <c r="E154" s="318"/>
      <c r="F154" s="318"/>
      <c r="G154" s="318"/>
      <c r="H154" s="318"/>
      <c r="J154" s="4" t="s">
        <v>41</v>
      </c>
      <c r="K154" s="3" t="s">
        <v>579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17" t="s">
        <v>483</v>
      </c>
      <c r="BI154" s="317"/>
      <c r="BJ154" s="317"/>
      <c r="BK154" s="317"/>
      <c r="BM154" s="4"/>
      <c r="BN154" s="3" t="s">
        <v>580</v>
      </c>
      <c r="BO154" s="1" t="s">
        <v>574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574</v>
      </c>
      <c r="DX154" s="1" t="s">
        <v>575</v>
      </c>
      <c r="DY154" s="1" t="s">
        <v>577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576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4" t="s">
        <v>596</v>
      </c>
      <c r="J155" s="62" t="s">
        <v>498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17"/>
      <c r="BI155" s="317"/>
      <c r="BJ155" s="317"/>
      <c r="BK155" s="317"/>
      <c r="BM155" s="4"/>
      <c r="BN155" s="3" t="s">
        <v>579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578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484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23" t="s">
        <v>540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495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2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2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2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541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17" t="s">
        <v>535</v>
      </c>
      <c r="F165" s="317"/>
      <c r="G165" s="317"/>
      <c r="H165" s="317"/>
      <c r="J165" s="4"/>
      <c r="K165" s="1" t="s">
        <v>574</v>
      </c>
      <c r="L165" s="1" t="s">
        <v>575</v>
      </c>
      <c r="M165" s="1" t="s">
        <v>577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576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17"/>
      <c r="F166" s="317"/>
      <c r="G166" s="317"/>
      <c r="H166" s="317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19" t="s">
        <v>541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19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26" t="s">
        <v>440</v>
      </c>
      <c r="W182" s="326"/>
      <c r="X182" s="326"/>
      <c r="Y182" s="326"/>
      <c r="Z182" s="326"/>
      <c r="AA182" s="326"/>
      <c r="AB182" s="326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6" t="s">
        <v>441</v>
      </c>
      <c r="AN187" s="326"/>
      <c r="AO187" s="326"/>
      <c r="AP187" s="326"/>
      <c r="AQ187" s="326"/>
      <c r="AR187" s="326"/>
      <c r="AS187" s="326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6" t="s">
        <v>442</v>
      </c>
      <c r="BE187" s="326"/>
      <c r="BF187" s="326"/>
      <c r="BG187" s="326"/>
      <c r="BH187" s="326"/>
      <c r="BI187" s="326"/>
      <c r="BJ187" s="326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31" t="s">
        <v>365</v>
      </c>
      <c r="O190" s="331"/>
      <c r="P190" s="331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486</v>
      </c>
      <c r="O191" s="329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0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34" t="s">
        <v>519</v>
      </c>
      <c r="W195" s="33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538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558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27" t="s">
        <v>429</v>
      </c>
      <c r="P206" s="327"/>
      <c r="Q206" s="327"/>
      <c r="R206" s="4"/>
      <c r="S206" s="4"/>
      <c r="T206" s="50">
        <f>K217</f>
        <v>286.88405520213911</v>
      </c>
      <c r="U206" s="48">
        <f>U217</f>
        <v>8753719.7068998404</v>
      </c>
      <c r="V206" s="332" t="s">
        <v>420</v>
      </c>
      <c r="W206" s="332"/>
      <c r="X206" s="332"/>
      <c r="Y206" s="332"/>
      <c r="Z206" s="332"/>
      <c r="AA206" s="33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2" t="s">
        <v>559</v>
      </c>
      <c r="AP206" s="332"/>
      <c r="AQ206" s="332"/>
      <c r="AR206" s="332"/>
      <c r="AS206" s="33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2" t="s">
        <v>465</v>
      </c>
      <c r="BH206" s="332"/>
      <c r="BI206" s="332"/>
      <c r="BJ206" s="332"/>
      <c r="BK206" s="332"/>
      <c r="BL206" s="4"/>
      <c r="BM206" s="4"/>
      <c r="BN206" s="4"/>
      <c r="BO206" s="4"/>
      <c r="BP206" s="4"/>
      <c r="BQ206" s="4"/>
      <c r="BR206" s="4"/>
      <c r="BS206" s="4" t="s">
        <v>539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2" t="s">
        <v>439</v>
      </c>
      <c r="BZ206" s="332"/>
      <c r="CA206" s="332"/>
      <c r="CB206" s="332"/>
      <c r="CC206" s="332"/>
      <c r="CK206" s="3" t="s">
        <v>542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2"/>
      <c r="W207" s="332"/>
      <c r="X207" s="332"/>
      <c r="Y207" s="332"/>
      <c r="Z207" s="332"/>
      <c r="AA207" s="33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2"/>
      <c r="AP207" s="332"/>
      <c r="AQ207" s="332"/>
      <c r="AR207" s="332"/>
      <c r="AS207" s="33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2"/>
      <c r="BH207" s="332"/>
      <c r="BI207" s="332"/>
      <c r="BJ207" s="332"/>
      <c r="BK207" s="33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2"/>
      <c r="BZ207" s="332"/>
      <c r="CA207" s="332"/>
      <c r="CB207" s="332"/>
      <c r="CC207" s="332"/>
      <c r="CN207" s="4"/>
      <c r="CO207" s="4"/>
    </row>
    <row r="208" spans="5:94" ht="19.25" customHeight="1" x14ac:dyDescent="0.25">
      <c r="E208" s="317" t="s">
        <v>451</v>
      </c>
      <c r="F208" s="317"/>
      <c r="G208" s="317"/>
      <c r="H208" s="317"/>
      <c r="J208" s="4"/>
      <c r="K208" s="1" t="s">
        <v>574</v>
      </c>
      <c r="L208" s="1" t="s">
        <v>575</v>
      </c>
      <c r="M208" s="1" t="s">
        <v>577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576</v>
      </c>
      <c r="U208" s="1" t="s">
        <v>50</v>
      </c>
      <c r="V208" s="4"/>
      <c r="W208" s="22" t="s">
        <v>434</v>
      </c>
      <c r="X208" s="22" t="s">
        <v>486</v>
      </c>
      <c r="Y208" s="257" t="s">
        <v>338</v>
      </c>
      <c r="Z208" s="329" t="s">
        <v>345</v>
      </c>
      <c r="AA208" s="102" t="s">
        <v>318</v>
      </c>
      <c r="AB208" s="1"/>
      <c r="AC208" s="4"/>
      <c r="AD208" s="1" t="s">
        <v>574</v>
      </c>
      <c r="AE208" s="1" t="s">
        <v>575</v>
      </c>
      <c r="AF208" s="1" t="s">
        <v>577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576</v>
      </c>
      <c r="AN208" s="1" t="s">
        <v>50</v>
      </c>
      <c r="AO208" s="22" t="s">
        <v>434</v>
      </c>
      <c r="AP208" s="22" t="s">
        <v>486</v>
      </c>
      <c r="AQ208" s="161" t="s">
        <v>338</v>
      </c>
      <c r="AR208" s="329" t="s">
        <v>345</v>
      </c>
      <c r="AS208" s="138" t="s">
        <v>318</v>
      </c>
      <c r="AT208" s="1"/>
      <c r="AU208" s="4"/>
      <c r="AV208" s="1" t="s">
        <v>574</v>
      </c>
      <c r="AW208" s="1" t="s">
        <v>575</v>
      </c>
      <c r="AX208" s="1" t="s">
        <v>577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576</v>
      </c>
      <c r="BF208" s="1" t="s">
        <v>50</v>
      </c>
      <c r="BG208" s="22" t="s">
        <v>434</v>
      </c>
      <c r="BH208" s="22" t="s">
        <v>486</v>
      </c>
      <c r="BI208" s="161" t="s">
        <v>338</v>
      </c>
      <c r="BJ208" s="329" t="s">
        <v>345</v>
      </c>
      <c r="BK208" s="138" t="s">
        <v>318</v>
      </c>
      <c r="BL208" s="1"/>
      <c r="BM208" s="4"/>
      <c r="BN208" s="1" t="s">
        <v>574</v>
      </c>
      <c r="BO208" s="1" t="s">
        <v>575</v>
      </c>
      <c r="BP208" s="1" t="s">
        <v>577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576</v>
      </c>
      <c r="BX208" s="1" t="s">
        <v>50</v>
      </c>
      <c r="BY208" s="22" t="s">
        <v>434</v>
      </c>
      <c r="BZ208" s="22" t="s">
        <v>486</v>
      </c>
      <c r="CA208" s="192" t="s">
        <v>338</v>
      </c>
      <c r="CB208" s="329" t="s">
        <v>345</v>
      </c>
      <c r="CC208" s="138" t="s">
        <v>318</v>
      </c>
      <c r="CD208" s="1"/>
      <c r="CE208" s="4"/>
      <c r="CF208" s="1" t="s">
        <v>574</v>
      </c>
      <c r="CG208" s="1" t="s">
        <v>575</v>
      </c>
      <c r="CH208" s="1" t="s">
        <v>577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576</v>
      </c>
      <c r="CP208" s="1" t="s">
        <v>50</v>
      </c>
    </row>
    <row r="209" spans="2:94" ht="18" x14ac:dyDescent="0.25">
      <c r="E209" s="317"/>
      <c r="F209" s="317"/>
      <c r="G209" s="317"/>
      <c r="H209" s="317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0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0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0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0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554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558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493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550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33" t="s">
        <v>556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33" t="s">
        <v>555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33" t="s">
        <v>553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33" t="s">
        <v>552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33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33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33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33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33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33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33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33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33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33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33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33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33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33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604</v>
      </c>
      <c r="AS215" s="4"/>
      <c r="AT215" s="333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604</v>
      </c>
      <c r="BK215" s="4"/>
      <c r="BL215" s="333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604</v>
      </c>
      <c r="CN215" s="4"/>
      <c r="CO215" s="63" t="s">
        <v>1</v>
      </c>
      <c r="CP215" s="58" t="s">
        <v>0</v>
      </c>
    </row>
    <row r="216" spans="2:94" ht="18.5" customHeight="1" x14ac:dyDescent="0.25">
      <c r="I216" s="333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33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33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607</v>
      </c>
      <c r="AQ216" s="1" t="s">
        <v>607</v>
      </c>
      <c r="AR216" s="1" t="s">
        <v>607</v>
      </c>
      <c r="AS216" s="4"/>
      <c r="AT216" s="333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607</v>
      </c>
      <c r="BI216" s="1" t="s">
        <v>607</v>
      </c>
      <c r="BJ216" s="1" t="s">
        <v>607</v>
      </c>
      <c r="BK216" s="4"/>
      <c r="BL216" s="333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607</v>
      </c>
      <c r="CB216" s="1" t="s">
        <v>607</v>
      </c>
      <c r="CC216" s="1" t="s">
        <v>607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33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606</v>
      </c>
      <c r="AQ217" s="3" t="s">
        <v>606</v>
      </c>
      <c r="AR217" s="3" t="s">
        <v>606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606</v>
      </c>
      <c r="BI217" s="3" t="s">
        <v>606</v>
      </c>
      <c r="BJ217" s="3" t="s">
        <v>606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606</v>
      </c>
      <c r="CB217" s="3" t="s">
        <v>606</v>
      </c>
      <c r="CC217" s="3" t="s">
        <v>606</v>
      </c>
      <c r="CK217" s="3" t="s">
        <v>543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33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33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8">
        <f>(mol_H_Coal*AG210)</f>
        <v>45411.454369105508</v>
      </c>
      <c r="AQ219" s="288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8">
        <f>(mol_H_Coal*AY210)</f>
        <v>45411.454369105508</v>
      </c>
      <c r="BI219" s="288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574</v>
      </c>
      <c r="CG219" s="1" t="s">
        <v>575</v>
      </c>
      <c r="CH219" s="1" t="s">
        <v>577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576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33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8">
        <f>(mol_O_Coal*AG210)+(3*AG211)+AG212+AG213+AG214+(3*AG215)+(2*AG216)</f>
        <v>710.31978673794947</v>
      </c>
      <c r="AQ220" s="288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8">
        <f>(mol_O_Coal*AY210)+(3*AY211)+AY212+AY213+AY214+(3*AY215)+(2*AY216)</f>
        <v>710.31978673794947</v>
      </c>
      <c r="BI220" s="288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33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36" t="s">
        <v>543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17" t="s">
        <v>496</v>
      </c>
      <c r="C222" s="317"/>
      <c r="D222" s="317"/>
      <c r="E222" s="317"/>
      <c r="F222" s="317"/>
      <c r="G222" s="317"/>
      <c r="H222" s="317"/>
      <c r="J222" s="4"/>
      <c r="K222" s="4"/>
      <c r="L222" s="4"/>
      <c r="M222" s="4"/>
      <c r="N222" s="4"/>
      <c r="O222" s="4"/>
      <c r="P222" s="204" t="s">
        <v>595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36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18"/>
      <c r="C223" s="318"/>
      <c r="D223" s="318"/>
      <c r="E223" s="318"/>
      <c r="F223" s="318"/>
      <c r="G223" s="318"/>
      <c r="H223" s="31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9">
        <f>AG212</f>
        <v>23.019303009224682</v>
      </c>
      <c r="AQ223" s="289">
        <f>AY212</f>
        <v>23.019303009224682</v>
      </c>
      <c r="AR223" s="3">
        <f t="shared" si="114"/>
        <v>0</v>
      </c>
      <c r="BG223" s="3" t="s">
        <v>31</v>
      </c>
      <c r="BH223" s="289">
        <f>AY212</f>
        <v>23.019303009224682</v>
      </c>
      <c r="BI223" s="289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36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580</v>
      </c>
      <c r="L224" s="1" t="s">
        <v>574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576</v>
      </c>
      <c r="U224" s="1" t="s">
        <v>50</v>
      </c>
      <c r="X224" s="3" t="s">
        <v>311</v>
      </c>
      <c r="AO224" s="3" t="s">
        <v>313</v>
      </c>
      <c r="AP224" s="290">
        <f>AG213</f>
        <v>5.6897586074350093</v>
      </c>
      <c r="AQ224" s="290">
        <f>AY213</f>
        <v>5.6897586074350093</v>
      </c>
      <c r="AR224" s="3">
        <f t="shared" si="114"/>
        <v>0</v>
      </c>
      <c r="BG224" s="3" t="s">
        <v>313</v>
      </c>
      <c r="BH224" s="290">
        <f>AY213</f>
        <v>5.6897586074350093</v>
      </c>
      <c r="BI224" s="290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36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579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540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36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463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4" t="s">
        <v>595</v>
      </c>
      <c r="J226" s="96" t="s">
        <v>499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36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26" t="s">
        <v>442</v>
      </c>
      <c r="CS226" s="326"/>
      <c r="CT226" s="326"/>
      <c r="CU226" s="326"/>
      <c r="CV226" s="326"/>
      <c r="CW226" s="326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537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90">
        <f>AG216</f>
        <v>153.40575217336286</v>
      </c>
      <c r="AQ227" s="290">
        <f>AY216</f>
        <v>153.40575217336286</v>
      </c>
      <c r="AR227" s="3">
        <f t="shared" si="114"/>
        <v>0</v>
      </c>
      <c r="BG227" s="3" t="s">
        <v>30</v>
      </c>
      <c r="BH227" s="290">
        <f>AY216</f>
        <v>153.40575217336286</v>
      </c>
      <c r="BI227" s="290">
        <f>BQ216</f>
        <v>153.40575217336286</v>
      </c>
      <c r="BJ227" s="3">
        <f t="shared" si="115"/>
        <v>0</v>
      </c>
      <c r="BK227" s="1"/>
      <c r="BM227" s="4"/>
      <c r="BN227" s="1" t="s">
        <v>574</v>
      </c>
      <c r="BO227" s="1" t="s">
        <v>575</v>
      </c>
      <c r="BP227" s="1" t="s">
        <v>577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576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586</v>
      </c>
      <c r="CT228" s="13" t="s">
        <v>462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574</v>
      </c>
      <c r="AE229" s="1" t="s">
        <v>575</v>
      </c>
      <c r="AF229" s="1" t="s">
        <v>577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576</v>
      </c>
      <c r="AN229" s="1" t="s">
        <v>50</v>
      </c>
      <c r="BL229" s="319" t="s">
        <v>551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604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19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607</v>
      </c>
      <c r="Y231" s="1" t="s">
        <v>607</v>
      </c>
      <c r="Z231" s="1" t="s">
        <v>607</v>
      </c>
      <c r="AB231" s="319" t="s">
        <v>537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19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606</v>
      </c>
      <c r="Y232" s="3" t="s">
        <v>606</v>
      </c>
      <c r="Z232" s="3" t="s">
        <v>606</v>
      </c>
      <c r="AB232" s="319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19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19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544</v>
      </c>
      <c r="CO233" s="50">
        <f>CF243</f>
        <v>69.582675758133661</v>
      </c>
      <c r="CP233" s="48">
        <f>CP243</f>
        <v>5935408.0537775028</v>
      </c>
      <c r="CR233" s="332" t="s">
        <v>461</v>
      </c>
      <c r="CS233" s="332"/>
      <c r="CT233" s="332"/>
      <c r="CU233" s="332"/>
      <c r="CV233" s="332"/>
      <c r="DD233" s="3" t="s">
        <v>540</v>
      </c>
      <c r="DH233" s="50">
        <f>CY241</f>
        <v>69.582675758133661</v>
      </c>
      <c r="DI233" s="48">
        <f>DI241</f>
        <v>5944558.1059355522</v>
      </c>
      <c r="EH233" s="3" t="s">
        <v>540</v>
      </c>
      <c r="EM233" s="50">
        <f>ED241</f>
        <v>10.437401363720047</v>
      </c>
      <c r="EN233" s="48">
        <f>EN241</f>
        <v>891683.71589033271</v>
      </c>
      <c r="EP233" s="324" t="s">
        <v>424</v>
      </c>
      <c r="EQ233" s="325"/>
      <c r="ER233" s="325"/>
      <c r="ES233" s="325"/>
      <c r="ET233" s="32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8">
        <f>(mol_H_Coal*N210)+(23*N226)</f>
        <v>45478.491734408562</v>
      </c>
      <c r="Y234" s="288">
        <f>(mol_H_Coal*AG210)+(2*AG232)</f>
        <v>45478.491734408562</v>
      </c>
      <c r="Z234" s="3">
        <f t="shared" ref="Z234:Z242" si="130">X234-Y234</f>
        <v>0</v>
      </c>
      <c r="AB234" s="319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2"/>
      <c r="CS234" s="332"/>
      <c r="CT234" s="332"/>
      <c r="CU234" s="332"/>
      <c r="CV234" s="332"/>
      <c r="EP234" s="325"/>
      <c r="EQ234" s="325"/>
      <c r="ER234" s="325"/>
      <c r="ES234" s="325"/>
      <c r="ET234" s="32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8">
        <f>(mol_O_Coal*N210)+(3*N211)+N212+N213+N214+(3*N215)+(2*N216)+(2*N240)</f>
        <v>813.79050274918313</v>
      </c>
      <c r="Y235" s="288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574</v>
      </c>
      <c r="CG235" s="1" t="s">
        <v>575</v>
      </c>
      <c r="CH235" s="1" t="s">
        <v>577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576</v>
      </c>
      <c r="CP235" s="1" t="s">
        <v>50</v>
      </c>
      <c r="CR235" s="22" t="s">
        <v>434</v>
      </c>
      <c r="CS235" s="22" t="s">
        <v>486</v>
      </c>
      <c r="CT235" s="161" t="s">
        <v>338</v>
      </c>
      <c r="CU235" s="351" t="s">
        <v>345</v>
      </c>
      <c r="CV235" s="138" t="s">
        <v>318</v>
      </c>
      <c r="CX235" s="4"/>
      <c r="CY235" s="1" t="s">
        <v>574</v>
      </c>
      <c r="CZ235" s="1" t="s">
        <v>575</v>
      </c>
      <c r="DA235" s="1" t="s">
        <v>577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576</v>
      </c>
      <c r="DI235" s="1" t="s">
        <v>50</v>
      </c>
      <c r="EC235" s="4"/>
      <c r="ED235" s="1" t="s">
        <v>574</v>
      </c>
      <c r="EE235" s="1" t="s">
        <v>575</v>
      </c>
      <c r="EF235" s="1" t="s">
        <v>577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576</v>
      </c>
      <c r="EN235" s="1" t="s">
        <v>50</v>
      </c>
      <c r="EP235" s="325"/>
      <c r="EQ235" s="325"/>
      <c r="ER235" s="325"/>
      <c r="ES235" s="325"/>
      <c r="ET235" s="325"/>
    </row>
    <row r="236" spans="2:150" ht="19" thickBot="1" x14ac:dyDescent="0.3">
      <c r="P236" s="3" t="s">
        <v>557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52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19" t="s">
        <v>544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22" t="s">
        <v>540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23" t="s">
        <v>540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17" t="s">
        <v>535</v>
      </c>
      <c r="F238" s="317"/>
      <c r="G238" s="317"/>
      <c r="H238" s="317"/>
      <c r="J238" s="4"/>
      <c r="K238" s="1" t="s">
        <v>574</v>
      </c>
      <c r="L238" s="1" t="s">
        <v>575</v>
      </c>
      <c r="M238" s="1" t="s">
        <v>577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576</v>
      </c>
      <c r="U238" s="1" t="s">
        <v>50</v>
      </c>
      <c r="W238" s="3" t="s">
        <v>31</v>
      </c>
      <c r="X238" s="289">
        <f>N212</f>
        <v>23.019303009224682</v>
      </c>
      <c r="Y238" s="289">
        <f>AG212</f>
        <v>23.019303009224682</v>
      </c>
      <c r="Z238" s="3">
        <f t="shared" si="130"/>
        <v>0</v>
      </c>
      <c r="CD238" s="319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22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604</v>
      </c>
      <c r="EB238" s="32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17"/>
      <c r="F239" s="317"/>
      <c r="G239" s="317"/>
      <c r="H239" s="317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90">
        <f>N213</f>
        <v>5.6897586074350093</v>
      </c>
      <c r="Y239" s="290">
        <f>AG213</f>
        <v>5.6897586074350093</v>
      </c>
      <c r="Z239" s="3">
        <f t="shared" si="130"/>
        <v>0</v>
      </c>
      <c r="CD239" s="319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22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607</v>
      </c>
      <c r="DQ239" s="1" t="s">
        <v>607</v>
      </c>
      <c r="DR239" s="1" t="s">
        <v>607</v>
      </c>
      <c r="EB239" s="32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19" t="s">
        <v>541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19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22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606</v>
      </c>
      <c r="DQ240" s="3" t="s">
        <v>606</v>
      </c>
      <c r="DR240" s="3" t="s">
        <v>606</v>
      </c>
      <c r="EB240" s="32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19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19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90">
        <f>N216</f>
        <v>153.40575217336286</v>
      </c>
      <c r="Y242" s="290">
        <f>AG216</f>
        <v>153.40575217336286</v>
      </c>
      <c r="Z242" s="3">
        <f t="shared" si="130"/>
        <v>0</v>
      </c>
      <c r="BS242" s="3" t="s">
        <v>541</v>
      </c>
      <c r="BW242" s="50">
        <f>BN248</f>
        <v>556.96479760636817</v>
      </c>
      <c r="BX242" s="48">
        <f>BX248</f>
        <v>4359.9448543333856</v>
      </c>
      <c r="CD242" s="319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604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17" t="s">
        <v>535</v>
      </c>
      <c r="BI244" s="317"/>
      <c r="BJ244" s="317"/>
      <c r="BK244" s="317"/>
      <c r="BM244" s="4"/>
      <c r="BN244" s="1" t="s">
        <v>574</v>
      </c>
      <c r="BO244" s="1" t="s">
        <v>575</v>
      </c>
      <c r="BP244" s="1" t="s">
        <v>577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576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607</v>
      </c>
      <c r="CT244" s="1" t="s">
        <v>607</v>
      </c>
      <c r="CU244" s="1" t="s">
        <v>607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17"/>
      <c r="BI245" s="317"/>
      <c r="BJ245" s="317"/>
      <c r="BK245" s="317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606</v>
      </c>
      <c r="CT245" s="3" t="s">
        <v>606</v>
      </c>
      <c r="CU245" s="3" t="s">
        <v>606</v>
      </c>
    </row>
    <row r="246" spans="9:144" ht="18" customHeight="1" x14ac:dyDescent="0.25">
      <c r="BL246" s="336" t="s">
        <v>536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36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545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574</v>
      </c>
      <c r="CG252" s="1" t="s">
        <v>575</v>
      </c>
      <c r="CH252" s="1" t="s">
        <v>577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576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484</v>
      </c>
      <c r="BW254" s="50">
        <f>BO259</f>
        <v>16.963528773956838</v>
      </c>
      <c r="BX254" s="48">
        <f>BX259</f>
        <v>879540.87913658854</v>
      </c>
      <c r="CD254" s="319" t="s">
        <v>545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470</v>
      </c>
      <c r="BL255" s="4"/>
      <c r="CD255" s="319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17" t="s">
        <v>483</v>
      </c>
      <c r="BG256" s="317"/>
      <c r="BH256" s="317"/>
      <c r="BI256" s="317"/>
      <c r="BJ256" s="317"/>
      <c r="BK256" s="317"/>
      <c r="BL256" s="317"/>
      <c r="BM256" s="1"/>
      <c r="BN256" s="3" t="s">
        <v>580</v>
      </c>
      <c r="BO256" s="1" t="s">
        <v>574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576</v>
      </c>
      <c r="BX256" s="1" t="s">
        <v>50</v>
      </c>
      <c r="CD256" s="319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18"/>
      <c r="BG257" s="318"/>
      <c r="BH257" s="318"/>
      <c r="BI257" s="318"/>
      <c r="BJ257" s="318"/>
      <c r="BK257" s="318"/>
      <c r="BL257" s="318"/>
      <c r="BM257" s="1"/>
      <c r="BN257" s="3" t="s">
        <v>579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467</v>
      </c>
      <c r="BH259" s="13" t="s">
        <v>468</v>
      </c>
      <c r="BI259" s="13" t="s">
        <v>469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4" priority="23" operator="notEqual">
      <formula>0</formula>
    </cfRule>
  </conditionalFormatting>
  <conditionalFormatting sqref="X130">
    <cfRule type="cellIs" dxfId="33" priority="24" operator="notEqual">
      <formula>0</formula>
    </cfRule>
  </conditionalFormatting>
  <conditionalFormatting sqref="Y210">
    <cfRule type="cellIs" dxfId="32" priority="22" operator="notEqual">
      <formula>0</formula>
    </cfRule>
  </conditionalFormatting>
  <conditionalFormatting sqref="Z233:Z242">
    <cfRule type="cellIs" dxfId="31" priority="10" operator="notEqual">
      <formula>0</formula>
    </cfRule>
  </conditionalFormatting>
  <conditionalFormatting sqref="AP46">
    <cfRule type="cellIs" dxfId="30" priority="33" operator="notEqual">
      <formula>0</formula>
    </cfRule>
  </conditionalFormatting>
  <conditionalFormatting sqref="AQ130">
    <cfRule type="cellIs" dxfId="29" priority="31" operator="notEqual">
      <formula>0</formula>
    </cfRule>
  </conditionalFormatting>
  <conditionalFormatting sqref="AQ210">
    <cfRule type="cellIs" dxfId="28" priority="28" operator="notEqual">
      <formula>0</formula>
    </cfRule>
  </conditionalFormatting>
  <conditionalFormatting sqref="AR218:AR227">
    <cfRule type="cellIs" dxfId="27" priority="11" operator="notEqual">
      <formula>0</formula>
    </cfRule>
  </conditionalFormatting>
  <conditionalFormatting sqref="AU210">
    <cfRule type="expression" dxfId="26" priority="20">
      <formula>ifdigit(subscript)</formula>
    </cfRule>
  </conditionalFormatting>
  <conditionalFormatting sqref="BH46">
    <cfRule type="cellIs" dxfId="25" priority="32" operator="notEqual">
      <formula>0</formula>
    </cfRule>
  </conditionalFormatting>
  <conditionalFormatting sqref="BI130">
    <cfRule type="cellIs" dxfId="24" priority="30" operator="notEqual">
      <formula>0</formula>
    </cfRule>
  </conditionalFormatting>
  <conditionalFormatting sqref="BI210">
    <cfRule type="cellIs" dxfId="23" priority="16" operator="notEqual">
      <formula>0</formula>
    </cfRule>
  </conditionalFormatting>
  <conditionalFormatting sqref="BJ218:BJ227">
    <cfRule type="cellIs" dxfId="22" priority="12" operator="notEqual">
      <formula>0</formula>
    </cfRule>
  </conditionalFormatting>
  <conditionalFormatting sqref="BM210">
    <cfRule type="expression" dxfId="21" priority="15">
      <formula>ifdigit(subscript)</formula>
    </cfRule>
  </conditionalFormatting>
  <conditionalFormatting sqref="CA130">
    <cfRule type="cellIs" dxfId="20" priority="27" operator="notEqual">
      <formula>0</formula>
    </cfRule>
  </conditionalFormatting>
  <conditionalFormatting sqref="CA210">
    <cfRule type="cellIs" dxfId="19" priority="29" operator="notEqual">
      <formula>0</formula>
    </cfRule>
  </conditionalFormatting>
  <conditionalFormatting sqref="CC218:CC227">
    <cfRule type="cellIs" dxfId="18" priority="13" operator="notEqual">
      <formula>0</formula>
    </cfRule>
  </conditionalFormatting>
  <conditionalFormatting sqref="CC58:CD58">
    <cfRule type="cellIs" dxfId="17" priority="41" operator="notEqual">
      <formula>0</formula>
    </cfRule>
  </conditionalFormatting>
  <conditionalFormatting sqref="CT237">
    <cfRule type="cellIs" dxfId="16" priority="14" operator="notEqual">
      <formula>0</formula>
    </cfRule>
  </conditionalFormatting>
  <conditionalFormatting sqref="CU246:CU249">
    <cfRule type="cellIs" dxfId="15" priority="17" operator="notEqual">
      <formula>0</formula>
    </cfRule>
  </conditionalFormatting>
  <conditionalFormatting sqref="DQ131">
    <cfRule type="cellIs" dxfId="14" priority="26" operator="notEqual">
      <formula>0</formula>
    </cfRule>
  </conditionalFormatting>
  <conditionalFormatting sqref="EK131">
    <cfRule type="cellIs" dxfId="13" priority="25" operator="notEqual">
      <formula>0</formula>
    </cfRule>
  </conditionalFormatting>
  <conditionalFormatting sqref="CC139:CC144">
    <cfRule type="cellIs" dxfId="12" priority="9" operator="notEqual">
      <formula>0</formula>
    </cfRule>
  </conditionalFormatting>
  <conditionalFormatting sqref="BJ137:BJ140">
    <cfRule type="cellIs" dxfId="8" priority="8" operator="notEqual">
      <formula>0</formula>
    </cfRule>
  </conditionalFormatting>
  <conditionalFormatting sqref="AR137:AR140">
    <cfRule type="cellIs" dxfId="7" priority="7" operator="notEqual">
      <formula>0</formula>
    </cfRule>
  </conditionalFormatting>
  <conditionalFormatting sqref="Z138:Z143">
    <cfRule type="cellIs" dxfId="6" priority="6" operator="notEqual">
      <formula>0</formula>
    </cfRule>
  </conditionalFormatting>
  <conditionalFormatting sqref="Z55:Z64">
    <cfRule type="cellIs" dxfId="5" priority="5" operator="notEqual">
      <formula>0</formula>
    </cfRule>
  </conditionalFormatting>
  <conditionalFormatting sqref="AR55:AR64">
    <cfRule type="cellIs" dxfId="4" priority="4" operator="notEqual">
      <formula>0</formula>
    </cfRule>
  </conditionalFormatting>
  <conditionalFormatting sqref="BI55:BI61">
    <cfRule type="cellIs" dxfId="2" priority="3" operator="notEqual">
      <formula>0</formula>
    </cfRule>
  </conditionalFormatting>
  <conditionalFormatting sqref="DR241:DR244">
    <cfRule type="cellIs" dxfId="1" priority="2" operator="notEqual">
      <formula>0</formula>
    </cfRule>
  </conditionalFormatting>
  <conditionalFormatting sqref="EM140:EM146">
    <cfRule type="cellIs" dxfId="0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6" zoomScale="171" workbookViewId="0">
      <selection activeCell="I30" sqref="I30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2.1640625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53" t="s">
        <v>435</v>
      </c>
      <c r="E7" s="217" t="s">
        <v>588</v>
      </c>
      <c r="F7" s="220">
        <f>'Ore-&gt;PI'!F72</f>
        <v>88160.656904773379</v>
      </c>
      <c r="G7" s="276">
        <f>1.06*F7</f>
        <v>93450.29631905978</v>
      </c>
      <c r="H7" s="277">
        <f>F7/10000000</f>
        <v>8.8160656904773382E-3</v>
      </c>
      <c r="I7" s="278">
        <f>G7/10000000</f>
        <v>9.3450296319059784E-3</v>
      </c>
    </row>
    <row r="8" spans="4:9" ht="20" thickBot="1" x14ac:dyDescent="0.3">
      <c r="D8" s="354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</f>
        <v>6.2227150143934824E-2</v>
      </c>
      <c r="I8" s="278">
        <f t="shared" ref="I8:I18" si="1">G8/10000000</f>
        <v>6.2227150143934824E-2</v>
      </c>
    </row>
    <row r="9" spans="4:9" ht="19" x14ac:dyDescent="0.25">
      <c r="D9" s="355" t="s">
        <v>20</v>
      </c>
      <c r="E9" s="217" t="s">
        <v>588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2.4159146310558402E-5</v>
      </c>
      <c r="I9" s="278">
        <f t="shared" si="1"/>
        <v>2.5608695089191906E-5</v>
      </c>
    </row>
    <row r="10" spans="4:9" ht="19" x14ac:dyDescent="0.25">
      <c r="D10" s="356"/>
      <c r="E10" s="217" t="s">
        <v>589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2.2443944839719085E-6</v>
      </c>
      <c r="I10" s="278">
        <f t="shared" si="1"/>
        <v>2.3341702633307848E-6</v>
      </c>
    </row>
    <row r="11" spans="4:9" ht="19" x14ac:dyDescent="0.25">
      <c r="D11" s="356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2.8595637429090342E-4</v>
      </c>
      <c r="I11" s="278">
        <f t="shared" si="1"/>
        <v>2.8595637429090342E-4</v>
      </c>
    </row>
    <row r="12" spans="4:9" ht="20" thickBot="1" x14ac:dyDescent="0.3">
      <c r="D12" s="357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103.99158237694199</v>
      </c>
      <c r="I12" s="278">
        <f t="shared" si="1"/>
        <v>108.15124567201967</v>
      </c>
    </row>
    <row r="13" spans="4:9" ht="19" x14ac:dyDescent="0.25">
      <c r="D13" s="358" t="s">
        <v>354</v>
      </c>
      <c r="E13" s="217" t="s">
        <v>588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2.0969662867987094E-3</v>
      </c>
      <c r="I13" s="278">
        <f t="shared" si="1"/>
        <v>2.2227842640066323E-3</v>
      </c>
    </row>
    <row r="14" spans="4:9" ht="19" x14ac:dyDescent="0.25">
      <c r="D14" s="359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8.4817643869784187E-2</v>
      </c>
      <c r="I14" s="278">
        <f t="shared" si="1"/>
        <v>8.8210349624575551E-2</v>
      </c>
    </row>
    <row r="15" spans="4:9" ht="20" thickBot="1" x14ac:dyDescent="0.3">
      <c r="D15" s="360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3.1640654544878986E-2</v>
      </c>
      <c r="I15" s="278">
        <f t="shared" si="1"/>
        <v>3.1640654544878986E-2</v>
      </c>
    </row>
    <row r="16" spans="4:9" ht="19" x14ac:dyDescent="0.25">
      <c r="D16" s="361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3.1784487395625588E-2</v>
      </c>
      <c r="I16" s="278">
        <f t="shared" si="1"/>
        <v>3.1784487395625588E-2</v>
      </c>
    </row>
    <row r="17" spans="4:9" ht="19" x14ac:dyDescent="0.25">
      <c r="D17" s="361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0.22387334600397157</v>
      </c>
      <c r="I17" s="278">
        <f t="shared" si="1"/>
        <v>0.23282827984413043</v>
      </c>
    </row>
    <row r="18" spans="4:9" ht="20" thickBot="1" x14ac:dyDescent="0.3">
      <c r="D18" s="362"/>
      <c r="E18" s="216" t="s">
        <v>573</v>
      </c>
      <c r="F18" s="219">
        <f>'Ore-&gt;PI'!DW105</f>
        <v>193470.79284293839</v>
      </c>
      <c r="G18" s="279">
        <f>1.06*F18</f>
        <v>205079.04041351471</v>
      </c>
      <c r="H18" s="280">
        <f t="shared" si="0"/>
        <v>1.9347079284293838E-2</v>
      </c>
      <c r="I18" s="281">
        <f t="shared" si="1"/>
        <v>2.0507904041351471E-2</v>
      </c>
    </row>
    <row r="23" spans="4:9" x14ac:dyDescent="0.2">
      <c r="E23" s="204" t="s">
        <v>594</v>
      </c>
      <c r="F23" s="3" t="s">
        <v>590</v>
      </c>
      <c r="G23" s="3" t="s">
        <v>591</v>
      </c>
      <c r="H23" s="3" t="s">
        <v>592</v>
      </c>
      <c r="I23" s="3" t="s">
        <v>593</v>
      </c>
    </row>
    <row r="24" spans="4:9" x14ac:dyDescent="0.2">
      <c r="E24" s="204" t="s">
        <v>588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1.0937191123586605E-2</v>
      </c>
      <c r="I24">
        <f t="shared" si="2"/>
        <v>1.1593422591001804E-2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0.1256522920844394</v>
      </c>
      <c r="I25">
        <f>I8+I15+I16</f>
        <v>0.1256522920844394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104.30027336681574</v>
      </c>
      <c r="I26">
        <f>I12+I17+I14</f>
        <v>108.47228430148837</v>
      </c>
    </row>
    <row r="27" spans="4:9" x14ac:dyDescent="0.2">
      <c r="E27" s="204" t="s">
        <v>589</v>
      </c>
      <c r="F27">
        <f>F10</f>
        <v>22.443944839719084</v>
      </c>
      <c r="G27">
        <f>G10</f>
        <v>23.341702633307847</v>
      </c>
      <c r="H27">
        <f>H10</f>
        <v>2.2443944839719085E-6</v>
      </c>
      <c r="I27">
        <f>I10</f>
        <v>2.3341702633307848E-6</v>
      </c>
    </row>
    <row r="28" spans="4:9" x14ac:dyDescent="0.2">
      <c r="E28" s="204" t="s">
        <v>573</v>
      </c>
      <c r="F28">
        <f>F18</f>
        <v>193470.79284293839</v>
      </c>
      <c r="G28">
        <f>G18</f>
        <v>205079.04041351471</v>
      </c>
      <c r="H28">
        <f>H18</f>
        <v>1.9347079284293838E-2</v>
      </c>
      <c r="I28">
        <f>I18</f>
        <v>2.0507904041351471E-2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zoomScale="107" workbookViewId="0">
      <selection activeCell="B1" sqref="B1:C36"/>
    </sheetView>
  </sheetViews>
  <sheetFormatPr baseColWidth="10" defaultRowHeight="15" x14ac:dyDescent="0.2"/>
  <cols>
    <col min="1" max="4" width="10.83203125" style="3"/>
    <col min="5" max="5" width="17" style="3" bestFit="1" customWidth="1"/>
    <col min="6" max="6" width="11.1640625" style="3" bestFit="1" customWidth="1"/>
    <col min="7" max="7" width="11" style="3" bestFit="1" customWidth="1"/>
    <col min="8" max="8" width="11.1640625" style="3" bestFit="1" customWidth="1"/>
    <col min="9" max="9" width="11" style="3" bestFit="1" customWidth="1"/>
    <col min="10" max="10" width="11.33203125" style="3" bestFit="1" customWidth="1"/>
    <col min="11" max="11" width="11" style="3" bestFit="1" customWidth="1"/>
    <col min="12" max="13" width="11.1640625" style="3" bestFit="1" customWidth="1"/>
    <col min="14" max="14" width="12.83203125" style="3" bestFit="1" customWidth="1"/>
    <col min="15" max="29" width="11" style="3" bestFit="1" customWidth="1"/>
    <col min="30" max="45" width="10.83203125" style="3"/>
    <col min="46" max="46" width="16" style="3" customWidth="1"/>
    <col min="47" max="53" width="10.83203125" style="3"/>
    <col min="54" max="54" width="11.1640625" style="3" bestFit="1" customWidth="1"/>
    <col min="55" max="16384" width="10.83203125" style="3"/>
  </cols>
  <sheetData>
    <row r="1" spans="2:77" ht="112" x14ac:dyDescent="0.2">
      <c r="C1" s="207" t="s">
        <v>603</v>
      </c>
      <c r="AR1" s="260"/>
      <c r="AS1" s="207" t="s">
        <v>418</v>
      </c>
      <c r="AT1" s="207" t="s">
        <v>419</v>
      </c>
      <c r="AU1" s="207" t="s">
        <v>420</v>
      </c>
      <c r="AV1" s="207" t="s">
        <v>581</v>
      </c>
      <c r="AW1" s="207" t="s">
        <v>560</v>
      </c>
      <c r="AX1" s="207" t="s">
        <v>559</v>
      </c>
      <c r="AY1" s="207" t="s">
        <v>446</v>
      </c>
      <c r="AZ1" s="207" t="s">
        <v>443</v>
      </c>
      <c r="BA1" s="207" t="s">
        <v>465</v>
      </c>
      <c r="BB1" s="207" t="s">
        <v>444</v>
      </c>
      <c r="BC1" s="207" t="s">
        <v>439</v>
      </c>
      <c r="BD1" s="207" t="s">
        <v>461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581</v>
      </c>
      <c r="BP1" s="207" t="s">
        <v>560</v>
      </c>
      <c r="BQ1" s="207" t="s">
        <v>559</v>
      </c>
      <c r="BR1" s="207" t="s">
        <v>446</v>
      </c>
      <c r="BS1" s="207" t="s">
        <v>443</v>
      </c>
      <c r="BT1" s="207" t="s">
        <v>465</v>
      </c>
      <c r="BU1" s="207" t="s">
        <v>444</v>
      </c>
      <c r="BV1" s="207" t="s">
        <v>439</v>
      </c>
      <c r="BW1" s="207" t="s">
        <v>461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6">
        <v>1</v>
      </c>
      <c r="AR2" s="204" t="s">
        <v>426</v>
      </c>
      <c r="AS2" s="286">
        <v>0</v>
      </c>
      <c r="AT2" s="286">
        <v>0</v>
      </c>
      <c r="AU2" s="286">
        <v>0</v>
      </c>
      <c r="AV2" s="286">
        <v>0</v>
      </c>
      <c r="AW2" s="286">
        <v>0</v>
      </c>
      <c r="AX2" s="286">
        <v>0</v>
      </c>
      <c r="AY2" s="286">
        <v>0</v>
      </c>
      <c r="AZ2" s="286">
        <v>0</v>
      </c>
      <c r="BA2" s="286">
        <v>0</v>
      </c>
      <c r="BB2" s="286">
        <v>0</v>
      </c>
      <c r="BC2" s="286">
        <v>0</v>
      </c>
      <c r="BD2" s="286">
        <v>0</v>
      </c>
      <c r="BE2" s="286">
        <v>0</v>
      </c>
      <c r="BF2" s="286">
        <v>0</v>
      </c>
      <c r="BK2" s="204" t="s">
        <v>426</v>
      </c>
      <c r="BL2" s="286">
        <v>0</v>
      </c>
      <c r="BM2" s="286">
        <v>0</v>
      </c>
      <c r="BN2" s="286">
        <v>0</v>
      </c>
      <c r="BO2" s="286">
        <v>0</v>
      </c>
      <c r="BP2" s="286">
        <v>0</v>
      </c>
      <c r="BQ2" s="286">
        <v>0</v>
      </c>
      <c r="BR2" s="286">
        <v>0</v>
      </c>
      <c r="BS2" s="286">
        <v>0</v>
      </c>
      <c r="BT2" s="286">
        <v>0</v>
      </c>
      <c r="BU2" s="286">
        <v>0</v>
      </c>
      <c r="BV2" s="286">
        <v>0</v>
      </c>
      <c r="BW2" s="286">
        <v>0</v>
      </c>
      <c r="BX2" s="286">
        <v>0</v>
      </c>
      <c r="BY2" s="286">
        <v>0</v>
      </c>
    </row>
    <row r="3" spans="2:77" x14ac:dyDescent="0.2">
      <c r="B3" s="204" t="s">
        <v>428</v>
      </c>
      <c r="C3" s="286">
        <v>1</v>
      </c>
      <c r="AR3" s="204" t="s">
        <v>428</v>
      </c>
      <c r="AS3" s="286">
        <v>0</v>
      </c>
      <c r="AT3" s="286">
        <v>0</v>
      </c>
      <c r="AU3" s="286">
        <v>0</v>
      </c>
      <c r="AV3" s="286">
        <v>0</v>
      </c>
      <c r="AW3" s="286">
        <v>0</v>
      </c>
      <c r="AX3" s="286">
        <v>0</v>
      </c>
      <c r="AY3" s="286">
        <v>0</v>
      </c>
      <c r="AZ3" s="286">
        <v>0</v>
      </c>
      <c r="BA3" s="286">
        <v>0</v>
      </c>
      <c r="BB3" s="286">
        <v>0</v>
      </c>
      <c r="BC3" s="286">
        <v>0</v>
      </c>
      <c r="BD3" s="286">
        <v>0</v>
      </c>
      <c r="BE3" s="286">
        <v>0</v>
      </c>
      <c r="BF3" s="286">
        <v>0</v>
      </c>
      <c r="BK3" s="204" t="s">
        <v>428</v>
      </c>
      <c r="BL3" s="286">
        <v>0</v>
      </c>
      <c r="BM3" s="286">
        <v>0</v>
      </c>
      <c r="BN3" s="286">
        <v>0</v>
      </c>
      <c r="BO3" s="286">
        <v>0</v>
      </c>
      <c r="BP3" s="286">
        <v>0</v>
      </c>
      <c r="BQ3" s="286">
        <v>0</v>
      </c>
      <c r="BR3" s="286">
        <v>0</v>
      </c>
      <c r="BS3" s="286">
        <v>0</v>
      </c>
      <c r="BT3" s="286">
        <v>0</v>
      </c>
      <c r="BU3" s="286">
        <v>0</v>
      </c>
      <c r="BV3" s="286">
        <v>0</v>
      </c>
      <c r="BW3" s="286">
        <v>0</v>
      </c>
      <c r="BX3" s="286">
        <v>0</v>
      </c>
      <c r="BY3" s="286">
        <v>0</v>
      </c>
    </row>
    <row r="4" spans="2:77" x14ac:dyDescent="0.2">
      <c r="B4" s="204" t="s">
        <v>429</v>
      </c>
      <c r="C4" s="286">
        <v>1</v>
      </c>
      <c r="AR4" s="204" t="s">
        <v>429</v>
      </c>
      <c r="AS4" s="286">
        <v>0</v>
      </c>
      <c r="AT4" s="286">
        <v>0</v>
      </c>
      <c r="AU4" s="286">
        <v>0</v>
      </c>
      <c r="AV4" s="286">
        <v>0</v>
      </c>
      <c r="AW4" s="286">
        <v>0</v>
      </c>
      <c r="AX4" s="286">
        <v>0</v>
      </c>
      <c r="AY4" s="286">
        <v>0</v>
      </c>
      <c r="AZ4" s="286">
        <v>0</v>
      </c>
      <c r="BA4" s="286">
        <v>0</v>
      </c>
      <c r="BB4" s="286">
        <v>0</v>
      </c>
      <c r="BC4" s="286">
        <v>0</v>
      </c>
      <c r="BD4" s="286">
        <v>0</v>
      </c>
      <c r="BE4" s="286">
        <v>0</v>
      </c>
      <c r="BF4" s="286">
        <v>0</v>
      </c>
      <c r="BK4" s="204" t="s">
        <v>429</v>
      </c>
      <c r="BL4" s="286">
        <v>0</v>
      </c>
      <c r="BM4" s="286">
        <v>0</v>
      </c>
      <c r="BN4" s="286">
        <v>0</v>
      </c>
      <c r="BO4" s="286">
        <v>0</v>
      </c>
      <c r="BP4" s="286">
        <v>0</v>
      </c>
      <c r="BQ4" s="286">
        <v>0</v>
      </c>
      <c r="BR4" s="286">
        <v>0</v>
      </c>
      <c r="BS4" s="286">
        <v>0</v>
      </c>
      <c r="BT4" s="286">
        <v>0</v>
      </c>
      <c r="BU4" s="286">
        <v>0</v>
      </c>
      <c r="BV4" s="286">
        <v>0</v>
      </c>
      <c r="BW4" s="286">
        <v>0</v>
      </c>
      <c r="BX4" s="286">
        <v>0</v>
      </c>
      <c r="BY4" s="286">
        <v>0</v>
      </c>
    </row>
    <row r="5" spans="2:77" x14ac:dyDescent="0.2">
      <c r="B5" s="204" t="s">
        <v>450</v>
      </c>
      <c r="C5" s="286">
        <v>1</v>
      </c>
      <c r="AR5" s="204" t="s">
        <v>450</v>
      </c>
      <c r="AS5" s="286">
        <v>0</v>
      </c>
      <c r="AT5" s="286">
        <v>0</v>
      </c>
      <c r="AU5" s="286">
        <v>0</v>
      </c>
      <c r="AV5" s="286">
        <v>0</v>
      </c>
      <c r="AW5" s="286">
        <v>0</v>
      </c>
      <c r="AX5" s="286">
        <v>0</v>
      </c>
      <c r="AY5" s="286">
        <v>0</v>
      </c>
      <c r="AZ5" s="286">
        <v>0</v>
      </c>
      <c r="BA5" s="286">
        <v>0</v>
      </c>
      <c r="BB5" s="286">
        <v>0</v>
      </c>
      <c r="BC5" s="286">
        <v>0</v>
      </c>
      <c r="BD5" s="286">
        <v>0</v>
      </c>
      <c r="BE5" s="286">
        <v>0</v>
      </c>
      <c r="BF5" s="286">
        <v>0</v>
      </c>
      <c r="BK5" s="204" t="s">
        <v>450</v>
      </c>
      <c r="BL5" s="286">
        <v>0</v>
      </c>
      <c r="BM5" s="286">
        <v>0</v>
      </c>
      <c r="BN5" s="286">
        <v>0</v>
      </c>
      <c r="BO5" s="286">
        <v>0</v>
      </c>
      <c r="BP5" s="286">
        <v>0</v>
      </c>
      <c r="BQ5" s="286">
        <v>0</v>
      </c>
      <c r="BR5" s="286">
        <v>0</v>
      </c>
      <c r="BS5" s="286">
        <v>0</v>
      </c>
      <c r="BT5" s="286">
        <v>0</v>
      </c>
      <c r="BU5" s="286">
        <v>0</v>
      </c>
      <c r="BV5" s="286">
        <v>0</v>
      </c>
      <c r="BW5" s="286">
        <v>0</v>
      </c>
      <c r="BX5" s="286">
        <v>0</v>
      </c>
      <c r="BY5" s="286">
        <v>0</v>
      </c>
    </row>
    <row r="6" spans="2:77" x14ac:dyDescent="0.2">
      <c r="B6" s="204" t="s">
        <v>484</v>
      </c>
      <c r="C6" s="286">
        <v>1</v>
      </c>
      <c r="AR6" s="204" t="s">
        <v>484</v>
      </c>
      <c r="AS6" s="286">
        <v>0</v>
      </c>
      <c r="AT6" s="286">
        <v>0</v>
      </c>
      <c r="AU6" s="286">
        <v>0</v>
      </c>
      <c r="AV6" s="286">
        <v>0</v>
      </c>
      <c r="AW6" s="286">
        <v>0</v>
      </c>
      <c r="AX6" s="286">
        <v>0</v>
      </c>
      <c r="AY6" s="286">
        <v>0</v>
      </c>
      <c r="AZ6" s="286">
        <v>0</v>
      </c>
      <c r="BA6" s="286">
        <v>0</v>
      </c>
      <c r="BB6" s="286">
        <v>0</v>
      </c>
      <c r="BC6" s="286">
        <v>0</v>
      </c>
      <c r="BD6" s="286">
        <v>0</v>
      </c>
      <c r="BE6" s="286">
        <v>0</v>
      </c>
      <c r="BF6" s="286">
        <v>0</v>
      </c>
      <c r="BK6" s="204" t="s">
        <v>484</v>
      </c>
      <c r="BL6" s="286">
        <v>0</v>
      </c>
      <c r="BM6" s="286">
        <v>0</v>
      </c>
      <c r="BN6" s="286">
        <v>0</v>
      </c>
      <c r="BO6" s="286">
        <v>0</v>
      </c>
      <c r="BP6" s="286">
        <v>0</v>
      </c>
      <c r="BQ6" s="286">
        <v>0</v>
      </c>
      <c r="BR6" s="286">
        <v>0</v>
      </c>
      <c r="BS6" s="286">
        <v>0</v>
      </c>
      <c r="BT6" s="286">
        <v>0</v>
      </c>
      <c r="BU6" s="286">
        <v>0</v>
      </c>
      <c r="BV6" s="286">
        <v>0</v>
      </c>
      <c r="BW6" s="286">
        <v>0</v>
      </c>
      <c r="BX6" s="286">
        <v>0</v>
      </c>
      <c r="BY6" s="286">
        <v>0</v>
      </c>
    </row>
    <row r="7" spans="2:77" x14ac:dyDescent="0.2">
      <c r="B7" s="204" t="s">
        <v>595</v>
      </c>
      <c r="C7" s="286">
        <v>1</v>
      </c>
      <c r="AR7" s="204" t="s">
        <v>595</v>
      </c>
      <c r="AS7" s="286">
        <v>0</v>
      </c>
      <c r="AT7" s="286">
        <v>0</v>
      </c>
      <c r="AU7" s="286">
        <v>0</v>
      </c>
      <c r="AV7" s="286">
        <v>0</v>
      </c>
      <c r="AW7" s="286">
        <v>0</v>
      </c>
      <c r="AX7" s="286">
        <v>0</v>
      </c>
      <c r="AY7" s="286">
        <v>0</v>
      </c>
      <c r="AZ7" s="286">
        <v>0</v>
      </c>
      <c r="BA7" s="286">
        <v>0</v>
      </c>
      <c r="BB7" s="286">
        <v>0</v>
      </c>
      <c r="BC7" s="286">
        <v>0</v>
      </c>
      <c r="BD7" s="286">
        <v>0</v>
      </c>
      <c r="BE7" s="286">
        <v>0</v>
      </c>
      <c r="BF7" s="286">
        <v>0</v>
      </c>
      <c r="BK7" s="204" t="s">
        <v>595</v>
      </c>
      <c r="BL7" s="286">
        <v>0</v>
      </c>
      <c r="BM7" s="286">
        <v>0</v>
      </c>
      <c r="BN7" s="286">
        <v>0</v>
      </c>
      <c r="BO7" s="286">
        <v>0</v>
      </c>
      <c r="BP7" s="286">
        <v>0</v>
      </c>
      <c r="BQ7" s="286">
        <v>0</v>
      </c>
      <c r="BR7" s="286">
        <v>0</v>
      </c>
      <c r="BS7" s="286">
        <v>0</v>
      </c>
      <c r="BT7" s="286">
        <v>0</v>
      </c>
      <c r="BU7" s="286">
        <v>0</v>
      </c>
      <c r="BV7" s="286">
        <v>0</v>
      </c>
      <c r="BW7" s="286">
        <v>0</v>
      </c>
      <c r="BX7" s="286">
        <v>0</v>
      </c>
      <c r="BY7" s="286">
        <v>0</v>
      </c>
    </row>
    <row r="8" spans="2:77" x14ac:dyDescent="0.2">
      <c r="B8" s="204" t="s">
        <v>596</v>
      </c>
      <c r="C8" s="286">
        <v>1</v>
      </c>
      <c r="AR8" s="204" t="s">
        <v>596</v>
      </c>
      <c r="AS8" s="286">
        <v>0</v>
      </c>
      <c r="AT8" s="286">
        <v>0</v>
      </c>
      <c r="AU8" s="286">
        <v>0</v>
      </c>
      <c r="AV8" s="286">
        <v>0</v>
      </c>
      <c r="AW8" s="286">
        <v>0</v>
      </c>
      <c r="AX8" s="286">
        <v>0</v>
      </c>
      <c r="AY8" s="286">
        <v>0</v>
      </c>
      <c r="AZ8" s="286">
        <v>0</v>
      </c>
      <c r="BA8" s="286">
        <v>0</v>
      </c>
      <c r="BB8" s="286">
        <v>0</v>
      </c>
      <c r="BC8" s="286">
        <v>0</v>
      </c>
      <c r="BD8" s="286">
        <v>0</v>
      </c>
      <c r="BE8" s="286">
        <v>0</v>
      </c>
      <c r="BF8" s="286">
        <v>0</v>
      </c>
      <c r="BK8" s="204" t="s">
        <v>596</v>
      </c>
      <c r="BL8" s="286">
        <v>0</v>
      </c>
      <c r="BM8" s="286">
        <v>0</v>
      </c>
      <c r="BN8" s="286">
        <v>0</v>
      </c>
      <c r="BO8" s="286">
        <v>0</v>
      </c>
      <c r="BP8" s="286">
        <v>0</v>
      </c>
      <c r="BQ8" s="286">
        <v>0</v>
      </c>
      <c r="BR8" s="286">
        <v>0</v>
      </c>
      <c r="BS8" s="286">
        <v>0</v>
      </c>
      <c r="BT8" s="286">
        <v>0</v>
      </c>
      <c r="BU8" s="286">
        <v>0</v>
      </c>
      <c r="BV8" s="286">
        <v>0</v>
      </c>
      <c r="BW8" s="286">
        <v>0</v>
      </c>
      <c r="BX8" s="286">
        <v>0</v>
      </c>
      <c r="BY8" s="286">
        <v>0</v>
      </c>
    </row>
    <row r="9" spans="2:77" x14ac:dyDescent="0.2">
      <c r="B9" s="204" t="s">
        <v>532</v>
      </c>
      <c r="C9" s="286">
        <v>1</v>
      </c>
      <c r="AR9" s="204" t="s">
        <v>532</v>
      </c>
      <c r="AS9" s="286">
        <v>0</v>
      </c>
      <c r="AT9" s="286">
        <v>0</v>
      </c>
      <c r="AU9" s="286">
        <v>0</v>
      </c>
      <c r="AV9" s="286">
        <v>0</v>
      </c>
      <c r="AW9" s="286">
        <v>0</v>
      </c>
      <c r="AX9" s="286">
        <v>0</v>
      </c>
      <c r="AY9" s="286">
        <v>0</v>
      </c>
      <c r="AZ9" s="286">
        <v>0</v>
      </c>
      <c r="BA9" s="286">
        <v>0</v>
      </c>
      <c r="BB9" s="286">
        <v>0</v>
      </c>
      <c r="BC9" s="286">
        <v>0</v>
      </c>
      <c r="BD9" s="286">
        <v>0</v>
      </c>
      <c r="BE9" s="286">
        <v>0</v>
      </c>
      <c r="BF9" s="286">
        <v>0</v>
      </c>
      <c r="BK9" s="204" t="s">
        <v>532</v>
      </c>
      <c r="BL9" s="286">
        <v>0</v>
      </c>
      <c r="BM9" s="286">
        <v>0</v>
      </c>
      <c r="BN9" s="286">
        <v>0</v>
      </c>
      <c r="BO9" s="286">
        <v>0</v>
      </c>
      <c r="BP9" s="286">
        <v>0</v>
      </c>
      <c r="BQ9" s="286">
        <v>0</v>
      </c>
      <c r="BR9" s="286">
        <v>0</v>
      </c>
      <c r="BS9" s="286">
        <v>0</v>
      </c>
      <c r="BT9" s="286">
        <v>0</v>
      </c>
      <c r="BU9" s="286">
        <v>0</v>
      </c>
      <c r="BV9" s="286">
        <v>0</v>
      </c>
      <c r="BW9" s="286">
        <v>0</v>
      </c>
      <c r="BX9" s="286">
        <v>0</v>
      </c>
      <c r="BY9" s="286">
        <v>0</v>
      </c>
    </row>
    <row r="10" spans="2:77" x14ac:dyDescent="0.2">
      <c r="B10" s="204" t="s">
        <v>585</v>
      </c>
      <c r="C10" s="286">
        <v>1</v>
      </c>
      <c r="AR10" s="204" t="s">
        <v>585</v>
      </c>
      <c r="AS10" s="286">
        <v>0</v>
      </c>
      <c r="AT10" s="286">
        <v>0</v>
      </c>
      <c r="AU10" s="286">
        <v>0</v>
      </c>
      <c r="AV10" s="286">
        <v>0</v>
      </c>
      <c r="AW10" s="286">
        <v>0</v>
      </c>
      <c r="AX10" s="286">
        <v>0</v>
      </c>
      <c r="AY10" s="286">
        <v>0</v>
      </c>
      <c r="AZ10" s="286">
        <v>0</v>
      </c>
      <c r="BA10" s="286">
        <v>0</v>
      </c>
      <c r="BB10" s="286">
        <v>0</v>
      </c>
      <c r="BC10" s="286">
        <v>0</v>
      </c>
      <c r="BD10" s="286">
        <v>0</v>
      </c>
      <c r="BE10" s="286">
        <v>0</v>
      </c>
      <c r="BF10" s="286">
        <v>0</v>
      </c>
      <c r="BK10" s="204" t="s">
        <v>585</v>
      </c>
      <c r="BL10" s="286">
        <v>0</v>
      </c>
      <c r="BM10" s="286">
        <v>0</v>
      </c>
      <c r="BN10" s="286">
        <v>0</v>
      </c>
      <c r="BO10" s="286">
        <v>0</v>
      </c>
      <c r="BP10" s="286">
        <v>0</v>
      </c>
      <c r="BQ10" s="286">
        <v>0</v>
      </c>
      <c r="BR10" s="286">
        <v>0</v>
      </c>
      <c r="BS10" s="286">
        <v>0</v>
      </c>
      <c r="BT10" s="286">
        <v>0</v>
      </c>
      <c r="BU10" s="286">
        <v>0</v>
      </c>
      <c r="BV10" s="286">
        <v>0</v>
      </c>
      <c r="BW10" s="286">
        <v>0</v>
      </c>
      <c r="BX10" s="286">
        <v>0</v>
      </c>
      <c r="BY10" s="286">
        <v>0</v>
      </c>
    </row>
    <row r="11" spans="2:77" ht="16" x14ac:dyDescent="0.2">
      <c r="B11" s="205" t="s">
        <v>567</v>
      </c>
      <c r="C11" s="286">
        <v>1</v>
      </c>
      <c r="AR11" s="205" t="s">
        <v>567</v>
      </c>
      <c r="AS11" s="286">
        <v>0</v>
      </c>
      <c r="AT11" s="286">
        <v>0</v>
      </c>
      <c r="AU11" s="286">
        <v>0</v>
      </c>
      <c r="AV11" s="286">
        <v>0</v>
      </c>
      <c r="AW11" s="286">
        <v>0</v>
      </c>
      <c r="AX11" s="286">
        <v>0</v>
      </c>
      <c r="AY11" s="286">
        <v>0</v>
      </c>
      <c r="AZ11" s="286">
        <v>0</v>
      </c>
      <c r="BA11" s="286">
        <v>0</v>
      </c>
      <c r="BB11" s="286">
        <v>0</v>
      </c>
      <c r="BC11" s="286">
        <v>0</v>
      </c>
      <c r="BD11" s="286">
        <v>0</v>
      </c>
      <c r="BE11" s="286">
        <v>0</v>
      </c>
      <c r="BF11" s="286">
        <v>0</v>
      </c>
      <c r="BK11" s="205" t="s">
        <v>567</v>
      </c>
      <c r="BL11" s="286">
        <v>0</v>
      </c>
      <c r="BM11" s="286">
        <v>0</v>
      </c>
      <c r="BN11" s="286">
        <v>0</v>
      </c>
      <c r="BO11" s="286">
        <v>0</v>
      </c>
      <c r="BP11" s="286">
        <v>0</v>
      </c>
      <c r="BQ11" s="286">
        <v>0</v>
      </c>
      <c r="BR11" s="286">
        <v>0</v>
      </c>
      <c r="BS11" s="286">
        <v>0</v>
      </c>
      <c r="BT11" s="286">
        <v>0</v>
      </c>
      <c r="BU11" s="286">
        <v>0</v>
      </c>
      <c r="BV11" s="286">
        <v>0</v>
      </c>
      <c r="BW11" s="286">
        <v>0</v>
      </c>
      <c r="BX11" s="286">
        <v>0</v>
      </c>
      <c r="BY11" s="286">
        <v>0</v>
      </c>
    </row>
    <row r="12" spans="2:77" x14ac:dyDescent="0.2">
      <c r="B12" s="204" t="s">
        <v>530</v>
      </c>
      <c r="C12" s="286">
        <v>1</v>
      </c>
      <c r="AR12" s="204" t="s">
        <v>530</v>
      </c>
      <c r="AS12" s="286">
        <v>0</v>
      </c>
      <c r="AT12" s="286">
        <v>0</v>
      </c>
      <c r="AU12" s="286">
        <v>0</v>
      </c>
      <c r="AV12" s="286">
        <v>0</v>
      </c>
      <c r="AW12" s="286">
        <v>0</v>
      </c>
      <c r="AX12" s="286">
        <v>0</v>
      </c>
      <c r="AY12" s="286">
        <v>0</v>
      </c>
      <c r="AZ12" s="286">
        <v>0</v>
      </c>
      <c r="BA12" s="286">
        <v>0</v>
      </c>
      <c r="BB12" s="286">
        <v>0</v>
      </c>
      <c r="BC12" s="286">
        <v>0</v>
      </c>
      <c r="BD12" s="286">
        <v>0</v>
      </c>
      <c r="BE12" s="286">
        <v>0</v>
      </c>
      <c r="BF12" s="286">
        <v>0</v>
      </c>
      <c r="BK12" s="204" t="s">
        <v>530</v>
      </c>
      <c r="BL12" s="286">
        <v>0</v>
      </c>
      <c r="BM12" s="286">
        <v>0</v>
      </c>
      <c r="BN12" s="286">
        <v>0</v>
      </c>
      <c r="BO12" s="286">
        <v>0</v>
      </c>
      <c r="BP12" s="286">
        <v>0</v>
      </c>
      <c r="BQ12" s="286">
        <v>0</v>
      </c>
      <c r="BR12" s="286">
        <v>0</v>
      </c>
      <c r="BS12" s="286">
        <v>0</v>
      </c>
      <c r="BT12" s="286">
        <v>0</v>
      </c>
      <c r="BU12" s="286">
        <v>0</v>
      </c>
      <c r="BV12" s="286">
        <v>0</v>
      </c>
      <c r="BW12" s="286">
        <v>0</v>
      </c>
      <c r="BX12" s="286">
        <v>0</v>
      </c>
      <c r="BY12" s="286">
        <v>0</v>
      </c>
    </row>
    <row r="13" spans="2:77" ht="16" x14ac:dyDescent="0.2">
      <c r="B13" s="205" t="s">
        <v>533</v>
      </c>
      <c r="C13" s="286">
        <v>1</v>
      </c>
      <c r="AR13" s="205" t="s">
        <v>533</v>
      </c>
      <c r="AS13" s="286">
        <v>0</v>
      </c>
      <c r="AT13" s="286">
        <v>0</v>
      </c>
      <c r="AU13" s="286">
        <v>0</v>
      </c>
      <c r="AV13" s="286">
        <v>0</v>
      </c>
      <c r="AW13" s="286">
        <v>0</v>
      </c>
      <c r="AX13" s="286">
        <v>0</v>
      </c>
      <c r="AY13" s="286">
        <v>0</v>
      </c>
      <c r="AZ13" s="286">
        <v>0</v>
      </c>
      <c r="BA13" s="286">
        <v>0</v>
      </c>
      <c r="BB13" s="286">
        <v>0</v>
      </c>
      <c r="BC13" s="286">
        <v>0</v>
      </c>
      <c r="BD13" s="286">
        <v>0</v>
      </c>
      <c r="BE13" s="286">
        <v>0</v>
      </c>
      <c r="BF13" s="286">
        <v>0</v>
      </c>
      <c r="BK13" s="205" t="s">
        <v>533</v>
      </c>
      <c r="BL13" s="286">
        <v>0</v>
      </c>
      <c r="BM13" s="286">
        <v>0</v>
      </c>
      <c r="BN13" s="286">
        <v>0</v>
      </c>
      <c r="BO13" s="286">
        <v>0</v>
      </c>
      <c r="BP13" s="286">
        <v>0</v>
      </c>
      <c r="BQ13" s="286">
        <v>0</v>
      </c>
      <c r="BR13" s="286">
        <v>0</v>
      </c>
      <c r="BS13" s="286">
        <v>0</v>
      </c>
      <c r="BT13" s="286">
        <v>0</v>
      </c>
      <c r="BU13" s="286">
        <v>0</v>
      </c>
      <c r="BV13" s="286">
        <v>0</v>
      </c>
      <c r="BW13" s="286">
        <v>0</v>
      </c>
      <c r="BX13" s="286">
        <v>0</v>
      </c>
      <c r="BY13" s="286">
        <v>0</v>
      </c>
    </row>
    <row r="14" spans="2:77" x14ac:dyDescent="0.2">
      <c r="B14" s="204" t="s">
        <v>562</v>
      </c>
      <c r="C14" s="286">
        <v>1</v>
      </c>
      <c r="AR14" s="204" t="s">
        <v>562</v>
      </c>
      <c r="AS14" s="286">
        <v>0</v>
      </c>
      <c r="AT14" s="286">
        <v>0</v>
      </c>
      <c r="AU14" s="286">
        <v>0</v>
      </c>
      <c r="AV14" s="286">
        <v>0</v>
      </c>
      <c r="AW14" s="286">
        <v>0</v>
      </c>
      <c r="AX14" s="286">
        <v>0</v>
      </c>
      <c r="AY14" s="286">
        <v>0</v>
      </c>
      <c r="AZ14" s="286">
        <v>0</v>
      </c>
      <c r="BA14" s="286">
        <v>0</v>
      </c>
      <c r="BB14" s="286">
        <v>0</v>
      </c>
      <c r="BC14" s="286">
        <v>0</v>
      </c>
      <c r="BD14" s="286">
        <v>0</v>
      </c>
      <c r="BE14" s="286">
        <v>0</v>
      </c>
      <c r="BF14" s="286">
        <v>0</v>
      </c>
      <c r="BK14" s="204" t="s">
        <v>562</v>
      </c>
      <c r="BL14" s="286">
        <v>0</v>
      </c>
      <c r="BM14" s="286">
        <v>0</v>
      </c>
      <c r="BN14" s="286">
        <v>0</v>
      </c>
      <c r="BO14" s="286">
        <v>0</v>
      </c>
      <c r="BP14" s="286">
        <v>0</v>
      </c>
      <c r="BQ14" s="286">
        <v>0</v>
      </c>
      <c r="BR14" s="286">
        <v>0</v>
      </c>
      <c r="BS14" s="286">
        <v>0</v>
      </c>
      <c r="BT14" s="286">
        <v>0</v>
      </c>
      <c r="BU14" s="286">
        <v>0</v>
      </c>
      <c r="BV14" s="286">
        <v>0</v>
      </c>
      <c r="BW14" s="286">
        <v>0</v>
      </c>
      <c r="BX14" s="286">
        <v>0</v>
      </c>
      <c r="BY14" s="286">
        <v>0</v>
      </c>
    </row>
    <row r="15" spans="2:77" x14ac:dyDescent="0.2">
      <c r="B15" s="206" t="s">
        <v>554</v>
      </c>
      <c r="C15" s="286">
        <v>1</v>
      </c>
      <c r="AR15" s="206" t="s">
        <v>554</v>
      </c>
      <c r="AS15" s="286">
        <v>0</v>
      </c>
      <c r="AT15" s="286">
        <v>0</v>
      </c>
      <c r="AU15" s="286">
        <v>0</v>
      </c>
      <c r="AV15" s="286">
        <v>0</v>
      </c>
      <c r="AW15" s="286">
        <v>0</v>
      </c>
      <c r="AX15" s="286">
        <v>0</v>
      </c>
      <c r="AY15" s="286">
        <v>0</v>
      </c>
      <c r="AZ15" s="286">
        <v>0</v>
      </c>
      <c r="BA15" s="286">
        <v>0</v>
      </c>
      <c r="BB15" s="286">
        <v>0</v>
      </c>
      <c r="BC15" s="286">
        <v>0</v>
      </c>
      <c r="BD15" s="286">
        <v>0</v>
      </c>
      <c r="BE15" s="286">
        <v>0</v>
      </c>
      <c r="BF15" s="286">
        <v>0</v>
      </c>
      <c r="BK15" s="206" t="s">
        <v>554</v>
      </c>
      <c r="BL15" s="286">
        <v>0</v>
      </c>
      <c r="BM15" s="286">
        <v>0</v>
      </c>
      <c r="BN15" s="286">
        <v>0</v>
      </c>
      <c r="BO15" s="286">
        <v>0</v>
      </c>
      <c r="BP15" s="286">
        <v>0</v>
      </c>
      <c r="BQ15" s="286">
        <v>0</v>
      </c>
      <c r="BR15" s="286">
        <v>0</v>
      </c>
      <c r="BS15" s="286">
        <v>0</v>
      </c>
      <c r="BT15" s="286">
        <v>0</v>
      </c>
      <c r="BU15" s="286">
        <v>0</v>
      </c>
      <c r="BV15" s="286">
        <v>0</v>
      </c>
      <c r="BW15" s="286">
        <v>0</v>
      </c>
      <c r="BX15" s="286">
        <v>0</v>
      </c>
      <c r="BY15" s="286">
        <v>0</v>
      </c>
    </row>
    <row r="16" spans="2:77" x14ac:dyDescent="0.2">
      <c r="B16" s="204" t="s">
        <v>537</v>
      </c>
      <c r="C16" s="286">
        <v>1</v>
      </c>
      <c r="AR16" s="204" t="s">
        <v>537</v>
      </c>
      <c r="AS16" s="286">
        <v>0</v>
      </c>
      <c r="AT16" s="286">
        <v>0</v>
      </c>
      <c r="AU16" s="286">
        <v>0</v>
      </c>
      <c r="AV16" s="286">
        <v>0</v>
      </c>
      <c r="AW16" s="286">
        <v>0</v>
      </c>
      <c r="AX16" s="286">
        <v>0</v>
      </c>
      <c r="AY16" s="286">
        <v>0</v>
      </c>
      <c r="AZ16" s="286">
        <v>0</v>
      </c>
      <c r="BA16" s="286">
        <v>0</v>
      </c>
      <c r="BB16" s="286">
        <v>0</v>
      </c>
      <c r="BC16" s="286">
        <v>0</v>
      </c>
      <c r="BD16" s="286">
        <v>0</v>
      </c>
      <c r="BE16" s="286">
        <v>0</v>
      </c>
      <c r="BF16" s="286">
        <v>0</v>
      </c>
      <c r="BK16" s="204" t="s">
        <v>537</v>
      </c>
      <c r="BL16" s="286">
        <v>0</v>
      </c>
      <c r="BM16" s="286">
        <v>0</v>
      </c>
      <c r="BN16" s="286">
        <v>0</v>
      </c>
      <c r="BO16" s="286">
        <v>0</v>
      </c>
      <c r="BP16" s="286">
        <v>0</v>
      </c>
      <c r="BQ16" s="286">
        <v>0</v>
      </c>
      <c r="BR16" s="286">
        <v>0</v>
      </c>
      <c r="BS16" s="286">
        <v>0</v>
      </c>
      <c r="BT16" s="286">
        <v>0</v>
      </c>
      <c r="BU16" s="286">
        <v>0</v>
      </c>
      <c r="BV16" s="286">
        <v>0</v>
      </c>
      <c r="BW16" s="286">
        <v>0</v>
      </c>
      <c r="BX16" s="286">
        <v>0</v>
      </c>
      <c r="BY16" s="286">
        <v>0</v>
      </c>
    </row>
    <row r="17" spans="2:77" ht="16" x14ac:dyDescent="0.2">
      <c r="B17" s="205" t="s">
        <v>566</v>
      </c>
      <c r="C17" s="286">
        <v>1</v>
      </c>
      <c r="AR17" s="205" t="s">
        <v>566</v>
      </c>
      <c r="AS17" s="286">
        <v>0</v>
      </c>
      <c r="AT17" s="286">
        <v>0</v>
      </c>
      <c r="AU17" s="286">
        <v>0</v>
      </c>
      <c r="AV17" s="286">
        <v>0</v>
      </c>
      <c r="AW17" s="286">
        <v>0</v>
      </c>
      <c r="AX17" s="286">
        <v>0</v>
      </c>
      <c r="AY17" s="286">
        <v>0</v>
      </c>
      <c r="AZ17" s="286">
        <v>0</v>
      </c>
      <c r="BA17" s="286">
        <v>0</v>
      </c>
      <c r="BB17" s="286">
        <v>0</v>
      </c>
      <c r="BC17" s="286">
        <v>0</v>
      </c>
      <c r="BD17" s="286">
        <v>0</v>
      </c>
      <c r="BE17" s="286">
        <v>0</v>
      </c>
      <c r="BF17" s="286">
        <v>0</v>
      </c>
      <c r="BK17" s="205" t="s">
        <v>566</v>
      </c>
      <c r="BL17" s="286">
        <v>0</v>
      </c>
      <c r="BM17" s="286">
        <v>0</v>
      </c>
      <c r="BN17" s="286">
        <v>0</v>
      </c>
      <c r="BO17" s="286">
        <v>0</v>
      </c>
      <c r="BP17" s="286">
        <v>0</v>
      </c>
      <c r="BQ17" s="286">
        <v>0</v>
      </c>
      <c r="BR17" s="286">
        <v>0</v>
      </c>
      <c r="BS17" s="286">
        <v>0</v>
      </c>
      <c r="BT17" s="286">
        <v>0</v>
      </c>
      <c r="BU17" s="286">
        <v>0</v>
      </c>
      <c r="BV17" s="286">
        <v>0</v>
      </c>
      <c r="BW17" s="286">
        <v>0</v>
      </c>
      <c r="BX17" s="286">
        <v>0</v>
      </c>
      <c r="BY17" s="286">
        <v>0</v>
      </c>
    </row>
    <row r="18" spans="2:77" ht="16" x14ac:dyDescent="0.2">
      <c r="B18" s="205" t="s">
        <v>561</v>
      </c>
      <c r="C18" s="286">
        <v>1</v>
      </c>
      <c r="AR18" s="205" t="s">
        <v>561</v>
      </c>
      <c r="AS18" s="286">
        <v>0</v>
      </c>
      <c r="AT18" s="286">
        <v>0</v>
      </c>
      <c r="AU18" s="286">
        <v>0</v>
      </c>
      <c r="AV18" s="286">
        <v>0</v>
      </c>
      <c r="AW18" s="286">
        <v>0</v>
      </c>
      <c r="AX18" s="286">
        <v>0</v>
      </c>
      <c r="AY18" s="286">
        <v>0</v>
      </c>
      <c r="AZ18" s="286">
        <v>0</v>
      </c>
      <c r="BA18" s="286">
        <v>0</v>
      </c>
      <c r="BB18" s="286">
        <v>0</v>
      </c>
      <c r="BC18" s="286">
        <v>0</v>
      </c>
      <c r="BD18" s="286">
        <v>0</v>
      </c>
      <c r="BE18" s="286">
        <v>0</v>
      </c>
      <c r="BF18" s="286">
        <v>0</v>
      </c>
      <c r="BK18" s="205" t="s">
        <v>561</v>
      </c>
      <c r="BL18" s="286">
        <v>0</v>
      </c>
      <c r="BM18" s="286">
        <v>0</v>
      </c>
      <c r="BN18" s="286">
        <v>0</v>
      </c>
      <c r="BO18" s="286">
        <v>0</v>
      </c>
      <c r="BP18" s="286">
        <v>0</v>
      </c>
      <c r="BQ18" s="286">
        <v>0</v>
      </c>
      <c r="BR18" s="286">
        <v>0</v>
      </c>
      <c r="BS18" s="286">
        <v>0</v>
      </c>
      <c r="BT18" s="286">
        <v>0</v>
      </c>
      <c r="BU18" s="286">
        <v>0</v>
      </c>
      <c r="BV18" s="286">
        <v>0</v>
      </c>
      <c r="BW18" s="286">
        <v>0</v>
      </c>
      <c r="BX18" s="286">
        <v>0</v>
      </c>
      <c r="BY18" s="286">
        <v>0</v>
      </c>
    </row>
    <row r="19" spans="2:77" ht="16" x14ac:dyDescent="0.2">
      <c r="B19" s="205" t="s">
        <v>558</v>
      </c>
      <c r="C19" s="286">
        <v>1</v>
      </c>
      <c r="AR19" s="205" t="s">
        <v>558</v>
      </c>
      <c r="AS19" s="286">
        <v>0</v>
      </c>
      <c r="AT19" s="286">
        <v>0</v>
      </c>
      <c r="AU19" s="286">
        <v>0</v>
      </c>
      <c r="AV19" s="286">
        <v>0</v>
      </c>
      <c r="AW19" s="286">
        <v>0</v>
      </c>
      <c r="AX19" s="286">
        <v>0</v>
      </c>
      <c r="AY19" s="286">
        <v>0</v>
      </c>
      <c r="AZ19" s="286">
        <v>0</v>
      </c>
      <c r="BA19" s="286">
        <v>0</v>
      </c>
      <c r="BB19" s="286">
        <v>0</v>
      </c>
      <c r="BC19" s="286">
        <v>0</v>
      </c>
      <c r="BD19" s="286">
        <v>0</v>
      </c>
      <c r="BE19" s="286">
        <v>0</v>
      </c>
      <c r="BF19" s="286">
        <v>0</v>
      </c>
      <c r="BK19" s="205" t="s">
        <v>558</v>
      </c>
      <c r="BL19" s="286">
        <v>0</v>
      </c>
      <c r="BM19" s="286">
        <v>0</v>
      </c>
      <c r="BN19" s="286">
        <v>0</v>
      </c>
      <c r="BO19" s="286">
        <v>0</v>
      </c>
      <c r="BP19" s="286">
        <v>0</v>
      </c>
      <c r="BQ19" s="286">
        <v>0</v>
      </c>
      <c r="BR19" s="286">
        <v>0</v>
      </c>
      <c r="BS19" s="286">
        <v>0</v>
      </c>
      <c r="BT19" s="286">
        <v>0</v>
      </c>
      <c r="BU19" s="286">
        <v>0</v>
      </c>
      <c r="BV19" s="286">
        <v>0</v>
      </c>
      <c r="BW19" s="286">
        <v>0</v>
      </c>
      <c r="BX19" s="286">
        <v>0</v>
      </c>
      <c r="BY19" s="286">
        <v>0</v>
      </c>
    </row>
    <row r="20" spans="2:77" ht="16" x14ac:dyDescent="0.2">
      <c r="B20" s="205" t="s">
        <v>564</v>
      </c>
      <c r="C20" s="286">
        <v>1</v>
      </c>
      <c r="AR20" s="205" t="s">
        <v>564</v>
      </c>
      <c r="AS20" s="286">
        <v>0</v>
      </c>
      <c r="AT20" s="286">
        <v>0</v>
      </c>
      <c r="AU20" s="286">
        <v>0</v>
      </c>
      <c r="AV20" s="286">
        <v>0</v>
      </c>
      <c r="AW20" s="286">
        <v>0</v>
      </c>
      <c r="AX20" s="286">
        <v>0</v>
      </c>
      <c r="AY20" s="286">
        <v>0</v>
      </c>
      <c r="AZ20" s="286">
        <v>0</v>
      </c>
      <c r="BA20" s="286">
        <v>0</v>
      </c>
      <c r="BB20" s="286">
        <v>0</v>
      </c>
      <c r="BC20" s="286">
        <v>0</v>
      </c>
      <c r="BD20" s="286">
        <v>0</v>
      </c>
      <c r="BE20" s="286">
        <v>0</v>
      </c>
      <c r="BF20" s="286">
        <v>0</v>
      </c>
      <c r="BK20" s="205" t="s">
        <v>564</v>
      </c>
      <c r="BL20" s="286">
        <v>0</v>
      </c>
      <c r="BM20" s="286">
        <v>0</v>
      </c>
      <c r="BN20" s="286">
        <v>0</v>
      </c>
      <c r="BO20" s="286">
        <v>0</v>
      </c>
      <c r="BP20" s="286">
        <v>0</v>
      </c>
      <c r="BQ20" s="286">
        <v>0</v>
      </c>
      <c r="BR20" s="286">
        <v>0</v>
      </c>
      <c r="BS20" s="286">
        <v>0</v>
      </c>
      <c r="BT20" s="286">
        <v>0</v>
      </c>
      <c r="BU20" s="286">
        <v>0</v>
      </c>
      <c r="BV20" s="286">
        <v>0</v>
      </c>
      <c r="BW20" s="286">
        <v>0</v>
      </c>
      <c r="BX20" s="286">
        <v>0</v>
      </c>
      <c r="BY20" s="286">
        <v>0</v>
      </c>
    </row>
    <row r="21" spans="2:77" x14ac:dyDescent="0.2">
      <c r="B21" s="206" t="s">
        <v>563</v>
      </c>
      <c r="C21" s="286">
        <v>1</v>
      </c>
      <c r="AR21" s="206" t="s">
        <v>563</v>
      </c>
      <c r="AS21" s="286">
        <v>0</v>
      </c>
      <c r="AT21" s="286">
        <v>0</v>
      </c>
      <c r="AU21" s="286">
        <v>0</v>
      </c>
      <c r="AV21" s="286">
        <v>0</v>
      </c>
      <c r="AW21" s="286">
        <v>0</v>
      </c>
      <c r="AX21" s="286">
        <v>0</v>
      </c>
      <c r="AY21" s="286">
        <v>0</v>
      </c>
      <c r="AZ21" s="286">
        <v>0</v>
      </c>
      <c r="BA21" s="286">
        <v>0</v>
      </c>
      <c r="BB21" s="286">
        <v>0</v>
      </c>
      <c r="BC21" s="286">
        <v>0</v>
      </c>
      <c r="BD21" s="286">
        <v>0</v>
      </c>
      <c r="BE21" s="286">
        <v>0</v>
      </c>
      <c r="BF21" s="286">
        <v>0</v>
      </c>
      <c r="BK21" s="206" t="s">
        <v>563</v>
      </c>
      <c r="BL21" s="286">
        <v>0</v>
      </c>
      <c r="BM21" s="286">
        <v>0</v>
      </c>
      <c r="BN21" s="286">
        <v>0</v>
      </c>
      <c r="BO21" s="286">
        <v>0</v>
      </c>
      <c r="BP21" s="286">
        <v>0</v>
      </c>
      <c r="BQ21" s="286">
        <v>0</v>
      </c>
      <c r="BR21" s="286">
        <v>0</v>
      </c>
      <c r="BS21" s="286">
        <v>0</v>
      </c>
      <c r="BT21" s="286">
        <v>0</v>
      </c>
      <c r="BU21" s="286">
        <v>0</v>
      </c>
      <c r="BV21" s="286">
        <v>0</v>
      </c>
      <c r="BW21" s="286">
        <v>0</v>
      </c>
      <c r="BX21" s="286">
        <v>0</v>
      </c>
      <c r="BY21" s="286">
        <v>0</v>
      </c>
    </row>
    <row r="22" spans="2:77" x14ac:dyDescent="0.2">
      <c r="B22" s="206" t="s">
        <v>546</v>
      </c>
      <c r="C22" s="286">
        <v>1</v>
      </c>
      <c r="AR22" s="206" t="s">
        <v>546</v>
      </c>
      <c r="AS22" s="286">
        <v>0</v>
      </c>
      <c r="AT22" s="286">
        <v>0</v>
      </c>
      <c r="AU22" s="286">
        <v>0</v>
      </c>
      <c r="AV22" s="286">
        <v>0</v>
      </c>
      <c r="AW22" s="286">
        <v>0</v>
      </c>
      <c r="AX22" s="286">
        <v>0</v>
      </c>
      <c r="AY22" s="286">
        <v>0</v>
      </c>
      <c r="AZ22" s="286">
        <v>0</v>
      </c>
      <c r="BA22" s="286">
        <v>0</v>
      </c>
      <c r="BB22" s="286">
        <v>0</v>
      </c>
      <c r="BC22" s="286">
        <v>0</v>
      </c>
      <c r="BD22" s="286">
        <v>0</v>
      </c>
      <c r="BE22" s="286">
        <v>0</v>
      </c>
      <c r="BF22" s="286">
        <v>0</v>
      </c>
      <c r="BK22" s="206" t="s">
        <v>546</v>
      </c>
      <c r="BL22" s="286">
        <v>0</v>
      </c>
      <c r="BM22" s="286">
        <v>0</v>
      </c>
      <c r="BN22" s="286">
        <v>0</v>
      </c>
      <c r="BO22" s="286">
        <v>0</v>
      </c>
      <c r="BP22" s="286">
        <v>0</v>
      </c>
      <c r="BQ22" s="286">
        <v>0</v>
      </c>
      <c r="BR22" s="286">
        <v>0</v>
      </c>
      <c r="BS22" s="286">
        <v>0</v>
      </c>
      <c r="BT22" s="286">
        <v>0</v>
      </c>
      <c r="BU22" s="286">
        <v>0</v>
      </c>
      <c r="BV22" s="286">
        <v>0</v>
      </c>
      <c r="BW22" s="286">
        <v>0</v>
      </c>
      <c r="BX22" s="286">
        <v>0</v>
      </c>
      <c r="BY22" s="286">
        <v>0</v>
      </c>
    </row>
    <row r="23" spans="2:77" x14ac:dyDescent="0.2">
      <c r="B23" s="206" t="s">
        <v>582</v>
      </c>
      <c r="C23" s="286">
        <v>1</v>
      </c>
      <c r="AR23" s="206" t="s">
        <v>582</v>
      </c>
      <c r="AS23" s="286">
        <v>0</v>
      </c>
      <c r="AT23" s="286">
        <v>0</v>
      </c>
      <c r="AU23" s="286">
        <v>0</v>
      </c>
      <c r="AV23" s="286">
        <v>0</v>
      </c>
      <c r="AW23" s="286">
        <v>0</v>
      </c>
      <c r="AX23" s="286">
        <v>0</v>
      </c>
      <c r="AY23" s="286">
        <v>0</v>
      </c>
      <c r="AZ23" s="286">
        <v>0</v>
      </c>
      <c r="BA23" s="286">
        <v>0</v>
      </c>
      <c r="BB23" s="286">
        <v>0</v>
      </c>
      <c r="BC23" s="286">
        <v>0</v>
      </c>
      <c r="BD23" s="286">
        <v>0</v>
      </c>
      <c r="BE23" s="286">
        <v>0</v>
      </c>
      <c r="BF23" s="286">
        <v>0</v>
      </c>
      <c r="BK23" s="206" t="s">
        <v>582</v>
      </c>
      <c r="BL23" s="286">
        <v>0</v>
      </c>
      <c r="BM23" s="286">
        <v>0</v>
      </c>
      <c r="BN23" s="286">
        <v>0</v>
      </c>
      <c r="BO23" s="286">
        <v>0</v>
      </c>
      <c r="BP23" s="286">
        <v>0</v>
      </c>
      <c r="BQ23" s="286">
        <v>0</v>
      </c>
      <c r="BR23" s="286">
        <v>0</v>
      </c>
      <c r="BS23" s="286">
        <v>0</v>
      </c>
      <c r="BT23" s="286">
        <v>0</v>
      </c>
      <c r="BU23" s="286">
        <v>0</v>
      </c>
      <c r="BV23" s="286">
        <v>0</v>
      </c>
      <c r="BW23" s="286">
        <v>0</v>
      </c>
      <c r="BX23" s="286">
        <v>0</v>
      </c>
      <c r="BY23" s="286">
        <v>0</v>
      </c>
    </row>
    <row r="24" spans="2:77" x14ac:dyDescent="0.2">
      <c r="B24" s="206" t="s">
        <v>547</v>
      </c>
      <c r="C24" s="286">
        <v>1</v>
      </c>
      <c r="AR24" s="206" t="s">
        <v>547</v>
      </c>
      <c r="AS24" s="286">
        <v>0</v>
      </c>
      <c r="AT24" s="286">
        <v>0</v>
      </c>
      <c r="AU24" s="286">
        <v>0</v>
      </c>
      <c r="AV24" s="286">
        <v>0</v>
      </c>
      <c r="AW24" s="286">
        <v>0</v>
      </c>
      <c r="AX24" s="286">
        <v>0</v>
      </c>
      <c r="AY24" s="286">
        <v>0</v>
      </c>
      <c r="AZ24" s="286">
        <v>0</v>
      </c>
      <c r="BA24" s="286">
        <v>0</v>
      </c>
      <c r="BB24" s="286">
        <v>0</v>
      </c>
      <c r="BC24" s="286">
        <v>0</v>
      </c>
      <c r="BD24" s="286">
        <v>0</v>
      </c>
      <c r="BE24" s="286">
        <v>0</v>
      </c>
      <c r="BF24" s="286">
        <v>0</v>
      </c>
      <c r="BK24" s="206" t="s">
        <v>547</v>
      </c>
      <c r="BL24" s="286">
        <v>0</v>
      </c>
      <c r="BM24" s="286">
        <v>0</v>
      </c>
      <c r="BN24" s="286">
        <v>0</v>
      </c>
      <c r="BO24" s="286">
        <v>0</v>
      </c>
      <c r="BP24" s="286">
        <v>0</v>
      </c>
      <c r="BQ24" s="286">
        <v>0</v>
      </c>
      <c r="BR24" s="286">
        <v>0</v>
      </c>
      <c r="BS24" s="286">
        <v>0</v>
      </c>
      <c r="BT24" s="286">
        <v>0</v>
      </c>
      <c r="BU24" s="286">
        <v>0</v>
      </c>
      <c r="BV24" s="286">
        <v>0</v>
      </c>
      <c r="BW24" s="286">
        <v>0</v>
      </c>
      <c r="BX24" s="286">
        <v>0</v>
      </c>
      <c r="BY24" s="286">
        <v>0</v>
      </c>
    </row>
    <row r="25" spans="2:77" x14ac:dyDescent="0.2">
      <c r="B25" s="206" t="s">
        <v>549</v>
      </c>
      <c r="C25" s="286">
        <v>1</v>
      </c>
      <c r="AR25" s="206" t="s">
        <v>549</v>
      </c>
      <c r="AS25" s="286">
        <v>0</v>
      </c>
      <c r="AT25" s="286">
        <v>0</v>
      </c>
      <c r="AU25" s="286">
        <v>0</v>
      </c>
      <c r="AV25" s="286">
        <v>0</v>
      </c>
      <c r="AW25" s="286">
        <v>0</v>
      </c>
      <c r="AX25" s="286">
        <v>0</v>
      </c>
      <c r="AY25" s="286">
        <v>0</v>
      </c>
      <c r="AZ25" s="286">
        <v>0</v>
      </c>
      <c r="BA25" s="286">
        <v>0</v>
      </c>
      <c r="BB25" s="286">
        <v>0</v>
      </c>
      <c r="BC25" s="286">
        <v>0</v>
      </c>
      <c r="BD25" s="286">
        <v>0</v>
      </c>
      <c r="BE25" s="286">
        <v>0</v>
      </c>
      <c r="BF25" s="286">
        <v>0</v>
      </c>
      <c r="BK25" s="206" t="s">
        <v>549</v>
      </c>
      <c r="BL25" s="286">
        <v>0</v>
      </c>
      <c r="BM25" s="286">
        <v>0</v>
      </c>
      <c r="BN25" s="286">
        <v>0</v>
      </c>
      <c r="BO25" s="286">
        <v>0</v>
      </c>
      <c r="BP25" s="286">
        <v>0</v>
      </c>
      <c r="BQ25" s="286">
        <v>0</v>
      </c>
      <c r="BR25" s="286">
        <v>0</v>
      </c>
      <c r="BS25" s="286">
        <v>0</v>
      </c>
      <c r="BT25" s="286">
        <v>0</v>
      </c>
      <c r="BU25" s="286">
        <v>0</v>
      </c>
      <c r="BV25" s="286">
        <v>0</v>
      </c>
      <c r="BW25" s="286">
        <v>0</v>
      </c>
      <c r="BX25" s="286">
        <v>0</v>
      </c>
      <c r="BY25" s="286">
        <v>0</v>
      </c>
    </row>
    <row r="26" spans="2:77" x14ac:dyDescent="0.2">
      <c r="B26" s="206" t="s">
        <v>548</v>
      </c>
      <c r="C26" s="286">
        <v>1</v>
      </c>
      <c r="AR26" s="206" t="s">
        <v>548</v>
      </c>
      <c r="AS26" s="286">
        <v>0</v>
      </c>
      <c r="AT26" s="286">
        <v>0</v>
      </c>
      <c r="AU26" s="286">
        <v>0</v>
      </c>
      <c r="AV26" s="286">
        <v>0</v>
      </c>
      <c r="AW26" s="286">
        <v>0</v>
      </c>
      <c r="AX26" s="286">
        <v>0</v>
      </c>
      <c r="AY26" s="286">
        <v>0</v>
      </c>
      <c r="AZ26" s="286">
        <v>0</v>
      </c>
      <c r="BA26" s="286">
        <v>0</v>
      </c>
      <c r="BB26" s="286">
        <v>0</v>
      </c>
      <c r="BC26" s="286">
        <v>0</v>
      </c>
      <c r="BD26" s="286">
        <v>0</v>
      </c>
      <c r="BE26" s="286">
        <v>0</v>
      </c>
      <c r="BF26" s="286">
        <v>0</v>
      </c>
      <c r="BK26" s="206" t="s">
        <v>548</v>
      </c>
      <c r="BL26" s="286">
        <v>0</v>
      </c>
      <c r="BM26" s="286">
        <v>0</v>
      </c>
      <c r="BN26" s="286">
        <v>0</v>
      </c>
      <c r="BO26" s="286">
        <v>0</v>
      </c>
      <c r="BP26" s="286">
        <v>0</v>
      </c>
      <c r="BQ26" s="286">
        <v>0</v>
      </c>
      <c r="BR26" s="286">
        <v>0</v>
      </c>
      <c r="BS26" s="286">
        <v>0</v>
      </c>
      <c r="BT26" s="286">
        <v>0</v>
      </c>
      <c r="BU26" s="286">
        <v>0</v>
      </c>
      <c r="BV26" s="286">
        <v>0</v>
      </c>
      <c r="BW26" s="286">
        <v>0</v>
      </c>
      <c r="BX26" s="286">
        <v>0</v>
      </c>
      <c r="BY26" s="286">
        <v>0</v>
      </c>
    </row>
    <row r="27" spans="2:77" x14ac:dyDescent="0.2">
      <c r="B27" s="206" t="s">
        <v>542</v>
      </c>
      <c r="C27" s="286">
        <v>1</v>
      </c>
      <c r="AR27" s="206" t="s">
        <v>542</v>
      </c>
      <c r="AS27" s="286">
        <v>0</v>
      </c>
      <c r="AT27" s="286">
        <v>0</v>
      </c>
      <c r="AU27" s="286">
        <v>0</v>
      </c>
      <c r="AV27" s="286">
        <v>0</v>
      </c>
      <c r="AW27" s="286">
        <v>0</v>
      </c>
      <c r="AX27" s="286">
        <v>0</v>
      </c>
      <c r="AY27" s="286">
        <v>0</v>
      </c>
      <c r="AZ27" s="286">
        <v>0</v>
      </c>
      <c r="BA27" s="286">
        <v>0</v>
      </c>
      <c r="BB27" s="286">
        <v>0</v>
      </c>
      <c r="BC27" s="286">
        <v>0</v>
      </c>
      <c r="BD27" s="286">
        <v>0</v>
      </c>
      <c r="BE27" s="286">
        <v>0</v>
      </c>
      <c r="BF27" s="286">
        <v>0</v>
      </c>
      <c r="BK27" s="206" t="s">
        <v>542</v>
      </c>
      <c r="BL27" s="286">
        <v>0</v>
      </c>
      <c r="BM27" s="286">
        <v>0</v>
      </c>
      <c r="BN27" s="286">
        <v>0</v>
      </c>
      <c r="BO27" s="286">
        <v>0</v>
      </c>
      <c r="BP27" s="286">
        <v>0</v>
      </c>
      <c r="BQ27" s="286">
        <v>0</v>
      </c>
      <c r="BR27" s="286">
        <v>0</v>
      </c>
      <c r="BS27" s="286">
        <v>0</v>
      </c>
      <c r="BT27" s="286">
        <v>0</v>
      </c>
      <c r="BU27" s="286">
        <v>0</v>
      </c>
      <c r="BV27" s="286">
        <v>0</v>
      </c>
      <c r="BW27" s="286">
        <v>0</v>
      </c>
      <c r="BX27" s="286">
        <v>0</v>
      </c>
      <c r="BY27" s="286">
        <v>0</v>
      </c>
    </row>
    <row r="28" spans="2:77" ht="16" x14ac:dyDescent="0.2">
      <c r="B28" s="253" t="s">
        <v>544</v>
      </c>
      <c r="C28" s="286">
        <v>1</v>
      </c>
      <c r="AR28" s="253" t="s">
        <v>544</v>
      </c>
      <c r="AS28" s="286">
        <v>0</v>
      </c>
      <c r="AT28" s="286">
        <v>0</v>
      </c>
      <c r="AU28" s="286">
        <v>0</v>
      </c>
      <c r="AV28" s="286">
        <v>0</v>
      </c>
      <c r="AW28" s="286">
        <v>0</v>
      </c>
      <c r="AX28" s="286">
        <v>0</v>
      </c>
      <c r="AY28" s="286">
        <v>0</v>
      </c>
      <c r="AZ28" s="286">
        <v>0</v>
      </c>
      <c r="BA28" s="286">
        <v>0</v>
      </c>
      <c r="BB28" s="286">
        <v>0</v>
      </c>
      <c r="BC28" s="286">
        <v>0</v>
      </c>
      <c r="BD28" s="286">
        <v>0</v>
      </c>
      <c r="BE28" s="286">
        <v>0</v>
      </c>
      <c r="BF28" s="286">
        <v>0</v>
      </c>
      <c r="BK28" s="253" t="s">
        <v>544</v>
      </c>
      <c r="BL28" s="286">
        <v>0</v>
      </c>
      <c r="BM28" s="286">
        <v>0</v>
      </c>
      <c r="BN28" s="286">
        <v>0</v>
      </c>
      <c r="BO28" s="286">
        <v>0</v>
      </c>
      <c r="BP28" s="286">
        <v>0</v>
      </c>
      <c r="BQ28" s="286">
        <v>0</v>
      </c>
      <c r="BR28" s="286">
        <v>0</v>
      </c>
      <c r="BS28" s="286">
        <v>0</v>
      </c>
      <c r="BT28" s="286">
        <v>0</v>
      </c>
      <c r="BU28" s="286">
        <v>0</v>
      </c>
      <c r="BV28" s="286">
        <v>0</v>
      </c>
      <c r="BW28" s="286">
        <v>0</v>
      </c>
      <c r="BX28" s="286">
        <v>0</v>
      </c>
      <c r="BY28" s="286">
        <v>0</v>
      </c>
    </row>
    <row r="29" spans="2:77" x14ac:dyDescent="0.2">
      <c r="B29" s="206" t="s">
        <v>543</v>
      </c>
      <c r="C29" s="286">
        <v>1</v>
      </c>
      <c r="AR29" s="206" t="s">
        <v>543</v>
      </c>
      <c r="AS29" s="286">
        <v>0</v>
      </c>
      <c r="AT29" s="286">
        <v>0</v>
      </c>
      <c r="AU29" s="286">
        <v>0</v>
      </c>
      <c r="AV29" s="286">
        <v>0</v>
      </c>
      <c r="AW29" s="286">
        <v>0</v>
      </c>
      <c r="AX29" s="286">
        <v>0</v>
      </c>
      <c r="AY29" s="286">
        <v>0</v>
      </c>
      <c r="AZ29" s="286">
        <v>0</v>
      </c>
      <c r="BA29" s="286">
        <v>0</v>
      </c>
      <c r="BB29" s="286">
        <v>0</v>
      </c>
      <c r="BC29" s="286">
        <v>0</v>
      </c>
      <c r="BD29" s="286">
        <v>0</v>
      </c>
      <c r="BE29" s="286">
        <v>0</v>
      </c>
      <c r="BF29" s="286">
        <v>0</v>
      </c>
      <c r="BK29" s="206" t="s">
        <v>543</v>
      </c>
      <c r="BL29" s="286">
        <v>0</v>
      </c>
      <c r="BM29" s="286">
        <v>0</v>
      </c>
      <c r="BN29" s="286">
        <v>0</v>
      </c>
      <c r="BO29" s="286">
        <v>0</v>
      </c>
      <c r="BP29" s="286">
        <v>0</v>
      </c>
      <c r="BQ29" s="286">
        <v>0</v>
      </c>
      <c r="BR29" s="286">
        <v>0</v>
      </c>
      <c r="BS29" s="286">
        <v>0</v>
      </c>
      <c r="BT29" s="286">
        <v>0</v>
      </c>
      <c r="BU29" s="286">
        <v>0</v>
      </c>
      <c r="BV29" s="286">
        <v>0</v>
      </c>
      <c r="BW29" s="286">
        <v>0</v>
      </c>
      <c r="BX29" s="286">
        <v>0</v>
      </c>
      <c r="BY29" s="286">
        <v>0</v>
      </c>
    </row>
    <row r="30" spans="2:77" x14ac:dyDescent="0.2">
      <c r="B30" s="204" t="s">
        <v>545</v>
      </c>
      <c r="C30" s="286">
        <v>1</v>
      </c>
      <c r="AR30" s="204" t="s">
        <v>545</v>
      </c>
      <c r="AS30" s="286">
        <v>0</v>
      </c>
      <c r="AT30" s="286">
        <v>0</v>
      </c>
      <c r="AU30" s="286">
        <v>0</v>
      </c>
      <c r="AV30" s="286">
        <v>0</v>
      </c>
      <c r="AW30" s="286">
        <v>0</v>
      </c>
      <c r="AX30" s="286">
        <v>0</v>
      </c>
      <c r="AY30" s="286">
        <v>0</v>
      </c>
      <c r="AZ30" s="286">
        <v>0</v>
      </c>
      <c r="BA30" s="286">
        <v>0</v>
      </c>
      <c r="BB30" s="286">
        <v>0</v>
      </c>
      <c r="BC30" s="286">
        <v>0</v>
      </c>
      <c r="BD30" s="286">
        <v>0</v>
      </c>
      <c r="BE30" s="286">
        <v>0</v>
      </c>
      <c r="BF30" s="286">
        <v>0</v>
      </c>
      <c r="BK30" s="204" t="s">
        <v>545</v>
      </c>
      <c r="BL30" s="286">
        <v>0</v>
      </c>
      <c r="BM30" s="286">
        <v>0</v>
      </c>
      <c r="BN30" s="286">
        <v>0</v>
      </c>
      <c r="BO30" s="286">
        <v>0</v>
      </c>
      <c r="BP30" s="286">
        <v>0</v>
      </c>
      <c r="BQ30" s="286">
        <v>0</v>
      </c>
      <c r="BR30" s="286">
        <v>0</v>
      </c>
      <c r="BS30" s="286">
        <v>0</v>
      </c>
      <c r="BT30" s="286">
        <v>0</v>
      </c>
      <c r="BU30" s="286">
        <v>0</v>
      </c>
      <c r="BV30" s="286">
        <v>0</v>
      </c>
      <c r="BW30" s="286">
        <v>0</v>
      </c>
      <c r="BX30" s="286">
        <v>0</v>
      </c>
      <c r="BY30" s="286">
        <v>0</v>
      </c>
    </row>
    <row r="31" spans="2:77" x14ac:dyDescent="0.2">
      <c r="B31" s="206" t="s">
        <v>540</v>
      </c>
      <c r="C31" s="286">
        <v>1</v>
      </c>
      <c r="AR31" s="206" t="s">
        <v>540</v>
      </c>
      <c r="AS31" s="286">
        <v>0</v>
      </c>
      <c r="AT31" s="286">
        <v>0</v>
      </c>
      <c r="AU31" s="286">
        <v>0</v>
      </c>
      <c r="AV31" s="286">
        <v>0</v>
      </c>
      <c r="AW31" s="286">
        <v>0</v>
      </c>
      <c r="AX31" s="286">
        <v>0</v>
      </c>
      <c r="AY31" s="286">
        <v>0</v>
      </c>
      <c r="AZ31" s="286">
        <v>0</v>
      </c>
      <c r="BA31" s="286">
        <v>0</v>
      </c>
      <c r="BB31" s="286">
        <v>0</v>
      </c>
      <c r="BC31" s="286">
        <v>0</v>
      </c>
      <c r="BD31" s="286">
        <v>0</v>
      </c>
      <c r="BE31" s="286">
        <v>0</v>
      </c>
      <c r="BF31" s="286">
        <v>0</v>
      </c>
      <c r="BK31" s="206" t="s">
        <v>540</v>
      </c>
      <c r="BL31" s="286">
        <v>0</v>
      </c>
      <c r="BM31" s="286">
        <v>0</v>
      </c>
      <c r="BN31" s="286">
        <v>0</v>
      </c>
      <c r="BO31" s="286">
        <v>0</v>
      </c>
      <c r="BP31" s="286">
        <v>0</v>
      </c>
      <c r="BQ31" s="286">
        <v>0</v>
      </c>
      <c r="BR31" s="286">
        <v>0</v>
      </c>
      <c r="BS31" s="286">
        <v>0</v>
      </c>
      <c r="BT31" s="286">
        <v>0</v>
      </c>
      <c r="BU31" s="286">
        <v>0</v>
      </c>
      <c r="BV31" s="286">
        <v>0</v>
      </c>
      <c r="BW31" s="286">
        <v>0</v>
      </c>
      <c r="BX31" s="286">
        <v>0</v>
      </c>
      <c r="BY31" s="286">
        <v>0</v>
      </c>
    </row>
    <row r="32" spans="2:77" x14ac:dyDescent="0.2">
      <c r="B32" s="206" t="s">
        <v>570</v>
      </c>
      <c r="C32" s="286">
        <v>1</v>
      </c>
      <c r="AR32" s="206" t="s">
        <v>570</v>
      </c>
      <c r="AS32" s="286">
        <v>0</v>
      </c>
      <c r="AT32" s="286">
        <v>0</v>
      </c>
      <c r="AU32" s="286">
        <v>0</v>
      </c>
      <c r="AV32" s="286">
        <v>0</v>
      </c>
      <c r="AW32" s="286">
        <v>0</v>
      </c>
      <c r="AX32" s="286">
        <v>0</v>
      </c>
      <c r="AY32" s="286">
        <v>0</v>
      </c>
      <c r="AZ32" s="286">
        <v>0</v>
      </c>
      <c r="BA32" s="286">
        <v>0</v>
      </c>
      <c r="BB32" s="286">
        <v>0</v>
      </c>
      <c r="BC32" s="286">
        <v>0</v>
      </c>
      <c r="BD32" s="286">
        <v>0</v>
      </c>
      <c r="BE32" s="286">
        <v>0</v>
      </c>
      <c r="BF32" s="286">
        <v>0</v>
      </c>
      <c r="BK32" s="206" t="s">
        <v>570</v>
      </c>
      <c r="BL32" s="286">
        <v>0</v>
      </c>
      <c r="BM32" s="286">
        <v>0</v>
      </c>
      <c r="BN32" s="286">
        <v>0</v>
      </c>
      <c r="BO32" s="286">
        <v>0</v>
      </c>
      <c r="BP32" s="286">
        <v>0</v>
      </c>
      <c r="BQ32" s="286">
        <v>0</v>
      </c>
      <c r="BR32" s="286">
        <v>0</v>
      </c>
      <c r="BS32" s="286">
        <v>0</v>
      </c>
      <c r="BT32" s="286">
        <v>0</v>
      </c>
      <c r="BU32" s="286">
        <v>0</v>
      </c>
      <c r="BV32" s="286">
        <v>0</v>
      </c>
      <c r="BW32" s="286">
        <v>0</v>
      </c>
      <c r="BX32" s="286">
        <v>0</v>
      </c>
      <c r="BY32" s="286">
        <v>0</v>
      </c>
    </row>
    <row r="33" spans="2:77" x14ac:dyDescent="0.2">
      <c r="B33" s="206" t="s">
        <v>571</v>
      </c>
      <c r="C33" s="286">
        <v>1</v>
      </c>
      <c r="AR33" s="206" t="s">
        <v>571</v>
      </c>
      <c r="AS33" s="286">
        <v>0</v>
      </c>
      <c r="AT33" s="286">
        <v>0</v>
      </c>
      <c r="AU33" s="286">
        <v>0</v>
      </c>
      <c r="AV33" s="286">
        <v>0</v>
      </c>
      <c r="AW33" s="286">
        <v>0</v>
      </c>
      <c r="AX33" s="286">
        <v>0</v>
      </c>
      <c r="AY33" s="286">
        <v>0</v>
      </c>
      <c r="AZ33" s="286">
        <v>0</v>
      </c>
      <c r="BA33" s="286">
        <v>0</v>
      </c>
      <c r="BB33" s="286">
        <v>0</v>
      </c>
      <c r="BC33" s="286">
        <v>0</v>
      </c>
      <c r="BD33" s="286">
        <v>0</v>
      </c>
      <c r="BE33" s="286">
        <v>0</v>
      </c>
      <c r="BF33" s="286">
        <v>0</v>
      </c>
      <c r="BK33" s="206" t="s">
        <v>571</v>
      </c>
      <c r="BL33" s="286">
        <v>0</v>
      </c>
      <c r="BM33" s="286">
        <v>0</v>
      </c>
      <c r="BN33" s="286">
        <v>0</v>
      </c>
      <c r="BO33" s="286">
        <v>0</v>
      </c>
      <c r="BP33" s="286">
        <v>0</v>
      </c>
      <c r="BQ33" s="286">
        <v>0</v>
      </c>
      <c r="BR33" s="286">
        <v>0</v>
      </c>
      <c r="BS33" s="286">
        <v>0</v>
      </c>
      <c r="BT33" s="286">
        <v>0</v>
      </c>
      <c r="BU33" s="286">
        <v>0</v>
      </c>
      <c r="BV33" s="286">
        <v>0</v>
      </c>
      <c r="BW33" s="286">
        <v>0</v>
      </c>
      <c r="BX33" s="286">
        <v>0</v>
      </c>
      <c r="BY33" s="286">
        <v>0</v>
      </c>
    </row>
    <row r="34" spans="2:77" x14ac:dyDescent="0.2">
      <c r="B34" s="206" t="s">
        <v>572</v>
      </c>
      <c r="C34" s="286">
        <v>1</v>
      </c>
      <c r="AR34" s="206" t="s">
        <v>572</v>
      </c>
      <c r="AS34" s="286">
        <v>0</v>
      </c>
      <c r="AT34" s="286">
        <v>0</v>
      </c>
      <c r="AU34" s="286">
        <v>0</v>
      </c>
      <c r="AV34" s="286">
        <v>0</v>
      </c>
      <c r="AW34" s="286">
        <v>0</v>
      </c>
      <c r="AX34" s="286">
        <v>0</v>
      </c>
      <c r="AY34" s="286">
        <v>0</v>
      </c>
      <c r="AZ34" s="286">
        <v>0</v>
      </c>
      <c r="BA34" s="286">
        <v>0</v>
      </c>
      <c r="BB34" s="286">
        <v>0</v>
      </c>
      <c r="BC34" s="286">
        <v>0</v>
      </c>
      <c r="BD34" s="286">
        <v>0</v>
      </c>
      <c r="BE34" s="286">
        <v>0</v>
      </c>
      <c r="BF34" s="286">
        <v>0</v>
      </c>
      <c r="BK34" s="206" t="s">
        <v>572</v>
      </c>
      <c r="BL34" s="286">
        <v>0</v>
      </c>
      <c r="BM34" s="286">
        <v>0</v>
      </c>
      <c r="BN34" s="286">
        <v>0</v>
      </c>
      <c r="BO34" s="286">
        <v>0</v>
      </c>
      <c r="BP34" s="286">
        <v>0</v>
      </c>
      <c r="BQ34" s="286">
        <v>0</v>
      </c>
      <c r="BR34" s="286">
        <v>0</v>
      </c>
      <c r="BS34" s="286">
        <v>0</v>
      </c>
      <c r="BT34" s="286">
        <v>0</v>
      </c>
      <c r="BU34" s="286">
        <v>0</v>
      </c>
      <c r="BV34" s="286">
        <v>0</v>
      </c>
      <c r="BW34" s="286">
        <v>0</v>
      </c>
      <c r="BX34" s="286">
        <v>0</v>
      </c>
      <c r="BY34" s="286">
        <v>0</v>
      </c>
    </row>
    <row r="35" spans="2:77" x14ac:dyDescent="0.2">
      <c r="B35" s="206" t="s">
        <v>583</v>
      </c>
      <c r="C35" s="286">
        <v>1</v>
      </c>
      <c r="AR35" s="206" t="s">
        <v>583</v>
      </c>
      <c r="AS35" s="286">
        <v>0</v>
      </c>
      <c r="AT35" s="286">
        <v>0</v>
      </c>
      <c r="AU35" s="286">
        <v>0</v>
      </c>
      <c r="AV35" s="286">
        <v>0</v>
      </c>
      <c r="AW35" s="286">
        <v>0</v>
      </c>
      <c r="AX35" s="286">
        <v>0</v>
      </c>
      <c r="AY35" s="286">
        <v>0</v>
      </c>
      <c r="AZ35" s="286">
        <v>0</v>
      </c>
      <c r="BA35" s="286">
        <v>0</v>
      </c>
      <c r="BB35" s="286">
        <v>0</v>
      </c>
      <c r="BC35" s="286">
        <v>0</v>
      </c>
      <c r="BD35" s="286">
        <v>0</v>
      </c>
      <c r="BE35" s="286">
        <v>0</v>
      </c>
      <c r="BF35" s="286">
        <v>0</v>
      </c>
      <c r="BK35" s="206" t="s">
        <v>583</v>
      </c>
      <c r="BL35" s="286">
        <v>0</v>
      </c>
      <c r="BM35" s="286">
        <v>0</v>
      </c>
      <c r="BN35" s="286">
        <v>0</v>
      </c>
      <c r="BO35" s="286">
        <v>0</v>
      </c>
      <c r="BP35" s="286">
        <v>0</v>
      </c>
      <c r="BQ35" s="286">
        <v>0</v>
      </c>
      <c r="BR35" s="286">
        <v>0</v>
      </c>
      <c r="BS35" s="286">
        <v>0</v>
      </c>
      <c r="BT35" s="286">
        <v>0</v>
      </c>
      <c r="BU35" s="286">
        <v>0</v>
      </c>
      <c r="BV35" s="286">
        <v>0</v>
      </c>
      <c r="BW35" s="286">
        <v>0</v>
      </c>
      <c r="BX35" s="286">
        <v>0</v>
      </c>
      <c r="BY35" s="286">
        <v>0</v>
      </c>
    </row>
    <row r="36" spans="2:77" x14ac:dyDescent="0.2">
      <c r="C36" s="171" t="s">
        <v>602</v>
      </c>
      <c r="AR36" s="206"/>
      <c r="AS36" s="363" t="s">
        <v>599</v>
      </c>
      <c r="AT36" s="363"/>
      <c r="AU36" s="363"/>
      <c r="AV36" s="363"/>
      <c r="AW36" s="363"/>
      <c r="AX36" s="363"/>
      <c r="AY36" s="363"/>
      <c r="AZ36" s="363"/>
      <c r="BA36" s="363"/>
      <c r="BB36" s="363"/>
      <c r="BC36" s="363"/>
      <c r="BD36" s="363"/>
      <c r="BE36" s="363"/>
      <c r="BF36" s="363"/>
      <c r="BK36" s="206"/>
      <c r="BL36" s="363" t="s">
        <v>600</v>
      </c>
      <c r="BM36" s="363"/>
      <c r="BN36" s="363"/>
      <c r="BO36" s="363"/>
      <c r="BP36" s="363"/>
      <c r="BQ36" s="363"/>
      <c r="BR36" s="363"/>
      <c r="BS36" s="363"/>
      <c r="BT36" s="363"/>
      <c r="BU36" s="363"/>
      <c r="BV36" s="363"/>
      <c r="BW36" s="363"/>
      <c r="BX36" s="363"/>
      <c r="BY36" s="363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581</v>
      </c>
      <c r="AW39" s="207" t="s">
        <v>560</v>
      </c>
      <c r="AX39" s="207" t="s">
        <v>559</v>
      </c>
      <c r="AY39" s="207" t="s">
        <v>446</v>
      </c>
      <c r="AZ39" s="207" t="s">
        <v>443</v>
      </c>
      <c r="BA39" s="207" t="s">
        <v>465</v>
      </c>
      <c r="BB39" s="207" t="s">
        <v>444</v>
      </c>
      <c r="BC39" s="207" t="s">
        <v>439</v>
      </c>
      <c r="BD39" s="207" t="s">
        <v>461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6">
        <f>AS83</f>
        <v>109233.7126431732</v>
      </c>
      <c r="AT40" s="286">
        <f t="shared" ref="AT40:BF40" si="0">AT83</f>
        <v>0</v>
      </c>
      <c r="AU40" s="286">
        <f t="shared" si="0"/>
        <v>0</v>
      </c>
      <c r="AV40" s="286">
        <f t="shared" si="0"/>
        <v>0</v>
      </c>
      <c r="AW40" s="286">
        <f t="shared" si="0"/>
        <v>0</v>
      </c>
      <c r="AX40" s="286">
        <f t="shared" si="0"/>
        <v>0</v>
      </c>
      <c r="AY40" s="286">
        <f t="shared" si="0"/>
        <v>0</v>
      </c>
      <c r="AZ40" s="286">
        <f t="shared" si="0"/>
        <v>0</v>
      </c>
      <c r="BA40" s="286">
        <f t="shared" si="0"/>
        <v>0</v>
      </c>
      <c r="BB40" s="286">
        <f t="shared" si="0"/>
        <v>0</v>
      </c>
      <c r="BC40" s="286">
        <f t="shared" si="0"/>
        <v>0</v>
      </c>
      <c r="BD40" s="286">
        <f t="shared" si="0"/>
        <v>0</v>
      </c>
      <c r="BE40" s="286">
        <f t="shared" si="0"/>
        <v>0</v>
      </c>
      <c r="BF40" s="286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6">
        <f t="shared" ref="AS41:BF41" si="1">AS84</f>
        <v>0</v>
      </c>
      <c r="AT41" s="286">
        <f t="shared" si="1"/>
        <v>25394.240916408646</v>
      </c>
      <c r="AU41" s="286">
        <f t="shared" si="1"/>
        <v>0</v>
      </c>
      <c r="AV41" s="286">
        <f t="shared" si="1"/>
        <v>0</v>
      </c>
      <c r="AW41" s="286">
        <f t="shared" si="1"/>
        <v>0</v>
      </c>
      <c r="AX41" s="286">
        <f t="shared" si="1"/>
        <v>0</v>
      </c>
      <c r="AY41" s="286">
        <f t="shared" si="1"/>
        <v>0</v>
      </c>
      <c r="AZ41" s="286">
        <f t="shared" si="1"/>
        <v>0</v>
      </c>
      <c r="BA41" s="286">
        <f t="shared" si="1"/>
        <v>0</v>
      </c>
      <c r="BB41" s="286">
        <f t="shared" si="1"/>
        <v>0</v>
      </c>
      <c r="BC41" s="286">
        <f t="shared" si="1"/>
        <v>0</v>
      </c>
      <c r="BD41" s="286">
        <f t="shared" si="1"/>
        <v>0</v>
      </c>
      <c r="BE41" s="286">
        <f t="shared" si="1"/>
        <v>0</v>
      </c>
      <c r="BF41" s="286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6">
        <f t="shared" ref="AS42:BF42" si="2">AS85</f>
        <v>0</v>
      </c>
      <c r="AT42" s="286">
        <f t="shared" si="2"/>
        <v>0</v>
      </c>
      <c r="AU42" s="286">
        <f t="shared" si="2"/>
        <v>8753719.7068998404</v>
      </c>
      <c r="AV42" s="286">
        <f t="shared" si="2"/>
        <v>0</v>
      </c>
      <c r="AW42" s="286">
        <f t="shared" si="2"/>
        <v>0</v>
      </c>
      <c r="AX42" s="286">
        <f t="shared" si="2"/>
        <v>0</v>
      </c>
      <c r="AY42" s="286">
        <f t="shared" si="2"/>
        <v>0</v>
      </c>
      <c r="AZ42" s="286">
        <f t="shared" si="2"/>
        <v>0</v>
      </c>
      <c r="BA42" s="286">
        <f t="shared" si="2"/>
        <v>0</v>
      </c>
      <c r="BB42" s="286">
        <f t="shared" si="2"/>
        <v>0</v>
      </c>
      <c r="BC42" s="286">
        <f t="shared" si="2"/>
        <v>0</v>
      </c>
      <c r="BD42" s="286">
        <f t="shared" si="2"/>
        <v>0</v>
      </c>
      <c r="BE42" s="286">
        <f t="shared" si="2"/>
        <v>0</v>
      </c>
      <c r="BF42" s="286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6">
        <f t="shared" ref="AS43:BF43" si="3">AS86</f>
        <v>233.82334445083558</v>
      </c>
      <c r="AT43" s="286">
        <f t="shared" si="3"/>
        <v>0.70159378736823275</v>
      </c>
      <c r="AU43" s="286">
        <f t="shared" si="3"/>
        <v>55.616608087385551</v>
      </c>
      <c r="AV43" s="286">
        <f t="shared" si="3"/>
        <v>0</v>
      </c>
      <c r="AW43" s="286">
        <f t="shared" si="3"/>
        <v>0</v>
      </c>
      <c r="AX43" s="286">
        <f t="shared" si="3"/>
        <v>0</v>
      </c>
      <c r="AY43" s="286">
        <f t="shared" si="3"/>
        <v>0</v>
      </c>
      <c r="AZ43" s="286">
        <f t="shared" si="3"/>
        <v>0</v>
      </c>
      <c r="BA43" s="286">
        <f t="shared" si="3"/>
        <v>0</v>
      </c>
      <c r="BB43" s="286">
        <f t="shared" si="3"/>
        <v>9183.7711365934829</v>
      </c>
      <c r="BC43" s="286">
        <f t="shared" si="3"/>
        <v>4359.9448543333856</v>
      </c>
      <c r="BD43" s="286">
        <f t="shared" si="3"/>
        <v>0</v>
      </c>
      <c r="BE43" s="286">
        <f t="shared" si="3"/>
        <v>0</v>
      </c>
      <c r="BF43" s="286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484</v>
      </c>
      <c r="AS44" s="286">
        <f t="shared" ref="AS44:BF44" si="4">AS87</f>
        <v>0</v>
      </c>
      <c r="AT44" s="286">
        <f t="shared" si="4"/>
        <v>0</v>
      </c>
      <c r="AU44" s="286">
        <f t="shared" si="4"/>
        <v>0</v>
      </c>
      <c r="AV44" s="286">
        <f t="shared" si="4"/>
        <v>0</v>
      </c>
      <c r="AW44" s="286">
        <f t="shared" si="4"/>
        <v>0</v>
      </c>
      <c r="AX44" s="286">
        <f t="shared" si="4"/>
        <v>0</v>
      </c>
      <c r="AY44" s="286">
        <f t="shared" si="4"/>
        <v>0</v>
      </c>
      <c r="AZ44" s="286">
        <f t="shared" si="4"/>
        <v>0</v>
      </c>
      <c r="BA44" s="286">
        <f t="shared" si="4"/>
        <v>0</v>
      </c>
      <c r="BB44" s="286">
        <f t="shared" si="4"/>
        <v>1078370532.5161049</v>
      </c>
      <c r="BC44" s="286">
        <f t="shared" si="4"/>
        <v>879540.87913658854</v>
      </c>
      <c r="BD44" s="286">
        <f t="shared" si="4"/>
        <v>0</v>
      </c>
      <c r="BE44" s="286">
        <f t="shared" si="4"/>
        <v>0</v>
      </c>
      <c r="BF44" s="286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595</v>
      </c>
      <c r="AS45" s="286">
        <f t="shared" ref="AS45:BF45" si="5">AS88</f>
        <v>87512.008023532893</v>
      </c>
      <c r="AT45" s="286">
        <f t="shared" si="5"/>
        <v>239.81393514966189</v>
      </c>
      <c r="AU45" s="286">
        <f t="shared" si="5"/>
        <v>20815.376944573403</v>
      </c>
      <c r="AV45" s="286">
        <f t="shared" si="5"/>
        <v>0</v>
      </c>
      <c r="AW45" s="286">
        <f t="shared" si="5"/>
        <v>0</v>
      </c>
      <c r="AX45" s="286">
        <f t="shared" si="5"/>
        <v>0</v>
      </c>
      <c r="AY45" s="286">
        <f t="shared" si="5"/>
        <v>0</v>
      </c>
      <c r="AZ45" s="286">
        <f t="shared" si="5"/>
        <v>0</v>
      </c>
      <c r="BA45" s="286">
        <f t="shared" si="5"/>
        <v>0</v>
      </c>
      <c r="BB45" s="286">
        <f t="shared" si="5"/>
        <v>0</v>
      </c>
      <c r="BC45" s="286">
        <f t="shared" si="5"/>
        <v>0</v>
      </c>
      <c r="BD45" s="286">
        <f t="shared" si="5"/>
        <v>0</v>
      </c>
      <c r="BE45" s="286">
        <f t="shared" si="5"/>
        <v>0</v>
      </c>
      <c r="BF45" s="286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596</v>
      </c>
      <c r="AS46" s="286">
        <f t="shared" ref="AS46:BF46" si="6">AS89</f>
        <v>0</v>
      </c>
      <c r="AT46" s="286">
        <f t="shared" si="6"/>
        <v>24.513235855857225</v>
      </c>
      <c r="AU46" s="286">
        <f t="shared" si="6"/>
        <v>0</v>
      </c>
      <c r="AV46" s="286">
        <f t="shared" si="6"/>
        <v>0</v>
      </c>
      <c r="AW46" s="286">
        <f t="shared" si="6"/>
        <v>0</v>
      </c>
      <c r="AX46" s="286">
        <f t="shared" si="6"/>
        <v>0</v>
      </c>
      <c r="AY46" s="286">
        <f t="shared" si="6"/>
        <v>0</v>
      </c>
      <c r="AZ46" s="286">
        <f t="shared" si="6"/>
        <v>0</v>
      </c>
      <c r="BA46" s="286">
        <f t="shared" si="6"/>
        <v>0</v>
      </c>
      <c r="BB46" s="286">
        <f t="shared" si="6"/>
        <v>0</v>
      </c>
      <c r="BC46" s="286">
        <f t="shared" si="6"/>
        <v>0</v>
      </c>
      <c r="BD46" s="286">
        <f t="shared" si="6"/>
        <v>0</v>
      </c>
      <c r="BE46" s="286">
        <f t="shared" si="6"/>
        <v>0</v>
      </c>
      <c r="BF46" s="286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532</v>
      </c>
      <c r="AS47" s="286">
        <f t="shared" ref="AS47:BF47" si="7">AS90</f>
        <v>0</v>
      </c>
      <c r="AT47" s="286">
        <f t="shared" si="7"/>
        <v>0</v>
      </c>
      <c r="AU47" s="286">
        <f t="shared" si="7"/>
        <v>0</v>
      </c>
      <c r="AV47" s="286">
        <f t="shared" si="7"/>
        <v>0</v>
      </c>
      <c r="AW47" s="286">
        <f t="shared" si="7"/>
        <v>0</v>
      </c>
      <c r="AX47" s="286">
        <f t="shared" si="7"/>
        <v>0</v>
      </c>
      <c r="AY47" s="286">
        <f t="shared" si="7"/>
        <v>0</v>
      </c>
      <c r="AZ47" s="286">
        <f t="shared" si="7"/>
        <v>0</v>
      </c>
      <c r="BA47" s="286">
        <f t="shared" si="7"/>
        <v>0</v>
      </c>
      <c r="BB47" s="286">
        <f t="shared" si="7"/>
        <v>0</v>
      </c>
      <c r="BC47" s="286">
        <f t="shared" si="7"/>
        <v>0</v>
      </c>
      <c r="BD47" s="286">
        <f t="shared" si="7"/>
        <v>0</v>
      </c>
      <c r="BE47" s="286">
        <f t="shared" si="7"/>
        <v>0</v>
      </c>
      <c r="BF47" s="286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585</v>
      </c>
      <c r="AS48" s="286">
        <f t="shared" ref="AS48:BF48" si="8">AS91</f>
        <v>0</v>
      </c>
      <c r="AT48" s="286">
        <f t="shared" si="8"/>
        <v>0</v>
      </c>
      <c r="AU48" s="286">
        <f t="shared" si="8"/>
        <v>77449.427901236573</v>
      </c>
      <c r="AV48" s="286">
        <f t="shared" si="8"/>
        <v>609792.2517593482</v>
      </c>
      <c r="AW48" s="286">
        <f t="shared" si="8"/>
        <v>2824.8856477449194</v>
      </c>
      <c r="AX48" s="286">
        <f t="shared" si="8"/>
        <v>160253.43323591491</v>
      </c>
      <c r="AY48" s="286">
        <f t="shared" si="8"/>
        <v>12626.098826338684</v>
      </c>
      <c r="AZ48" s="286">
        <f t="shared" si="8"/>
        <v>34.678095164114971</v>
      </c>
      <c r="BA48" s="286">
        <f t="shared" si="8"/>
        <v>28604.157765782104</v>
      </c>
      <c r="BB48" s="286">
        <f t="shared" si="8"/>
        <v>0</v>
      </c>
      <c r="BC48" s="286">
        <f t="shared" si="8"/>
        <v>0</v>
      </c>
      <c r="BD48" s="286">
        <f t="shared" si="8"/>
        <v>50099.526545856235</v>
      </c>
      <c r="BE48" s="286">
        <f t="shared" si="8"/>
        <v>0</v>
      </c>
      <c r="BF48" s="286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567</v>
      </c>
      <c r="AS49" s="286">
        <f t="shared" ref="AS49:BF49" si="9">AS92</f>
        <v>0</v>
      </c>
      <c r="AT49" s="286">
        <f t="shared" si="9"/>
        <v>0</v>
      </c>
      <c r="AU49" s="286">
        <f t="shared" si="9"/>
        <v>0</v>
      </c>
      <c r="AV49" s="286">
        <f t="shared" si="9"/>
        <v>109233.7126431732</v>
      </c>
      <c r="AW49" s="286">
        <f t="shared" si="9"/>
        <v>0</v>
      </c>
      <c r="AX49" s="286">
        <f t="shared" si="9"/>
        <v>0</v>
      </c>
      <c r="AY49" s="286">
        <f t="shared" si="9"/>
        <v>0</v>
      </c>
      <c r="AZ49" s="286">
        <f t="shared" si="9"/>
        <v>0</v>
      </c>
      <c r="BA49" s="286">
        <f t="shared" si="9"/>
        <v>0</v>
      </c>
      <c r="BB49" s="286">
        <f t="shared" si="9"/>
        <v>0</v>
      </c>
      <c r="BC49" s="286">
        <f t="shared" si="9"/>
        <v>0</v>
      </c>
      <c r="BD49" s="286">
        <f t="shared" si="9"/>
        <v>0</v>
      </c>
      <c r="BE49" s="286">
        <f t="shared" si="9"/>
        <v>0</v>
      </c>
      <c r="BF49" s="286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530</v>
      </c>
      <c r="AS50" s="286">
        <f t="shared" ref="AS50:BF50" si="10">AS93</f>
        <v>0</v>
      </c>
      <c r="AT50" s="286">
        <f t="shared" si="10"/>
        <v>0</v>
      </c>
      <c r="AU50" s="286">
        <f t="shared" si="10"/>
        <v>0</v>
      </c>
      <c r="AV50" s="286">
        <f t="shared" si="10"/>
        <v>0</v>
      </c>
      <c r="AW50" s="286">
        <f t="shared" si="10"/>
        <v>0</v>
      </c>
      <c r="AX50" s="286">
        <f t="shared" si="10"/>
        <v>0</v>
      </c>
      <c r="AY50" s="286">
        <f t="shared" si="10"/>
        <v>0</v>
      </c>
      <c r="AZ50" s="286">
        <f t="shared" si="10"/>
        <v>0</v>
      </c>
      <c r="BA50" s="286">
        <f t="shared" si="10"/>
        <v>0</v>
      </c>
      <c r="BB50" s="286">
        <f t="shared" si="10"/>
        <v>0</v>
      </c>
      <c r="BC50" s="286">
        <f t="shared" si="10"/>
        <v>0</v>
      </c>
      <c r="BD50" s="286">
        <f t="shared" si="10"/>
        <v>0</v>
      </c>
      <c r="BE50" s="286">
        <f t="shared" si="10"/>
        <v>0</v>
      </c>
      <c r="BF50" s="286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533</v>
      </c>
      <c r="AS51" s="286">
        <f t="shared" ref="AS51:BF51" si="11">AS94</f>
        <v>0</v>
      </c>
      <c r="AT51" s="286">
        <f t="shared" si="11"/>
        <v>0</v>
      </c>
      <c r="AU51" s="286">
        <f t="shared" si="11"/>
        <v>0</v>
      </c>
      <c r="AV51" s="286">
        <f t="shared" si="11"/>
        <v>0</v>
      </c>
      <c r="AW51" s="286">
        <f t="shared" si="11"/>
        <v>25394.240916408646</v>
      </c>
      <c r="AX51" s="286">
        <f t="shared" si="11"/>
        <v>0</v>
      </c>
      <c r="AY51" s="286">
        <f t="shared" si="11"/>
        <v>0</v>
      </c>
      <c r="AZ51" s="286">
        <f t="shared" si="11"/>
        <v>0</v>
      </c>
      <c r="BA51" s="286">
        <f t="shared" si="11"/>
        <v>0</v>
      </c>
      <c r="BB51" s="286">
        <f t="shared" si="11"/>
        <v>0</v>
      </c>
      <c r="BC51" s="286">
        <f t="shared" si="11"/>
        <v>0</v>
      </c>
      <c r="BD51" s="286">
        <f t="shared" si="11"/>
        <v>0</v>
      </c>
      <c r="BE51" s="286">
        <f t="shared" si="11"/>
        <v>0</v>
      </c>
      <c r="BF51" s="286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562</v>
      </c>
      <c r="AS52" s="286">
        <f t="shared" ref="AS52:BF52" si="12">AS95</f>
        <v>0</v>
      </c>
      <c r="AT52" s="286">
        <f t="shared" si="12"/>
        <v>0</v>
      </c>
      <c r="AU52" s="286">
        <f t="shared" si="12"/>
        <v>0</v>
      </c>
      <c r="AV52" s="286">
        <f t="shared" si="12"/>
        <v>0</v>
      </c>
      <c r="AW52" s="286">
        <f t="shared" si="12"/>
        <v>0</v>
      </c>
      <c r="AX52" s="286">
        <f t="shared" si="12"/>
        <v>0</v>
      </c>
      <c r="AY52" s="286">
        <f t="shared" si="12"/>
        <v>0</v>
      </c>
      <c r="AZ52" s="286">
        <f t="shared" si="12"/>
        <v>0</v>
      </c>
      <c r="BA52" s="286">
        <f t="shared" si="12"/>
        <v>0</v>
      </c>
      <c r="BB52" s="286">
        <f t="shared" si="12"/>
        <v>0</v>
      </c>
      <c r="BC52" s="286">
        <f t="shared" si="12"/>
        <v>0</v>
      </c>
      <c r="BD52" s="286">
        <f t="shared" si="12"/>
        <v>0</v>
      </c>
      <c r="BE52" s="286">
        <f t="shared" si="12"/>
        <v>0</v>
      </c>
      <c r="BF52" s="286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554</v>
      </c>
      <c r="AS53" s="286">
        <f t="shared" ref="AS53:BF53" si="13">AS96</f>
        <v>0</v>
      </c>
      <c r="AT53" s="286">
        <f t="shared" si="13"/>
        <v>0</v>
      </c>
      <c r="AU53" s="286">
        <f t="shared" si="13"/>
        <v>0</v>
      </c>
      <c r="AV53" s="286">
        <f t="shared" si="13"/>
        <v>0</v>
      </c>
      <c r="AW53" s="286">
        <f t="shared" si="13"/>
        <v>0</v>
      </c>
      <c r="AX53" s="286">
        <f t="shared" si="13"/>
        <v>8753719.7068998404</v>
      </c>
      <c r="AY53" s="286">
        <f t="shared" si="13"/>
        <v>0</v>
      </c>
      <c r="AZ53" s="286">
        <f t="shared" si="13"/>
        <v>0</v>
      </c>
      <c r="BA53" s="286">
        <f t="shared" si="13"/>
        <v>0</v>
      </c>
      <c r="BB53" s="286">
        <f t="shared" si="13"/>
        <v>0</v>
      </c>
      <c r="BC53" s="286">
        <f t="shared" si="13"/>
        <v>0</v>
      </c>
      <c r="BD53" s="286">
        <f t="shared" si="13"/>
        <v>0</v>
      </c>
      <c r="BE53" s="286">
        <f t="shared" si="13"/>
        <v>0</v>
      </c>
      <c r="BF53" s="286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537</v>
      </c>
      <c r="AS54" s="286">
        <f t="shared" ref="AS54:BF54" si="14">AS97</f>
        <v>0</v>
      </c>
      <c r="AT54" s="286">
        <f t="shared" si="14"/>
        <v>0</v>
      </c>
      <c r="AU54" s="286">
        <f t="shared" si="14"/>
        <v>0</v>
      </c>
      <c r="AV54" s="286">
        <f t="shared" si="14"/>
        <v>0</v>
      </c>
      <c r="AW54" s="286">
        <f t="shared" si="14"/>
        <v>0</v>
      </c>
      <c r="AX54" s="286">
        <f t="shared" si="14"/>
        <v>0</v>
      </c>
      <c r="AY54" s="286">
        <f t="shared" si="14"/>
        <v>0</v>
      </c>
      <c r="AZ54" s="286">
        <f t="shared" si="14"/>
        <v>0</v>
      </c>
      <c r="BA54" s="286">
        <f t="shared" si="14"/>
        <v>0</v>
      </c>
      <c r="BB54" s="286">
        <f t="shared" si="14"/>
        <v>0</v>
      </c>
      <c r="BC54" s="286">
        <f t="shared" si="14"/>
        <v>0</v>
      </c>
      <c r="BD54" s="286">
        <f t="shared" si="14"/>
        <v>0</v>
      </c>
      <c r="BE54" s="286">
        <f t="shared" si="14"/>
        <v>0</v>
      </c>
      <c r="BF54" s="286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566</v>
      </c>
      <c r="AS55" s="286">
        <f t="shared" ref="AS55:BF55" si="15">AS98</f>
        <v>0</v>
      </c>
      <c r="AT55" s="286">
        <f t="shared" si="15"/>
        <v>0</v>
      </c>
      <c r="AU55" s="286">
        <f t="shared" si="15"/>
        <v>0</v>
      </c>
      <c r="AV55" s="286">
        <f t="shared" si="15"/>
        <v>0</v>
      </c>
      <c r="AW55" s="286">
        <f t="shared" si="15"/>
        <v>0</v>
      </c>
      <c r="AX55" s="286">
        <f t="shared" si="15"/>
        <v>0</v>
      </c>
      <c r="AY55" s="286">
        <f t="shared" si="15"/>
        <v>109233.7126431732</v>
      </c>
      <c r="AZ55" s="286">
        <f t="shared" si="15"/>
        <v>0</v>
      </c>
      <c r="BA55" s="286">
        <f t="shared" si="15"/>
        <v>0</v>
      </c>
      <c r="BB55" s="286">
        <f t="shared" si="15"/>
        <v>0</v>
      </c>
      <c r="BC55" s="286">
        <f t="shared" si="15"/>
        <v>0</v>
      </c>
      <c r="BD55" s="286">
        <f t="shared" si="15"/>
        <v>0</v>
      </c>
      <c r="BE55" s="286">
        <f t="shared" si="15"/>
        <v>0</v>
      </c>
      <c r="BF55" s="286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561</v>
      </c>
      <c r="AS56" s="286">
        <f t="shared" ref="AS56:BF56" si="16">AS99</f>
        <v>0</v>
      </c>
      <c r="AT56" s="286">
        <f t="shared" si="16"/>
        <v>0</v>
      </c>
      <c r="AU56" s="286">
        <f t="shared" si="16"/>
        <v>0</v>
      </c>
      <c r="AV56" s="286">
        <f t="shared" si="16"/>
        <v>0</v>
      </c>
      <c r="AW56" s="286">
        <f t="shared" si="16"/>
        <v>0</v>
      </c>
      <c r="AX56" s="286">
        <f t="shared" si="16"/>
        <v>0</v>
      </c>
      <c r="AY56" s="286">
        <f t="shared" si="16"/>
        <v>0</v>
      </c>
      <c r="AZ56" s="286">
        <f t="shared" si="16"/>
        <v>25394.240916408646</v>
      </c>
      <c r="BA56" s="286">
        <f t="shared" si="16"/>
        <v>0</v>
      </c>
      <c r="BB56" s="286">
        <f t="shared" si="16"/>
        <v>0</v>
      </c>
      <c r="BC56" s="286">
        <f t="shared" si="16"/>
        <v>0</v>
      </c>
      <c r="BD56" s="286">
        <f t="shared" si="16"/>
        <v>0</v>
      </c>
      <c r="BE56" s="286">
        <f t="shared" si="16"/>
        <v>0</v>
      </c>
      <c r="BF56" s="286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558</v>
      </c>
      <c r="AS57" s="286">
        <f t="shared" ref="AS57:BF57" si="17">AS100</f>
        <v>0</v>
      </c>
      <c r="AT57" s="286">
        <f t="shared" si="17"/>
        <v>0</v>
      </c>
      <c r="AU57" s="286">
        <f t="shared" si="17"/>
        <v>0</v>
      </c>
      <c r="AV57" s="286">
        <f t="shared" si="17"/>
        <v>0</v>
      </c>
      <c r="AW57" s="286">
        <f t="shared" si="17"/>
        <v>0</v>
      </c>
      <c r="AX57" s="286">
        <f t="shared" si="17"/>
        <v>0</v>
      </c>
      <c r="AY57" s="286">
        <f t="shared" si="17"/>
        <v>0</v>
      </c>
      <c r="AZ57" s="286">
        <f t="shared" si="17"/>
        <v>0</v>
      </c>
      <c r="BA57" s="286">
        <f t="shared" si="17"/>
        <v>8753719.7068998404</v>
      </c>
      <c r="BB57" s="286">
        <f t="shared" si="17"/>
        <v>0</v>
      </c>
      <c r="BC57" s="286">
        <f t="shared" si="17"/>
        <v>0</v>
      </c>
      <c r="BD57" s="286">
        <f t="shared" si="17"/>
        <v>0</v>
      </c>
      <c r="BE57" s="286">
        <f t="shared" si="17"/>
        <v>0</v>
      </c>
      <c r="BF57" s="286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564</v>
      </c>
      <c r="AS58" s="286">
        <f t="shared" ref="AS58:BF58" si="18">AS101</f>
        <v>0</v>
      </c>
      <c r="AT58" s="286">
        <f t="shared" si="18"/>
        <v>0</v>
      </c>
      <c r="AU58" s="286">
        <f t="shared" si="18"/>
        <v>0</v>
      </c>
      <c r="AV58" s="286">
        <f t="shared" si="18"/>
        <v>0</v>
      </c>
      <c r="AW58" s="286">
        <f t="shared" si="18"/>
        <v>0</v>
      </c>
      <c r="AX58" s="286">
        <f t="shared" si="18"/>
        <v>0</v>
      </c>
      <c r="AY58" s="286">
        <f t="shared" si="18"/>
        <v>0</v>
      </c>
      <c r="AZ58" s="286">
        <f t="shared" si="18"/>
        <v>0</v>
      </c>
      <c r="BA58" s="286">
        <f t="shared" si="18"/>
        <v>0</v>
      </c>
      <c r="BB58" s="286">
        <f t="shared" si="18"/>
        <v>0</v>
      </c>
      <c r="BC58" s="286">
        <f t="shared" si="18"/>
        <v>0</v>
      </c>
      <c r="BD58" s="286">
        <f t="shared" si="18"/>
        <v>0</v>
      </c>
      <c r="BE58" s="286">
        <f t="shared" si="18"/>
        <v>88965.799815334409</v>
      </c>
      <c r="BF58" s="286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563</v>
      </c>
      <c r="AS59" s="286">
        <f t="shared" ref="AS59:BF59" si="19">AS102</f>
        <v>0</v>
      </c>
      <c r="AT59" s="286">
        <f t="shared" si="19"/>
        <v>0</v>
      </c>
      <c r="AU59" s="286">
        <f t="shared" si="19"/>
        <v>0</v>
      </c>
      <c r="AV59" s="286">
        <f t="shared" si="19"/>
        <v>0</v>
      </c>
      <c r="AW59" s="286">
        <f t="shared" si="19"/>
        <v>0</v>
      </c>
      <c r="AX59" s="286">
        <f t="shared" si="19"/>
        <v>0</v>
      </c>
      <c r="AY59" s="286">
        <f t="shared" si="19"/>
        <v>0</v>
      </c>
      <c r="AZ59" s="286">
        <f t="shared" si="19"/>
        <v>0</v>
      </c>
      <c r="BA59" s="286">
        <f t="shared" si="19"/>
        <v>0</v>
      </c>
      <c r="BB59" s="286">
        <f t="shared" si="19"/>
        <v>0</v>
      </c>
      <c r="BC59" s="286">
        <f t="shared" si="19"/>
        <v>0</v>
      </c>
      <c r="BD59" s="286">
        <f t="shared" si="19"/>
        <v>0</v>
      </c>
      <c r="BE59" s="286">
        <f t="shared" si="19"/>
        <v>0</v>
      </c>
      <c r="BF59" s="286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546</v>
      </c>
      <c r="AS60" s="286">
        <f t="shared" ref="AS60:BF60" si="20">AS103</f>
        <v>0</v>
      </c>
      <c r="AT60" s="286">
        <f t="shared" si="20"/>
        <v>0</v>
      </c>
      <c r="AU60" s="286">
        <f t="shared" si="20"/>
        <v>0</v>
      </c>
      <c r="AV60" s="286">
        <f t="shared" si="20"/>
        <v>0</v>
      </c>
      <c r="AW60" s="286">
        <f t="shared" si="20"/>
        <v>0</v>
      </c>
      <c r="AX60" s="286">
        <f t="shared" si="20"/>
        <v>0</v>
      </c>
      <c r="AY60" s="286">
        <f t="shared" si="20"/>
        <v>0</v>
      </c>
      <c r="AZ60" s="286">
        <f t="shared" si="20"/>
        <v>0</v>
      </c>
      <c r="BA60" s="286">
        <f t="shared" si="20"/>
        <v>0</v>
      </c>
      <c r="BB60" s="286">
        <f t="shared" si="20"/>
        <v>25394.240916408646</v>
      </c>
      <c r="BC60" s="286">
        <f t="shared" si="20"/>
        <v>0</v>
      </c>
      <c r="BD60" s="286">
        <f t="shared" si="20"/>
        <v>0</v>
      </c>
      <c r="BE60" s="286">
        <f t="shared" si="20"/>
        <v>0</v>
      </c>
      <c r="BF60" s="286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582</v>
      </c>
      <c r="AS61" s="286">
        <f t="shared" ref="AS61:BF61" si="21">AS104</f>
        <v>0</v>
      </c>
      <c r="AT61" s="286">
        <f t="shared" si="21"/>
        <v>0</v>
      </c>
      <c r="AU61" s="286">
        <f t="shared" si="21"/>
        <v>0</v>
      </c>
      <c r="AV61" s="286">
        <f t="shared" si="21"/>
        <v>0</v>
      </c>
      <c r="AW61" s="286">
        <f t="shared" si="21"/>
        <v>0</v>
      </c>
      <c r="AX61" s="286">
        <f t="shared" si="21"/>
        <v>0</v>
      </c>
      <c r="AY61" s="286">
        <f t="shared" si="21"/>
        <v>0</v>
      </c>
      <c r="AZ61" s="286">
        <f t="shared" si="21"/>
        <v>0</v>
      </c>
      <c r="BA61" s="286">
        <f t="shared" si="21"/>
        <v>0</v>
      </c>
      <c r="BB61" s="286">
        <f t="shared" si="21"/>
        <v>0</v>
      </c>
      <c r="BC61" s="286">
        <f t="shared" si="21"/>
        <v>8753719.7068998404</v>
      </c>
      <c r="BD61" s="286">
        <f t="shared" si="21"/>
        <v>0</v>
      </c>
      <c r="BE61" s="286">
        <f t="shared" si="21"/>
        <v>0</v>
      </c>
      <c r="BF61" s="286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547</v>
      </c>
      <c r="AS62" s="286">
        <f t="shared" ref="AS62:BF62" si="22">AS105</f>
        <v>0</v>
      </c>
      <c r="AT62" s="286">
        <f t="shared" si="22"/>
        <v>0</v>
      </c>
      <c r="AU62" s="286">
        <f t="shared" si="22"/>
        <v>0</v>
      </c>
      <c r="AV62" s="286">
        <f t="shared" si="22"/>
        <v>0</v>
      </c>
      <c r="AW62" s="286">
        <f t="shared" si="22"/>
        <v>0</v>
      </c>
      <c r="AX62" s="286">
        <f t="shared" si="22"/>
        <v>0</v>
      </c>
      <c r="AY62" s="286">
        <f t="shared" si="22"/>
        <v>0</v>
      </c>
      <c r="AZ62" s="286">
        <f t="shared" si="22"/>
        <v>0</v>
      </c>
      <c r="BA62" s="286">
        <f t="shared" si="22"/>
        <v>0</v>
      </c>
      <c r="BB62" s="286">
        <f t="shared" si="22"/>
        <v>0</v>
      </c>
      <c r="BC62" s="286">
        <f t="shared" si="22"/>
        <v>0</v>
      </c>
      <c r="BD62" s="286">
        <f t="shared" si="22"/>
        <v>0</v>
      </c>
      <c r="BE62" s="286">
        <f t="shared" si="22"/>
        <v>242016.07607977447</v>
      </c>
      <c r="BF62" s="286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549</v>
      </c>
      <c r="AS63" s="286">
        <f t="shared" ref="AS63:BF63" si="23">AS106</f>
        <v>0</v>
      </c>
      <c r="AT63" s="286">
        <f t="shared" si="23"/>
        <v>0</v>
      </c>
      <c r="AU63" s="286">
        <f t="shared" si="23"/>
        <v>0</v>
      </c>
      <c r="AV63" s="286">
        <f t="shared" si="23"/>
        <v>0</v>
      </c>
      <c r="AW63" s="286">
        <f t="shared" si="23"/>
        <v>0</v>
      </c>
      <c r="AX63" s="286">
        <f t="shared" si="23"/>
        <v>0</v>
      </c>
      <c r="AY63" s="286">
        <f t="shared" si="23"/>
        <v>0</v>
      </c>
      <c r="AZ63" s="286">
        <f t="shared" si="23"/>
        <v>0</v>
      </c>
      <c r="BA63" s="286">
        <f t="shared" si="23"/>
        <v>0</v>
      </c>
      <c r="BB63" s="286">
        <f t="shared" si="23"/>
        <v>0</v>
      </c>
      <c r="BC63" s="286">
        <f t="shared" si="23"/>
        <v>0</v>
      </c>
      <c r="BD63" s="286">
        <f t="shared" si="23"/>
        <v>0</v>
      </c>
      <c r="BE63" s="286">
        <f t="shared" si="23"/>
        <v>0</v>
      </c>
      <c r="BF63" s="286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548</v>
      </c>
      <c r="AS64" s="286">
        <f t="shared" ref="AS64:BF64" si="24">AS107</f>
        <v>0</v>
      </c>
      <c r="AT64" s="286">
        <f t="shared" si="24"/>
        <v>0</v>
      </c>
      <c r="AU64" s="286">
        <f t="shared" si="24"/>
        <v>0</v>
      </c>
      <c r="AV64" s="286">
        <f t="shared" si="24"/>
        <v>0</v>
      </c>
      <c r="AW64" s="286">
        <f t="shared" si="24"/>
        <v>0</v>
      </c>
      <c r="AX64" s="286">
        <f t="shared" si="24"/>
        <v>0</v>
      </c>
      <c r="AY64" s="286">
        <f t="shared" si="24"/>
        <v>0</v>
      </c>
      <c r="AZ64" s="286">
        <f t="shared" si="24"/>
        <v>0</v>
      </c>
      <c r="BA64" s="286">
        <f t="shared" si="24"/>
        <v>0</v>
      </c>
      <c r="BB64" s="286">
        <f t="shared" si="24"/>
        <v>0</v>
      </c>
      <c r="BC64" s="286">
        <f t="shared" si="24"/>
        <v>0</v>
      </c>
      <c r="BD64" s="286">
        <f t="shared" si="24"/>
        <v>0</v>
      </c>
      <c r="BE64" s="286">
        <f t="shared" si="24"/>
        <v>0</v>
      </c>
      <c r="BF64" s="286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542</v>
      </c>
      <c r="AS65" s="286">
        <f t="shared" ref="AS65:BF65" si="25">AS108</f>
        <v>0</v>
      </c>
      <c r="AT65" s="286">
        <f t="shared" si="25"/>
        <v>0</v>
      </c>
      <c r="AU65" s="286">
        <f t="shared" si="25"/>
        <v>0</v>
      </c>
      <c r="AV65" s="286">
        <f t="shared" si="25"/>
        <v>0</v>
      </c>
      <c r="AW65" s="286">
        <f t="shared" si="25"/>
        <v>0</v>
      </c>
      <c r="AX65" s="286">
        <f t="shared" si="25"/>
        <v>0</v>
      </c>
      <c r="AY65" s="286">
        <f t="shared" si="25"/>
        <v>0</v>
      </c>
      <c r="AZ65" s="286">
        <f t="shared" si="25"/>
        <v>0</v>
      </c>
      <c r="BA65" s="286">
        <f t="shared" si="25"/>
        <v>0</v>
      </c>
      <c r="BB65" s="286">
        <f t="shared" si="25"/>
        <v>0</v>
      </c>
      <c r="BC65" s="286">
        <f t="shared" si="25"/>
        <v>0</v>
      </c>
      <c r="BD65" s="286">
        <f t="shared" si="25"/>
        <v>0</v>
      </c>
      <c r="BE65" s="286">
        <f t="shared" si="25"/>
        <v>6791339.3350291392</v>
      </c>
      <c r="BF65" s="286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544</v>
      </c>
      <c r="AS66" s="286">
        <f t="shared" ref="AS66:BF66" si="26">AS109</f>
        <v>0</v>
      </c>
      <c r="AT66" s="286">
        <f t="shared" si="26"/>
        <v>0</v>
      </c>
      <c r="AU66" s="286">
        <f t="shared" si="26"/>
        <v>0</v>
      </c>
      <c r="AV66" s="286">
        <f t="shared" si="26"/>
        <v>0</v>
      </c>
      <c r="AW66" s="286">
        <f t="shared" si="26"/>
        <v>0</v>
      </c>
      <c r="AX66" s="286">
        <f t="shared" si="26"/>
        <v>0</v>
      </c>
      <c r="AY66" s="286">
        <f t="shared" si="26"/>
        <v>0</v>
      </c>
      <c r="AZ66" s="286">
        <f t="shared" si="26"/>
        <v>0</v>
      </c>
      <c r="BA66" s="286">
        <f t="shared" si="26"/>
        <v>0</v>
      </c>
      <c r="BB66" s="286">
        <f t="shared" si="26"/>
        <v>0</v>
      </c>
      <c r="BC66" s="286">
        <f t="shared" si="26"/>
        <v>0</v>
      </c>
      <c r="BD66" s="286">
        <f t="shared" si="26"/>
        <v>5935408.0537775028</v>
      </c>
      <c r="BE66" s="286">
        <f t="shared" si="26"/>
        <v>0</v>
      </c>
      <c r="BF66" s="286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543</v>
      </c>
      <c r="AS67" s="286">
        <f t="shared" ref="AS67:BF67" si="27">AS110</f>
        <v>0</v>
      </c>
      <c r="AT67" s="286">
        <f t="shared" si="27"/>
        <v>0</v>
      </c>
      <c r="AU67" s="286">
        <f t="shared" si="27"/>
        <v>0</v>
      </c>
      <c r="AV67" s="286">
        <f t="shared" si="27"/>
        <v>0</v>
      </c>
      <c r="AW67" s="286">
        <f t="shared" si="27"/>
        <v>0</v>
      </c>
      <c r="AX67" s="286">
        <f t="shared" si="27"/>
        <v>0</v>
      </c>
      <c r="AY67" s="286">
        <f t="shared" si="27"/>
        <v>0</v>
      </c>
      <c r="AZ67" s="286">
        <f t="shared" si="27"/>
        <v>0</v>
      </c>
      <c r="BA67" s="286">
        <f t="shared" si="27"/>
        <v>0</v>
      </c>
      <c r="BB67" s="286">
        <f t="shared" si="27"/>
        <v>0</v>
      </c>
      <c r="BC67" s="286">
        <f t="shared" si="27"/>
        <v>0</v>
      </c>
      <c r="BD67" s="286">
        <f t="shared" si="27"/>
        <v>0</v>
      </c>
      <c r="BE67" s="286">
        <f t="shared" si="27"/>
        <v>0</v>
      </c>
      <c r="BF67" s="286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545</v>
      </c>
      <c r="AS68" s="286">
        <f t="shared" ref="AS68:BF68" si="28">AS111</f>
        <v>0</v>
      </c>
      <c r="AT68" s="286">
        <f t="shared" si="28"/>
        <v>0</v>
      </c>
      <c r="AU68" s="286">
        <f t="shared" si="28"/>
        <v>0</v>
      </c>
      <c r="AV68" s="286">
        <f t="shared" si="28"/>
        <v>0</v>
      </c>
      <c r="AW68" s="286">
        <f t="shared" si="28"/>
        <v>0</v>
      </c>
      <c r="AX68" s="286">
        <f t="shared" si="28"/>
        <v>0</v>
      </c>
      <c r="AY68" s="286">
        <f t="shared" si="28"/>
        <v>0</v>
      </c>
      <c r="AZ68" s="286">
        <f t="shared" si="28"/>
        <v>0</v>
      </c>
      <c r="BA68" s="286">
        <f t="shared" si="28"/>
        <v>0</v>
      </c>
      <c r="BB68" s="286">
        <f t="shared" si="28"/>
        <v>0</v>
      </c>
      <c r="BC68" s="286">
        <f t="shared" si="28"/>
        <v>0</v>
      </c>
      <c r="BD68" s="286">
        <f t="shared" si="28"/>
        <v>0</v>
      </c>
      <c r="BE68" s="286">
        <f t="shared" si="28"/>
        <v>0</v>
      </c>
      <c r="BF68" s="286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540</v>
      </c>
      <c r="AS69" s="286">
        <f t="shared" ref="AS69:BF69" si="29">AS112</f>
        <v>0</v>
      </c>
      <c r="AT69" s="286">
        <f t="shared" si="29"/>
        <v>0</v>
      </c>
      <c r="AU69" s="286">
        <f t="shared" si="29"/>
        <v>0</v>
      </c>
      <c r="AV69" s="286">
        <f t="shared" si="29"/>
        <v>0</v>
      </c>
      <c r="AW69" s="286">
        <f t="shared" si="29"/>
        <v>0</v>
      </c>
      <c r="AX69" s="286">
        <f t="shared" si="29"/>
        <v>0</v>
      </c>
      <c r="AY69" s="286">
        <f t="shared" si="29"/>
        <v>0</v>
      </c>
      <c r="AZ69" s="286">
        <f t="shared" si="29"/>
        <v>0</v>
      </c>
      <c r="BA69" s="286">
        <f t="shared" si="29"/>
        <v>0</v>
      </c>
      <c r="BB69" s="286">
        <f t="shared" si="29"/>
        <v>0</v>
      </c>
      <c r="BC69" s="286">
        <f t="shared" si="29"/>
        <v>891683.71589033271</v>
      </c>
      <c r="BD69" s="286">
        <f t="shared" si="29"/>
        <v>0</v>
      </c>
      <c r="BE69" s="286">
        <f t="shared" si="29"/>
        <v>0</v>
      </c>
      <c r="BF69" s="286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570</v>
      </c>
      <c r="AS70" s="286">
        <f t="shared" ref="AS70:BF70" si="30">AS113</f>
        <v>0</v>
      </c>
      <c r="AT70" s="286">
        <f t="shared" si="30"/>
        <v>0</v>
      </c>
      <c r="AU70" s="286">
        <f t="shared" si="30"/>
        <v>0</v>
      </c>
      <c r="AV70" s="286">
        <f t="shared" si="30"/>
        <v>0</v>
      </c>
      <c r="AW70" s="286">
        <f t="shared" si="30"/>
        <v>0</v>
      </c>
      <c r="AX70" s="286">
        <f t="shared" si="30"/>
        <v>0</v>
      </c>
      <c r="AY70" s="286">
        <f t="shared" si="30"/>
        <v>0</v>
      </c>
      <c r="AZ70" s="286">
        <f t="shared" si="30"/>
        <v>0</v>
      </c>
      <c r="BA70" s="286">
        <f t="shared" si="30"/>
        <v>0</v>
      </c>
      <c r="BB70" s="286">
        <f t="shared" si="30"/>
        <v>0</v>
      </c>
      <c r="BC70" s="286">
        <f t="shared" si="30"/>
        <v>0</v>
      </c>
      <c r="BD70" s="286">
        <f t="shared" si="30"/>
        <v>0</v>
      </c>
      <c r="BE70" s="286">
        <f t="shared" si="30"/>
        <v>0</v>
      </c>
      <c r="BF70" s="286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571</v>
      </c>
      <c r="AS71" s="286">
        <f t="shared" ref="AS71:BF71" si="31">AS114</f>
        <v>0</v>
      </c>
      <c r="AT71" s="286">
        <f t="shared" si="31"/>
        <v>0</v>
      </c>
      <c r="AU71" s="286">
        <f t="shared" si="31"/>
        <v>0</v>
      </c>
      <c r="AV71" s="286">
        <f t="shared" si="31"/>
        <v>0</v>
      </c>
      <c r="AW71" s="286">
        <f t="shared" si="31"/>
        <v>0</v>
      </c>
      <c r="AX71" s="286">
        <f t="shared" si="31"/>
        <v>0</v>
      </c>
      <c r="AY71" s="286">
        <f t="shared" si="31"/>
        <v>0</v>
      </c>
      <c r="AZ71" s="286">
        <f t="shared" si="31"/>
        <v>0</v>
      </c>
      <c r="BA71" s="286">
        <f t="shared" si="31"/>
        <v>0</v>
      </c>
      <c r="BB71" s="286">
        <f t="shared" si="31"/>
        <v>0</v>
      </c>
      <c r="BC71" s="286">
        <f t="shared" si="31"/>
        <v>0</v>
      </c>
      <c r="BD71" s="286">
        <f t="shared" si="31"/>
        <v>0</v>
      </c>
      <c r="BE71" s="286">
        <f t="shared" si="31"/>
        <v>0</v>
      </c>
      <c r="BF71" s="286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572</v>
      </c>
      <c r="AS72" s="286">
        <f t="shared" ref="AS72:BF72" si="32">AS115</f>
        <v>0</v>
      </c>
      <c r="AT72" s="286">
        <f t="shared" si="32"/>
        <v>0</v>
      </c>
      <c r="AU72" s="286">
        <f t="shared" si="32"/>
        <v>0</v>
      </c>
      <c r="AV72" s="286">
        <f t="shared" si="32"/>
        <v>0</v>
      </c>
      <c r="AW72" s="286">
        <f t="shared" si="32"/>
        <v>0</v>
      </c>
      <c r="AX72" s="286">
        <f t="shared" si="32"/>
        <v>0</v>
      </c>
      <c r="AY72" s="286">
        <f t="shared" si="32"/>
        <v>0</v>
      </c>
      <c r="AZ72" s="286">
        <f t="shared" si="32"/>
        <v>0</v>
      </c>
      <c r="BA72" s="286">
        <f t="shared" si="32"/>
        <v>0</v>
      </c>
      <c r="BB72" s="286">
        <f t="shared" si="32"/>
        <v>0</v>
      </c>
      <c r="BC72" s="286">
        <f t="shared" si="32"/>
        <v>0</v>
      </c>
      <c r="BD72" s="286">
        <f t="shared" si="32"/>
        <v>0</v>
      </c>
      <c r="BE72" s="286">
        <f t="shared" si="32"/>
        <v>0</v>
      </c>
      <c r="BF72" s="286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583</v>
      </c>
      <c r="AS73" s="286">
        <f t="shared" ref="AS73:BF73" si="33">AS116</f>
        <v>0</v>
      </c>
      <c r="AT73" s="286">
        <f t="shared" si="33"/>
        <v>0</v>
      </c>
      <c r="AU73" s="286">
        <f t="shared" si="33"/>
        <v>0</v>
      </c>
      <c r="AV73" s="286">
        <f t="shared" si="33"/>
        <v>0</v>
      </c>
      <c r="AW73" s="286">
        <f t="shared" si="33"/>
        <v>0</v>
      </c>
      <c r="AX73" s="286">
        <f t="shared" si="33"/>
        <v>0</v>
      </c>
      <c r="AY73" s="286">
        <f t="shared" si="33"/>
        <v>0</v>
      </c>
      <c r="AZ73" s="286">
        <f t="shared" si="33"/>
        <v>0</v>
      </c>
      <c r="BA73" s="286">
        <f t="shared" si="33"/>
        <v>0</v>
      </c>
      <c r="BB73" s="286">
        <f t="shared" si="33"/>
        <v>0</v>
      </c>
      <c r="BC73" s="286">
        <f t="shared" si="33"/>
        <v>0</v>
      </c>
      <c r="BD73" s="286">
        <f t="shared" si="33"/>
        <v>0</v>
      </c>
      <c r="BE73" s="286">
        <f t="shared" si="33"/>
        <v>0</v>
      </c>
      <c r="BF73" s="286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63" t="s">
        <v>601</v>
      </c>
      <c r="AT74" s="363"/>
      <c r="AU74" s="363"/>
      <c r="AV74" s="363"/>
      <c r="AW74" s="363"/>
      <c r="AX74" s="363"/>
      <c r="AY74" s="363"/>
      <c r="AZ74" s="363"/>
      <c r="BA74" s="363"/>
      <c r="BB74" s="363"/>
      <c r="BC74" s="363"/>
      <c r="BD74" s="363"/>
      <c r="BE74" s="363"/>
      <c r="BF74" s="363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 t="s">
        <v>457</v>
      </c>
      <c r="AS82" s="207" t="s">
        <v>418</v>
      </c>
      <c r="AT82" s="207" t="s">
        <v>419</v>
      </c>
      <c r="AU82" s="207" t="s">
        <v>420</v>
      </c>
      <c r="AV82" s="207" t="s">
        <v>581</v>
      </c>
      <c r="AW82" s="207" t="s">
        <v>560</v>
      </c>
      <c r="AX82" s="207" t="s">
        <v>559</v>
      </c>
      <c r="AY82" s="207" t="s">
        <v>446</v>
      </c>
      <c r="AZ82" s="207" t="s">
        <v>443</v>
      </c>
      <c r="BA82" s="207" t="s">
        <v>465</v>
      </c>
      <c r="BB82" s="207" t="s">
        <v>444</v>
      </c>
      <c r="BC82" s="207" t="s">
        <v>439</v>
      </c>
      <c r="BD82" s="207" t="s">
        <v>461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484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595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595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596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596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532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532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585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585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567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567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530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530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533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533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562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562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554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554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537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537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566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566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561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561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558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558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564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564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563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563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546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546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582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582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547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547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549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549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548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548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542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542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544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544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543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543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545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545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540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540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570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570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571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571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572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572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583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583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63" t="s">
        <v>421</v>
      </c>
      <c r="AT117" s="363"/>
      <c r="AU117" s="363"/>
      <c r="AV117" s="363"/>
      <c r="AW117" s="363"/>
      <c r="AX117" s="363"/>
      <c r="AY117" s="363"/>
      <c r="AZ117" s="363"/>
      <c r="BA117" s="363"/>
      <c r="BB117" s="363"/>
      <c r="BC117" s="363"/>
      <c r="BD117" s="363"/>
      <c r="BE117" s="363"/>
      <c r="BF117" s="363"/>
      <c r="BG117" s="25" t="s">
        <v>476</v>
      </c>
      <c r="BL117" s="363" t="s">
        <v>423</v>
      </c>
      <c r="BM117" s="363"/>
      <c r="BN117" s="25" t="s">
        <v>491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64"/>
      <c r="G119" s="364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63" t="s">
        <v>475</v>
      </c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L119" s="25"/>
      <c r="BM119" s="25"/>
    </row>
    <row r="120" spans="5:66" ht="236" x14ac:dyDescent="0.2">
      <c r="E120" s="240" t="s">
        <v>456</v>
      </c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484</v>
      </c>
      <c r="K120" s="207" t="s">
        <v>595</v>
      </c>
      <c r="L120" s="207" t="s">
        <v>596</v>
      </c>
      <c r="M120" s="207" t="s">
        <v>532</v>
      </c>
      <c r="N120" s="207" t="s">
        <v>585</v>
      </c>
      <c r="O120" s="209" t="s">
        <v>567</v>
      </c>
      <c r="P120" s="207" t="s">
        <v>530</v>
      </c>
      <c r="Q120" s="209" t="s">
        <v>533</v>
      </c>
      <c r="R120" s="207" t="s">
        <v>562</v>
      </c>
      <c r="S120" s="210" t="s">
        <v>554</v>
      </c>
      <c r="T120" s="207" t="s">
        <v>537</v>
      </c>
      <c r="U120" s="209" t="s">
        <v>566</v>
      </c>
      <c r="V120" s="209" t="s">
        <v>561</v>
      </c>
      <c r="W120" s="209" t="s">
        <v>558</v>
      </c>
      <c r="X120" s="209" t="s">
        <v>564</v>
      </c>
      <c r="Y120" s="210" t="s">
        <v>563</v>
      </c>
      <c r="Z120" s="210" t="s">
        <v>546</v>
      </c>
      <c r="AA120" s="210" t="s">
        <v>582</v>
      </c>
      <c r="AB120" s="210" t="s">
        <v>547</v>
      </c>
      <c r="AC120" s="210" t="s">
        <v>549</v>
      </c>
      <c r="AD120" s="210" t="s">
        <v>548</v>
      </c>
      <c r="AE120" s="210" t="s">
        <v>542</v>
      </c>
      <c r="AF120" s="232" t="s">
        <v>544</v>
      </c>
      <c r="AG120" s="210" t="s">
        <v>543</v>
      </c>
      <c r="AH120" s="207" t="s">
        <v>545</v>
      </c>
      <c r="AI120" s="210" t="s">
        <v>540</v>
      </c>
      <c r="AJ120" s="210" t="s">
        <v>570</v>
      </c>
      <c r="AK120" s="210" t="s">
        <v>571</v>
      </c>
      <c r="AL120" s="210" t="s">
        <v>572</v>
      </c>
      <c r="AM120" s="210" t="s">
        <v>583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581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560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559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465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461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63" t="s">
        <v>422</v>
      </c>
      <c r="G135" s="363"/>
      <c r="H135" s="363"/>
      <c r="I135" s="363"/>
      <c r="J135" s="363"/>
      <c r="K135" s="363"/>
      <c r="L135" s="363"/>
      <c r="M135" s="363"/>
      <c r="N135" s="363"/>
      <c r="O135" s="363"/>
      <c r="P135" s="363"/>
      <c r="Q135" s="363"/>
      <c r="R135" s="363"/>
      <c r="S135" s="363"/>
      <c r="T135" s="363"/>
      <c r="U135" s="363"/>
      <c r="V135" s="363"/>
      <c r="W135" s="363"/>
      <c r="X135" s="363"/>
      <c r="Y135" s="363"/>
      <c r="Z135" s="363"/>
      <c r="AA135" s="363"/>
      <c r="AB135" s="363"/>
      <c r="AC135" s="363"/>
      <c r="AD135" s="363"/>
      <c r="AE135" s="363"/>
      <c r="AF135" s="363"/>
      <c r="AG135" s="363"/>
      <c r="AH135" s="363"/>
      <c r="AI135" s="363"/>
      <c r="AJ135" s="363"/>
      <c r="AK135" s="363"/>
      <c r="AL135" s="363"/>
      <c r="AM135" s="363"/>
      <c r="AN135" s="25" t="s">
        <v>472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63" t="s">
        <v>473</v>
      </c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3"/>
      <c r="T137" s="363"/>
      <c r="U137" s="363"/>
      <c r="V137" s="363"/>
      <c r="W137" s="363"/>
      <c r="X137" s="363"/>
      <c r="Y137" s="363"/>
      <c r="Z137" s="363"/>
      <c r="AA137" s="363"/>
      <c r="AB137" s="363"/>
      <c r="AC137" s="363"/>
      <c r="AD137" s="363"/>
      <c r="AE137" s="363"/>
      <c r="AF137" s="363"/>
      <c r="AG137" s="363"/>
      <c r="AH137" s="363"/>
      <c r="AI137" s="363"/>
      <c r="AJ137" s="363"/>
      <c r="AK137" s="363"/>
      <c r="AL137" s="363"/>
      <c r="AM137" s="363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484</v>
      </c>
      <c r="K148" s="207" t="s">
        <v>595</v>
      </c>
      <c r="L148" s="207" t="s">
        <v>596</v>
      </c>
      <c r="M148" s="207" t="s">
        <v>532</v>
      </c>
      <c r="N148" s="207" t="s">
        <v>585</v>
      </c>
      <c r="O148" s="209" t="s">
        <v>567</v>
      </c>
      <c r="P148" s="207" t="s">
        <v>530</v>
      </c>
      <c r="Q148" s="209" t="s">
        <v>533</v>
      </c>
      <c r="R148" s="207" t="s">
        <v>562</v>
      </c>
      <c r="S148" s="210" t="s">
        <v>554</v>
      </c>
      <c r="T148" s="207" t="s">
        <v>537</v>
      </c>
      <c r="U148" s="209" t="s">
        <v>566</v>
      </c>
      <c r="V148" s="209" t="s">
        <v>561</v>
      </c>
      <c r="W148" s="209" t="s">
        <v>558</v>
      </c>
      <c r="X148" s="209" t="s">
        <v>564</v>
      </c>
      <c r="Y148" s="210" t="s">
        <v>563</v>
      </c>
      <c r="Z148" s="210" t="s">
        <v>546</v>
      </c>
      <c r="AA148" s="210" t="s">
        <v>582</v>
      </c>
      <c r="AB148" s="210" t="s">
        <v>547</v>
      </c>
      <c r="AC148" s="210" t="s">
        <v>549</v>
      </c>
      <c r="AD148" s="210" t="s">
        <v>548</v>
      </c>
      <c r="AE148" s="210" t="s">
        <v>542</v>
      </c>
      <c r="AF148" s="232" t="s">
        <v>544</v>
      </c>
      <c r="AG148" s="210" t="s">
        <v>543</v>
      </c>
      <c r="AH148" s="207" t="s">
        <v>545</v>
      </c>
      <c r="AI148" s="210" t="s">
        <v>540</v>
      </c>
      <c r="AJ148" s="210" t="s">
        <v>570</v>
      </c>
      <c r="AK148" s="210" t="s">
        <v>571</v>
      </c>
      <c r="AL148" s="210" t="s">
        <v>572</v>
      </c>
      <c r="AM148" s="210" t="s">
        <v>583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490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483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598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597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531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584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63" t="s">
        <v>57</v>
      </c>
      <c r="G158" s="363"/>
      <c r="H158" s="363"/>
      <c r="I158" s="363"/>
      <c r="J158" s="363"/>
      <c r="K158" s="363"/>
      <c r="L158" s="363"/>
      <c r="M158" s="363"/>
      <c r="N158" s="363"/>
      <c r="O158" s="363"/>
      <c r="P158" s="363"/>
      <c r="Q158" s="363"/>
      <c r="R158" s="363"/>
      <c r="S158" s="363"/>
      <c r="T158" s="363"/>
      <c r="U158" s="363"/>
      <c r="V158" s="363"/>
      <c r="W158" s="363"/>
      <c r="X158" s="363"/>
      <c r="Y158" s="363"/>
      <c r="Z158" s="363"/>
      <c r="AA158" s="363"/>
      <c r="AB158" s="363"/>
      <c r="AC158" s="363"/>
      <c r="AD158" s="363"/>
      <c r="AE158" s="363"/>
      <c r="AF158" s="363"/>
      <c r="AG158" s="363"/>
      <c r="AH158" s="363"/>
      <c r="AI158" s="363"/>
      <c r="AJ158" s="363"/>
      <c r="AK158" s="363"/>
      <c r="AL158" s="363"/>
      <c r="AM158" s="363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63" t="s">
        <v>474</v>
      </c>
      <c r="G160" s="363"/>
      <c r="H160" s="363"/>
      <c r="I160" s="363"/>
      <c r="J160" s="363"/>
      <c r="K160" s="363"/>
      <c r="L160" s="363"/>
      <c r="M160" s="363"/>
      <c r="N160" s="363"/>
      <c r="O160" s="363"/>
      <c r="P160" s="363"/>
      <c r="Q160" s="363"/>
      <c r="R160" s="363"/>
      <c r="S160" s="363"/>
      <c r="T160" s="363"/>
      <c r="U160" s="363"/>
      <c r="V160" s="363"/>
      <c r="W160" s="363"/>
      <c r="X160" s="363"/>
      <c r="Y160" s="363"/>
      <c r="Z160" s="363"/>
      <c r="AA160" s="363"/>
      <c r="AB160" s="363"/>
      <c r="AC160" s="363"/>
      <c r="AD160" s="363"/>
      <c r="AE160" s="363"/>
      <c r="AF160" s="363"/>
      <c r="AG160" s="363"/>
      <c r="AH160" s="363"/>
      <c r="AI160" s="363"/>
      <c r="AJ160" s="363"/>
      <c r="AK160" s="363"/>
      <c r="AL160" s="363"/>
      <c r="AM160" s="363"/>
      <c r="AN160" s="25"/>
      <c r="AO160" s="25"/>
    </row>
    <row r="164" spans="5:25" x14ac:dyDescent="0.2">
      <c r="F164" s="363" t="s">
        <v>587</v>
      </c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484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528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529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532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585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567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530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533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562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554</v>
      </c>
      <c r="F180" s="252">
        <f>S159</f>
        <v>0</v>
      </c>
      <c r="G180" s="259" t="s">
        <v>478</v>
      </c>
      <c r="H180" s="252">
        <v>8753719.7068998404</v>
      </c>
      <c r="I180" s="171" t="s">
        <v>480</v>
      </c>
      <c r="J180" s="252">
        <f t="shared" si="42"/>
        <v>8753719.7068998404</v>
      </c>
      <c r="K180" s="171" t="s">
        <v>480</v>
      </c>
      <c r="L180" s="252">
        <v>0</v>
      </c>
      <c r="M180" s="259" t="s">
        <v>481</v>
      </c>
      <c r="N180" s="252">
        <f t="shared" si="43"/>
        <v>0</v>
      </c>
    </row>
    <row r="181" spans="5:21" x14ac:dyDescent="0.2">
      <c r="E181" s="204" t="s">
        <v>537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566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561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558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564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563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546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582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547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549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548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542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544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543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545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540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570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571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572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583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477</v>
      </c>
      <c r="H201" s="3" t="s">
        <v>479</v>
      </c>
      <c r="J201" s="25" t="s">
        <v>476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63" t="s">
        <v>482</v>
      </c>
      <c r="G204" s="363"/>
      <c r="H204" s="363"/>
      <c r="I204" s="363"/>
      <c r="J204" s="363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581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560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559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485</v>
      </c>
      <c r="H214" s="252">
        <f t="shared" si="47"/>
        <v>25394.240916408646</v>
      </c>
      <c r="I214" s="171" t="s">
        <v>481</v>
      </c>
      <c r="J214" s="252">
        <f t="shared" si="48"/>
        <v>34.678095164115803</v>
      </c>
    </row>
    <row r="215" spans="5:14" x14ac:dyDescent="0.2">
      <c r="E215" s="204" t="s">
        <v>465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461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475</v>
      </c>
      <c r="G221" s="171"/>
      <c r="H221" s="171" t="s">
        <v>472</v>
      </c>
      <c r="I221" s="171"/>
      <c r="J221" s="171" t="s">
        <v>486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S16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52" workbookViewId="0">
      <selection activeCell="AE71" sqref="AE7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608</v>
      </c>
      <c r="AO1" s="260"/>
      <c r="AP1" s="207" t="s">
        <v>418</v>
      </c>
      <c r="AQ1" s="207" t="s">
        <v>419</v>
      </c>
      <c r="AR1" s="207" t="s">
        <v>420</v>
      </c>
      <c r="AS1" s="207" t="s">
        <v>581</v>
      </c>
      <c r="AT1" s="207" t="s">
        <v>560</v>
      </c>
      <c r="AU1" s="207" t="s">
        <v>559</v>
      </c>
      <c r="AV1" s="207" t="s">
        <v>446</v>
      </c>
      <c r="AW1" s="207" t="s">
        <v>443</v>
      </c>
      <c r="AX1" s="207" t="s">
        <v>465</v>
      </c>
      <c r="AY1" s="207" t="s">
        <v>444</v>
      </c>
      <c r="AZ1" s="207" t="s">
        <v>439</v>
      </c>
      <c r="BA1" s="207" t="s">
        <v>461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581</v>
      </c>
      <c r="BM1" s="207" t="s">
        <v>560</v>
      </c>
      <c r="BN1" s="207" t="s">
        <v>559</v>
      </c>
      <c r="BO1" s="207" t="s">
        <v>446</v>
      </c>
      <c r="BP1" s="207" t="s">
        <v>443</v>
      </c>
      <c r="BQ1" s="207" t="s">
        <v>465</v>
      </c>
      <c r="BR1" s="207" t="s">
        <v>444</v>
      </c>
      <c r="BS1" s="207" t="s">
        <v>439</v>
      </c>
      <c r="BT1" s="207" t="s">
        <v>461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6">
        <v>1</v>
      </c>
      <c r="AO2" s="204" t="s">
        <v>426</v>
      </c>
      <c r="AP2" s="286">
        <v>0</v>
      </c>
      <c r="AQ2" s="286">
        <v>0</v>
      </c>
      <c r="AR2" s="286">
        <v>0</v>
      </c>
      <c r="AS2" s="286">
        <v>0</v>
      </c>
      <c r="AT2" s="286">
        <v>0</v>
      </c>
      <c r="AU2" s="286">
        <v>0</v>
      </c>
      <c r="AV2" s="286">
        <v>0</v>
      </c>
      <c r="AW2" s="286">
        <v>0</v>
      </c>
      <c r="AX2" s="286">
        <v>0</v>
      </c>
      <c r="AY2" s="286">
        <v>0</v>
      </c>
      <c r="AZ2" s="286">
        <v>0</v>
      </c>
      <c r="BA2" s="286">
        <v>0</v>
      </c>
      <c r="BB2" s="286">
        <v>0</v>
      </c>
      <c r="BC2" s="286">
        <v>0</v>
      </c>
      <c r="BH2" s="204" t="s">
        <v>426</v>
      </c>
      <c r="BI2" s="286">
        <v>0</v>
      </c>
      <c r="BJ2" s="286">
        <v>0</v>
      </c>
      <c r="BK2" s="286">
        <v>0</v>
      </c>
      <c r="BL2" s="286">
        <v>0</v>
      </c>
      <c r="BM2" s="286">
        <v>0</v>
      </c>
      <c r="BN2" s="286">
        <v>0</v>
      </c>
      <c r="BO2" s="286">
        <v>0</v>
      </c>
      <c r="BP2" s="286">
        <v>0</v>
      </c>
      <c r="BQ2" s="286">
        <v>0</v>
      </c>
      <c r="BR2" s="286">
        <v>0</v>
      </c>
      <c r="BS2" s="286">
        <v>0</v>
      </c>
      <c r="BT2" s="286">
        <v>0</v>
      </c>
      <c r="BU2" s="286">
        <v>0</v>
      </c>
      <c r="BV2" s="286">
        <v>0</v>
      </c>
    </row>
    <row r="3" spans="2:74" x14ac:dyDescent="0.2">
      <c r="B3" s="204" t="s">
        <v>428</v>
      </c>
      <c r="C3" s="286">
        <v>1</v>
      </c>
      <c r="AO3" s="204" t="s">
        <v>428</v>
      </c>
      <c r="AP3" s="286">
        <v>0</v>
      </c>
      <c r="AQ3" s="286">
        <v>0</v>
      </c>
      <c r="AR3" s="286">
        <v>0</v>
      </c>
      <c r="AS3" s="286">
        <v>0</v>
      </c>
      <c r="AT3" s="286">
        <v>0</v>
      </c>
      <c r="AU3" s="286">
        <v>0</v>
      </c>
      <c r="AV3" s="286">
        <v>0</v>
      </c>
      <c r="AW3" s="286">
        <v>0</v>
      </c>
      <c r="AX3" s="286">
        <v>0</v>
      </c>
      <c r="AY3" s="286">
        <v>0</v>
      </c>
      <c r="AZ3" s="286">
        <v>0</v>
      </c>
      <c r="BA3" s="286">
        <v>0</v>
      </c>
      <c r="BB3" s="286">
        <v>0</v>
      </c>
      <c r="BC3" s="286">
        <v>0</v>
      </c>
      <c r="BH3" s="204" t="s">
        <v>428</v>
      </c>
      <c r="BI3" s="286">
        <v>0</v>
      </c>
      <c r="BJ3" s="286">
        <v>0</v>
      </c>
      <c r="BK3" s="286">
        <v>0</v>
      </c>
      <c r="BL3" s="286">
        <v>0</v>
      </c>
      <c r="BM3" s="286">
        <v>0</v>
      </c>
      <c r="BN3" s="286">
        <v>0</v>
      </c>
      <c r="BO3" s="286">
        <v>0</v>
      </c>
      <c r="BP3" s="286">
        <v>0</v>
      </c>
      <c r="BQ3" s="286">
        <v>0</v>
      </c>
      <c r="BR3" s="286">
        <v>0</v>
      </c>
      <c r="BS3" s="286">
        <v>0</v>
      </c>
      <c r="BT3" s="286">
        <v>0</v>
      </c>
      <c r="BU3" s="286">
        <v>0</v>
      </c>
      <c r="BV3" s="286">
        <v>0</v>
      </c>
    </row>
    <row r="4" spans="2:74" x14ac:dyDescent="0.2">
      <c r="B4" s="204" t="s">
        <v>429</v>
      </c>
      <c r="C4" s="286">
        <v>1</v>
      </c>
      <c r="AO4" s="204" t="s">
        <v>429</v>
      </c>
      <c r="AP4" s="286">
        <v>0</v>
      </c>
      <c r="AQ4" s="286">
        <v>0</v>
      </c>
      <c r="AR4" s="286">
        <v>0</v>
      </c>
      <c r="AS4" s="286">
        <v>0</v>
      </c>
      <c r="AT4" s="286">
        <v>0</v>
      </c>
      <c r="AU4" s="286">
        <v>0</v>
      </c>
      <c r="AV4" s="286">
        <v>0</v>
      </c>
      <c r="AW4" s="286">
        <v>0</v>
      </c>
      <c r="AX4" s="286">
        <v>0</v>
      </c>
      <c r="AY4" s="286">
        <v>0</v>
      </c>
      <c r="AZ4" s="286">
        <v>0</v>
      </c>
      <c r="BA4" s="286">
        <v>0</v>
      </c>
      <c r="BB4" s="286">
        <v>0</v>
      </c>
      <c r="BC4" s="286">
        <v>0</v>
      </c>
      <c r="BH4" s="204" t="s">
        <v>429</v>
      </c>
      <c r="BI4" s="286">
        <v>0</v>
      </c>
      <c r="BJ4" s="286">
        <v>0</v>
      </c>
      <c r="BK4" s="286">
        <v>0</v>
      </c>
      <c r="BL4" s="286">
        <v>0</v>
      </c>
      <c r="BM4" s="286">
        <v>0</v>
      </c>
      <c r="BN4" s="286">
        <v>0</v>
      </c>
      <c r="BO4" s="286">
        <v>0</v>
      </c>
      <c r="BP4" s="286">
        <v>0</v>
      </c>
      <c r="BQ4" s="286">
        <v>0</v>
      </c>
      <c r="BR4" s="286">
        <v>0</v>
      </c>
      <c r="BS4" s="286">
        <v>0</v>
      </c>
      <c r="BT4" s="286">
        <v>0</v>
      </c>
      <c r="BU4" s="286">
        <v>0</v>
      </c>
      <c r="BV4" s="286">
        <v>0</v>
      </c>
    </row>
    <row r="5" spans="2:74" x14ac:dyDescent="0.2">
      <c r="B5" s="204" t="s">
        <v>450</v>
      </c>
      <c r="C5" s="286">
        <v>1</v>
      </c>
      <c r="AO5" s="204" t="s">
        <v>450</v>
      </c>
      <c r="AP5" s="286">
        <v>0</v>
      </c>
      <c r="AQ5" s="286">
        <v>0</v>
      </c>
      <c r="AR5" s="286">
        <v>0</v>
      </c>
      <c r="AS5" s="286">
        <v>0</v>
      </c>
      <c r="AT5" s="286">
        <v>0</v>
      </c>
      <c r="AU5" s="286">
        <v>0</v>
      </c>
      <c r="AV5" s="286">
        <v>0</v>
      </c>
      <c r="AW5" s="286">
        <v>0</v>
      </c>
      <c r="AX5" s="286">
        <v>0</v>
      </c>
      <c r="AY5" s="286">
        <v>0</v>
      </c>
      <c r="AZ5" s="286">
        <v>0</v>
      </c>
      <c r="BA5" s="286">
        <v>0</v>
      </c>
      <c r="BB5" s="286">
        <v>0</v>
      </c>
      <c r="BC5" s="286">
        <v>0</v>
      </c>
      <c r="BH5" s="204" t="s">
        <v>450</v>
      </c>
      <c r="BI5" s="286">
        <v>0</v>
      </c>
      <c r="BJ5" s="286">
        <v>0</v>
      </c>
      <c r="BK5" s="286">
        <v>0</v>
      </c>
      <c r="BL5" s="286">
        <v>0</v>
      </c>
      <c r="BM5" s="286">
        <v>0</v>
      </c>
      <c r="BN5" s="286">
        <v>0</v>
      </c>
      <c r="BO5" s="286">
        <v>0</v>
      </c>
      <c r="BP5" s="286">
        <v>0</v>
      </c>
      <c r="BQ5" s="286">
        <v>0</v>
      </c>
      <c r="BR5" s="286">
        <v>0</v>
      </c>
      <c r="BS5" s="286">
        <v>0</v>
      </c>
      <c r="BT5" s="286">
        <v>0</v>
      </c>
      <c r="BU5" s="286">
        <v>0</v>
      </c>
      <c r="BV5" s="286">
        <v>0</v>
      </c>
    </row>
    <row r="6" spans="2:74" x14ac:dyDescent="0.2">
      <c r="B6" s="204" t="s">
        <v>484</v>
      </c>
      <c r="C6" s="286">
        <v>1</v>
      </c>
      <c r="AO6" s="204" t="s">
        <v>484</v>
      </c>
      <c r="AP6" s="286">
        <v>0</v>
      </c>
      <c r="AQ6" s="286">
        <v>0</v>
      </c>
      <c r="AR6" s="286">
        <v>0</v>
      </c>
      <c r="AS6" s="286">
        <v>0</v>
      </c>
      <c r="AT6" s="286">
        <v>0</v>
      </c>
      <c r="AU6" s="286">
        <v>0</v>
      </c>
      <c r="AV6" s="286">
        <v>0</v>
      </c>
      <c r="AW6" s="286">
        <v>0</v>
      </c>
      <c r="AX6" s="286">
        <v>0</v>
      </c>
      <c r="AY6" s="286">
        <v>0</v>
      </c>
      <c r="AZ6" s="286">
        <v>0</v>
      </c>
      <c r="BA6" s="286">
        <v>0</v>
      </c>
      <c r="BB6" s="286">
        <v>0</v>
      </c>
      <c r="BC6" s="286">
        <v>0</v>
      </c>
      <c r="BH6" s="204" t="s">
        <v>484</v>
      </c>
      <c r="BI6" s="286">
        <v>0</v>
      </c>
      <c r="BJ6" s="286">
        <v>0</v>
      </c>
      <c r="BK6" s="286">
        <v>0</v>
      </c>
      <c r="BL6" s="286">
        <v>0</v>
      </c>
      <c r="BM6" s="286">
        <v>0</v>
      </c>
      <c r="BN6" s="286">
        <v>0</v>
      </c>
      <c r="BO6" s="286">
        <v>0</v>
      </c>
      <c r="BP6" s="286">
        <v>0</v>
      </c>
      <c r="BQ6" s="286">
        <v>0</v>
      </c>
      <c r="BR6" s="286">
        <v>0</v>
      </c>
      <c r="BS6" s="286">
        <v>0</v>
      </c>
      <c r="BT6" s="286">
        <v>0</v>
      </c>
      <c r="BU6" s="286">
        <v>0</v>
      </c>
      <c r="BV6" s="286">
        <v>0</v>
      </c>
    </row>
    <row r="7" spans="2:74" x14ac:dyDescent="0.2">
      <c r="B7" s="204" t="s">
        <v>595</v>
      </c>
      <c r="C7" s="286">
        <v>1</v>
      </c>
      <c r="AO7" s="204" t="s">
        <v>595</v>
      </c>
      <c r="AP7" s="286">
        <v>0</v>
      </c>
      <c r="AQ7" s="286">
        <v>0</v>
      </c>
      <c r="AR7" s="286">
        <v>0</v>
      </c>
      <c r="AS7" s="286">
        <v>0</v>
      </c>
      <c r="AT7" s="286">
        <v>0</v>
      </c>
      <c r="AU7" s="286">
        <v>0</v>
      </c>
      <c r="AV7" s="286">
        <v>0</v>
      </c>
      <c r="AW7" s="286">
        <v>0</v>
      </c>
      <c r="AX7" s="286">
        <v>0</v>
      </c>
      <c r="AY7" s="286">
        <v>0</v>
      </c>
      <c r="AZ7" s="286">
        <v>0</v>
      </c>
      <c r="BA7" s="286">
        <v>0</v>
      </c>
      <c r="BB7" s="286">
        <v>0</v>
      </c>
      <c r="BC7" s="286">
        <v>0</v>
      </c>
      <c r="BH7" s="204" t="s">
        <v>595</v>
      </c>
      <c r="BI7" s="286">
        <v>0</v>
      </c>
      <c r="BJ7" s="286">
        <v>0</v>
      </c>
      <c r="BK7" s="286">
        <v>0</v>
      </c>
      <c r="BL7" s="286">
        <v>0</v>
      </c>
      <c r="BM7" s="286">
        <v>0</v>
      </c>
      <c r="BN7" s="286">
        <v>0</v>
      </c>
      <c r="BO7" s="286">
        <v>0</v>
      </c>
      <c r="BP7" s="286">
        <v>0</v>
      </c>
      <c r="BQ7" s="286">
        <v>0</v>
      </c>
      <c r="BR7" s="286">
        <v>0</v>
      </c>
      <c r="BS7" s="286">
        <v>0</v>
      </c>
      <c r="BT7" s="286">
        <v>0</v>
      </c>
      <c r="BU7" s="286">
        <v>0</v>
      </c>
      <c r="BV7" s="286">
        <v>0</v>
      </c>
    </row>
    <row r="8" spans="2:74" x14ac:dyDescent="0.2">
      <c r="B8" s="204" t="s">
        <v>596</v>
      </c>
      <c r="C8" s="286">
        <v>1</v>
      </c>
      <c r="AO8" s="204" t="s">
        <v>596</v>
      </c>
      <c r="AP8" s="286">
        <v>0</v>
      </c>
      <c r="AQ8" s="286">
        <v>0</v>
      </c>
      <c r="AR8" s="286">
        <v>0</v>
      </c>
      <c r="AS8" s="286">
        <v>0</v>
      </c>
      <c r="AT8" s="286">
        <v>0</v>
      </c>
      <c r="AU8" s="286">
        <v>0</v>
      </c>
      <c r="AV8" s="286">
        <v>0</v>
      </c>
      <c r="AW8" s="286">
        <v>0</v>
      </c>
      <c r="AX8" s="286">
        <v>0</v>
      </c>
      <c r="AY8" s="286">
        <v>0</v>
      </c>
      <c r="AZ8" s="286">
        <v>0</v>
      </c>
      <c r="BA8" s="286">
        <v>0</v>
      </c>
      <c r="BB8" s="286">
        <v>0</v>
      </c>
      <c r="BC8" s="286">
        <v>0</v>
      </c>
      <c r="BH8" s="204" t="s">
        <v>596</v>
      </c>
      <c r="BI8" s="286">
        <v>0</v>
      </c>
      <c r="BJ8" s="286">
        <v>0</v>
      </c>
      <c r="BK8" s="286">
        <v>0</v>
      </c>
      <c r="BL8" s="286">
        <v>0</v>
      </c>
      <c r="BM8" s="286">
        <v>0</v>
      </c>
      <c r="BN8" s="286">
        <v>0</v>
      </c>
      <c r="BO8" s="286">
        <v>0</v>
      </c>
      <c r="BP8" s="286">
        <v>0</v>
      </c>
      <c r="BQ8" s="286">
        <v>0</v>
      </c>
      <c r="BR8" s="286">
        <v>0</v>
      </c>
      <c r="BS8" s="286">
        <v>0</v>
      </c>
      <c r="BT8" s="286">
        <v>0</v>
      </c>
      <c r="BU8" s="286">
        <v>0</v>
      </c>
      <c r="BV8" s="286">
        <v>0</v>
      </c>
    </row>
    <row r="9" spans="2:74" x14ac:dyDescent="0.2">
      <c r="B9" s="204" t="s">
        <v>532</v>
      </c>
      <c r="C9" s="286">
        <v>1</v>
      </c>
      <c r="AO9" s="204" t="s">
        <v>532</v>
      </c>
      <c r="AP9" s="286">
        <v>0</v>
      </c>
      <c r="AQ9" s="286">
        <v>0</v>
      </c>
      <c r="AR9" s="286">
        <v>0</v>
      </c>
      <c r="AS9" s="286">
        <v>0</v>
      </c>
      <c r="AT9" s="286">
        <v>0</v>
      </c>
      <c r="AU9" s="286">
        <v>0</v>
      </c>
      <c r="AV9" s="286">
        <v>0</v>
      </c>
      <c r="AW9" s="286">
        <v>0</v>
      </c>
      <c r="AX9" s="286">
        <v>0</v>
      </c>
      <c r="AY9" s="286">
        <v>0</v>
      </c>
      <c r="AZ9" s="286">
        <v>0</v>
      </c>
      <c r="BA9" s="286">
        <v>0</v>
      </c>
      <c r="BB9" s="286">
        <v>0</v>
      </c>
      <c r="BC9" s="286">
        <v>0</v>
      </c>
      <c r="BH9" s="204" t="s">
        <v>532</v>
      </c>
      <c r="BI9" s="286">
        <v>0</v>
      </c>
      <c r="BJ9" s="286">
        <v>0</v>
      </c>
      <c r="BK9" s="286">
        <v>0</v>
      </c>
      <c r="BL9" s="286">
        <v>0</v>
      </c>
      <c r="BM9" s="286">
        <v>0</v>
      </c>
      <c r="BN9" s="286">
        <v>0</v>
      </c>
      <c r="BO9" s="286">
        <v>0</v>
      </c>
      <c r="BP9" s="286">
        <v>0</v>
      </c>
      <c r="BQ9" s="286">
        <v>0</v>
      </c>
      <c r="BR9" s="286">
        <v>0</v>
      </c>
      <c r="BS9" s="286">
        <v>0</v>
      </c>
      <c r="BT9" s="286">
        <v>0</v>
      </c>
      <c r="BU9" s="286">
        <v>0</v>
      </c>
      <c r="BV9" s="286">
        <v>0</v>
      </c>
    </row>
    <row r="10" spans="2:74" x14ac:dyDescent="0.2">
      <c r="B10" s="204" t="s">
        <v>585</v>
      </c>
      <c r="C10" s="286">
        <v>1</v>
      </c>
      <c r="AO10" s="204" t="s">
        <v>585</v>
      </c>
      <c r="AP10" s="286">
        <v>0</v>
      </c>
      <c r="AQ10" s="286">
        <v>0</v>
      </c>
      <c r="AR10" s="286">
        <v>0</v>
      </c>
      <c r="AS10" s="286">
        <v>0</v>
      </c>
      <c r="AT10" s="286">
        <v>0</v>
      </c>
      <c r="AU10" s="286">
        <v>0</v>
      </c>
      <c r="AV10" s="286">
        <v>0</v>
      </c>
      <c r="AW10" s="286">
        <v>0</v>
      </c>
      <c r="AX10" s="286">
        <v>0</v>
      </c>
      <c r="AY10" s="286">
        <v>0</v>
      </c>
      <c r="AZ10" s="286">
        <v>0</v>
      </c>
      <c r="BA10" s="286">
        <v>0</v>
      </c>
      <c r="BB10" s="286">
        <v>0</v>
      </c>
      <c r="BC10" s="286">
        <v>0</v>
      </c>
      <c r="BH10" s="204" t="s">
        <v>585</v>
      </c>
      <c r="BI10" s="286">
        <v>0</v>
      </c>
      <c r="BJ10" s="286">
        <v>0</v>
      </c>
      <c r="BK10" s="286">
        <v>0</v>
      </c>
      <c r="BL10" s="286">
        <v>0</v>
      </c>
      <c r="BM10" s="286">
        <v>0</v>
      </c>
      <c r="BN10" s="286">
        <v>0</v>
      </c>
      <c r="BO10" s="286">
        <v>0</v>
      </c>
      <c r="BP10" s="286">
        <v>0</v>
      </c>
      <c r="BQ10" s="286">
        <v>0</v>
      </c>
      <c r="BR10" s="286">
        <v>0</v>
      </c>
      <c r="BS10" s="286">
        <v>0</v>
      </c>
      <c r="BT10" s="286">
        <v>0</v>
      </c>
      <c r="BU10" s="286">
        <v>0</v>
      </c>
      <c r="BV10" s="286">
        <v>0</v>
      </c>
    </row>
    <row r="11" spans="2:74" ht="16" x14ac:dyDescent="0.2">
      <c r="B11" s="205" t="s">
        <v>567</v>
      </c>
      <c r="C11" s="286">
        <v>1</v>
      </c>
      <c r="AO11" s="205" t="s">
        <v>567</v>
      </c>
      <c r="AP11" s="286">
        <v>0</v>
      </c>
      <c r="AQ11" s="286">
        <v>0</v>
      </c>
      <c r="AR11" s="286">
        <v>0</v>
      </c>
      <c r="AS11" s="286">
        <v>0</v>
      </c>
      <c r="AT11" s="286">
        <v>0</v>
      </c>
      <c r="AU11" s="286">
        <v>0</v>
      </c>
      <c r="AV11" s="286">
        <v>0</v>
      </c>
      <c r="AW11" s="286">
        <v>0</v>
      </c>
      <c r="AX11" s="286">
        <v>0</v>
      </c>
      <c r="AY11" s="286">
        <v>0</v>
      </c>
      <c r="AZ11" s="286">
        <v>0</v>
      </c>
      <c r="BA11" s="286">
        <v>0</v>
      </c>
      <c r="BB11" s="286">
        <v>0</v>
      </c>
      <c r="BC11" s="286">
        <v>0</v>
      </c>
      <c r="BH11" s="205" t="s">
        <v>567</v>
      </c>
      <c r="BI11" s="286">
        <v>0</v>
      </c>
      <c r="BJ11" s="286">
        <v>0</v>
      </c>
      <c r="BK11" s="286">
        <v>0</v>
      </c>
      <c r="BL11" s="286">
        <v>0</v>
      </c>
      <c r="BM11" s="286">
        <v>0</v>
      </c>
      <c r="BN11" s="286">
        <v>0</v>
      </c>
      <c r="BO11" s="286">
        <v>0</v>
      </c>
      <c r="BP11" s="286">
        <v>0</v>
      </c>
      <c r="BQ11" s="286">
        <v>0</v>
      </c>
      <c r="BR11" s="286">
        <v>0</v>
      </c>
      <c r="BS11" s="286">
        <v>0</v>
      </c>
      <c r="BT11" s="286">
        <v>0</v>
      </c>
      <c r="BU11" s="286">
        <v>0</v>
      </c>
      <c r="BV11" s="286">
        <v>0</v>
      </c>
    </row>
    <row r="12" spans="2:74" x14ac:dyDescent="0.2">
      <c r="B12" s="204" t="s">
        <v>530</v>
      </c>
      <c r="C12" s="286">
        <v>1</v>
      </c>
      <c r="AO12" s="204" t="s">
        <v>530</v>
      </c>
      <c r="AP12" s="286">
        <v>0</v>
      </c>
      <c r="AQ12" s="286">
        <v>0</v>
      </c>
      <c r="AR12" s="286">
        <v>0</v>
      </c>
      <c r="AS12" s="286">
        <v>0</v>
      </c>
      <c r="AT12" s="286">
        <v>0</v>
      </c>
      <c r="AU12" s="286">
        <v>0</v>
      </c>
      <c r="AV12" s="286">
        <v>0</v>
      </c>
      <c r="AW12" s="286">
        <v>0</v>
      </c>
      <c r="AX12" s="286">
        <v>0</v>
      </c>
      <c r="AY12" s="286">
        <v>0</v>
      </c>
      <c r="AZ12" s="286">
        <v>0</v>
      </c>
      <c r="BA12" s="286">
        <v>0</v>
      </c>
      <c r="BB12" s="286">
        <v>0</v>
      </c>
      <c r="BC12" s="286">
        <v>0</v>
      </c>
      <c r="BH12" s="204" t="s">
        <v>530</v>
      </c>
      <c r="BI12" s="286">
        <v>0</v>
      </c>
      <c r="BJ12" s="286">
        <v>0</v>
      </c>
      <c r="BK12" s="286">
        <v>0</v>
      </c>
      <c r="BL12" s="286">
        <v>0</v>
      </c>
      <c r="BM12" s="286">
        <v>0</v>
      </c>
      <c r="BN12" s="286">
        <v>0</v>
      </c>
      <c r="BO12" s="286">
        <v>0</v>
      </c>
      <c r="BP12" s="286">
        <v>0</v>
      </c>
      <c r="BQ12" s="286">
        <v>0</v>
      </c>
      <c r="BR12" s="286">
        <v>0</v>
      </c>
      <c r="BS12" s="286">
        <v>0</v>
      </c>
      <c r="BT12" s="286">
        <v>0</v>
      </c>
      <c r="BU12" s="286">
        <v>0</v>
      </c>
      <c r="BV12" s="286">
        <v>0</v>
      </c>
    </row>
    <row r="13" spans="2:74" ht="16" x14ac:dyDescent="0.2">
      <c r="B13" s="205" t="s">
        <v>533</v>
      </c>
      <c r="C13" s="286">
        <v>1</v>
      </c>
      <c r="AO13" s="205" t="s">
        <v>533</v>
      </c>
      <c r="AP13" s="286">
        <v>0</v>
      </c>
      <c r="AQ13" s="286">
        <v>0</v>
      </c>
      <c r="AR13" s="286">
        <v>0</v>
      </c>
      <c r="AS13" s="286">
        <v>0</v>
      </c>
      <c r="AT13" s="286">
        <v>0</v>
      </c>
      <c r="AU13" s="286">
        <v>0</v>
      </c>
      <c r="AV13" s="286">
        <v>0</v>
      </c>
      <c r="AW13" s="286">
        <v>0</v>
      </c>
      <c r="AX13" s="286">
        <v>0</v>
      </c>
      <c r="AY13" s="286">
        <v>0</v>
      </c>
      <c r="AZ13" s="286">
        <v>0</v>
      </c>
      <c r="BA13" s="286">
        <v>0</v>
      </c>
      <c r="BB13" s="286">
        <v>0</v>
      </c>
      <c r="BC13" s="286">
        <v>0</v>
      </c>
      <c r="BH13" s="205" t="s">
        <v>533</v>
      </c>
      <c r="BI13" s="286">
        <v>0</v>
      </c>
      <c r="BJ13" s="286">
        <v>0</v>
      </c>
      <c r="BK13" s="286">
        <v>0</v>
      </c>
      <c r="BL13" s="286">
        <v>0</v>
      </c>
      <c r="BM13" s="286">
        <v>0</v>
      </c>
      <c r="BN13" s="286">
        <v>0</v>
      </c>
      <c r="BO13" s="286">
        <v>0</v>
      </c>
      <c r="BP13" s="286">
        <v>0</v>
      </c>
      <c r="BQ13" s="286">
        <v>0</v>
      </c>
      <c r="BR13" s="286">
        <v>0</v>
      </c>
      <c r="BS13" s="286">
        <v>0</v>
      </c>
      <c r="BT13" s="286">
        <v>0</v>
      </c>
      <c r="BU13" s="286">
        <v>0</v>
      </c>
      <c r="BV13" s="286">
        <v>0</v>
      </c>
    </row>
    <row r="14" spans="2:74" x14ac:dyDescent="0.2">
      <c r="B14" s="204" t="s">
        <v>562</v>
      </c>
      <c r="C14" s="286">
        <v>1</v>
      </c>
      <c r="AO14" s="204" t="s">
        <v>562</v>
      </c>
      <c r="AP14" s="286">
        <v>0</v>
      </c>
      <c r="AQ14" s="286">
        <v>0</v>
      </c>
      <c r="AR14" s="286">
        <v>0</v>
      </c>
      <c r="AS14" s="286">
        <v>0</v>
      </c>
      <c r="AT14" s="286">
        <v>0</v>
      </c>
      <c r="AU14" s="286">
        <v>0</v>
      </c>
      <c r="AV14" s="286">
        <v>0</v>
      </c>
      <c r="AW14" s="286">
        <v>0</v>
      </c>
      <c r="AX14" s="286">
        <v>0</v>
      </c>
      <c r="AY14" s="286">
        <v>0</v>
      </c>
      <c r="AZ14" s="286">
        <v>0</v>
      </c>
      <c r="BA14" s="286">
        <v>0</v>
      </c>
      <c r="BB14" s="286">
        <v>0</v>
      </c>
      <c r="BC14" s="286">
        <v>0</v>
      </c>
      <c r="BH14" s="204" t="s">
        <v>562</v>
      </c>
      <c r="BI14" s="286">
        <v>0</v>
      </c>
      <c r="BJ14" s="286">
        <v>0</v>
      </c>
      <c r="BK14" s="286">
        <v>0</v>
      </c>
      <c r="BL14" s="286">
        <v>0</v>
      </c>
      <c r="BM14" s="286">
        <v>0</v>
      </c>
      <c r="BN14" s="286">
        <v>0</v>
      </c>
      <c r="BO14" s="286">
        <v>0</v>
      </c>
      <c r="BP14" s="286">
        <v>0</v>
      </c>
      <c r="BQ14" s="286">
        <v>0</v>
      </c>
      <c r="BR14" s="286">
        <v>0</v>
      </c>
      <c r="BS14" s="286">
        <v>0</v>
      </c>
      <c r="BT14" s="286">
        <v>0</v>
      </c>
      <c r="BU14" s="286">
        <v>0</v>
      </c>
      <c r="BV14" s="286">
        <v>0</v>
      </c>
    </row>
    <row r="15" spans="2:74" x14ac:dyDescent="0.2">
      <c r="B15" s="206" t="s">
        <v>554</v>
      </c>
      <c r="C15" s="286">
        <v>1</v>
      </c>
      <c r="AO15" s="206" t="s">
        <v>554</v>
      </c>
      <c r="AP15" s="286">
        <v>0</v>
      </c>
      <c r="AQ15" s="286">
        <v>0</v>
      </c>
      <c r="AR15" s="286">
        <v>0</v>
      </c>
      <c r="AS15" s="286">
        <v>0</v>
      </c>
      <c r="AT15" s="286">
        <v>0</v>
      </c>
      <c r="AU15" s="286">
        <v>0</v>
      </c>
      <c r="AV15" s="286">
        <v>0</v>
      </c>
      <c r="AW15" s="286">
        <v>0</v>
      </c>
      <c r="AX15" s="286">
        <v>0</v>
      </c>
      <c r="AY15" s="286">
        <v>0</v>
      </c>
      <c r="AZ15" s="286">
        <v>0</v>
      </c>
      <c r="BA15" s="286">
        <v>0</v>
      </c>
      <c r="BB15" s="286">
        <v>0</v>
      </c>
      <c r="BC15" s="286">
        <v>0</v>
      </c>
      <c r="BH15" s="206" t="s">
        <v>554</v>
      </c>
      <c r="BI15" s="286">
        <v>0</v>
      </c>
      <c r="BJ15" s="286">
        <v>0</v>
      </c>
      <c r="BK15" s="286">
        <v>0</v>
      </c>
      <c r="BL15" s="286">
        <v>0</v>
      </c>
      <c r="BM15" s="286">
        <v>0</v>
      </c>
      <c r="BN15" s="286">
        <v>0</v>
      </c>
      <c r="BO15" s="286">
        <v>0</v>
      </c>
      <c r="BP15" s="286">
        <v>0</v>
      </c>
      <c r="BQ15" s="286">
        <v>0</v>
      </c>
      <c r="BR15" s="286">
        <v>0</v>
      </c>
      <c r="BS15" s="286">
        <v>0</v>
      </c>
      <c r="BT15" s="286">
        <v>0</v>
      </c>
      <c r="BU15" s="286">
        <v>0</v>
      </c>
      <c r="BV15" s="286">
        <v>0</v>
      </c>
    </row>
    <row r="16" spans="2:74" x14ac:dyDescent="0.2">
      <c r="B16" s="204" t="s">
        <v>537</v>
      </c>
      <c r="C16" s="286">
        <v>1</v>
      </c>
      <c r="AO16" s="204" t="s">
        <v>537</v>
      </c>
      <c r="AP16" s="286">
        <v>0</v>
      </c>
      <c r="AQ16" s="286">
        <v>0</v>
      </c>
      <c r="AR16" s="286">
        <v>0</v>
      </c>
      <c r="AS16" s="286">
        <v>0</v>
      </c>
      <c r="AT16" s="286">
        <v>0</v>
      </c>
      <c r="AU16" s="286">
        <v>0</v>
      </c>
      <c r="AV16" s="286">
        <v>0</v>
      </c>
      <c r="AW16" s="286">
        <v>0</v>
      </c>
      <c r="AX16" s="286">
        <v>0</v>
      </c>
      <c r="AY16" s="286">
        <v>0</v>
      </c>
      <c r="AZ16" s="286">
        <v>0</v>
      </c>
      <c r="BA16" s="286">
        <v>0</v>
      </c>
      <c r="BB16" s="286">
        <v>0</v>
      </c>
      <c r="BC16" s="286">
        <v>0</v>
      </c>
      <c r="BH16" s="204" t="s">
        <v>537</v>
      </c>
      <c r="BI16" s="286">
        <v>0</v>
      </c>
      <c r="BJ16" s="286">
        <v>0</v>
      </c>
      <c r="BK16" s="286">
        <v>0</v>
      </c>
      <c r="BL16" s="286">
        <v>0</v>
      </c>
      <c r="BM16" s="286">
        <v>0</v>
      </c>
      <c r="BN16" s="286">
        <v>0</v>
      </c>
      <c r="BO16" s="286">
        <v>0</v>
      </c>
      <c r="BP16" s="286">
        <v>0</v>
      </c>
      <c r="BQ16" s="286">
        <v>0</v>
      </c>
      <c r="BR16" s="286">
        <v>0</v>
      </c>
      <c r="BS16" s="286">
        <v>0</v>
      </c>
      <c r="BT16" s="286">
        <v>0</v>
      </c>
      <c r="BU16" s="286">
        <v>0</v>
      </c>
      <c r="BV16" s="286">
        <v>0</v>
      </c>
    </row>
    <row r="17" spans="2:74" ht="16" x14ac:dyDescent="0.2">
      <c r="B17" s="205" t="s">
        <v>566</v>
      </c>
      <c r="C17" s="286">
        <v>1</v>
      </c>
      <c r="AO17" s="205" t="s">
        <v>566</v>
      </c>
      <c r="AP17" s="286">
        <v>0</v>
      </c>
      <c r="AQ17" s="286">
        <v>0</v>
      </c>
      <c r="AR17" s="286">
        <v>0</v>
      </c>
      <c r="AS17" s="286">
        <v>0</v>
      </c>
      <c r="AT17" s="286">
        <v>0</v>
      </c>
      <c r="AU17" s="286">
        <v>0</v>
      </c>
      <c r="AV17" s="286">
        <v>0</v>
      </c>
      <c r="AW17" s="286">
        <v>0</v>
      </c>
      <c r="AX17" s="286">
        <v>0</v>
      </c>
      <c r="AY17" s="286">
        <v>0</v>
      </c>
      <c r="AZ17" s="286">
        <v>0</v>
      </c>
      <c r="BA17" s="286">
        <v>0</v>
      </c>
      <c r="BB17" s="286">
        <v>0</v>
      </c>
      <c r="BC17" s="286">
        <v>0</v>
      </c>
      <c r="BH17" s="205" t="s">
        <v>566</v>
      </c>
      <c r="BI17" s="286">
        <v>0</v>
      </c>
      <c r="BJ17" s="286">
        <v>0</v>
      </c>
      <c r="BK17" s="286">
        <v>0</v>
      </c>
      <c r="BL17" s="286">
        <v>0</v>
      </c>
      <c r="BM17" s="286">
        <v>0</v>
      </c>
      <c r="BN17" s="286">
        <v>0</v>
      </c>
      <c r="BO17" s="286">
        <v>0</v>
      </c>
      <c r="BP17" s="286">
        <v>0</v>
      </c>
      <c r="BQ17" s="286">
        <v>0</v>
      </c>
      <c r="BR17" s="286">
        <v>0</v>
      </c>
      <c r="BS17" s="286">
        <v>0</v>
      </c>
      <c r="BT17" s="286">
        <v>0</v>
      </c>
      <c r="BU17" s="286">
        <v>0</v>
      </c>
      <c r="BV17" s="286">
        <v>0</v>
      </c>
    </row>
    <row r="18" spans="2:74" ht="16" x14ac:dyDescent="0.2">
      <c r="B18" s="205" t="s">
        <v>561</v>
      </c>
      <c r="C18" s="286">
        <v>1</v>
      </c>
      <c r="AO18" s="205" t="s">
        <v>561</v>
      </c>
      <c r="AP18" s="286">
        <v>0</v>
      </c>
      <c r="AQ18" s="286">
        <v>0</v>
      </c>
      <c r="AR18" s="286">
        <v>0</v>
      </c>
      <c r="AS18" s="286">
        <v>0</v>
      </c>
      <c r="AT18" s="286">
        <v>0</v>
      </c>
      <c r="AU18" s="286">
        <v>0</v>
      </c>
      <c r="AV18" s="286">
        <v>0</v>
      </c>
      <c r="AW18" s="286">
        <v>0</v>
      </c>
      <c r="AX18" s="286">
        <v>0</v>
      </c>
      <c r="AY18" s="286">
        <v>0</v>
      </c>
      <c r="AZ18" s="286">
        <v>0</v>
      </c>
      <c r="BA18" s="286">
        <v>0</v>
      </c>
      <c r="BB18" s="286">
        <v>0</v>
      </c>
      <c r="BC18" s="286">
        <v>0</v>
      </c>
      <c r="BH18" s="205" t="s">
        <v>561</v>
      </c>
      <c r="BI18" s="286">
        <v>0</v>
      </c>
      <c r="BJ18" s="286">
        <v>0</v>
      </c>
      <c r="BK18" s="286">
        <v>0</v>
      </c>
      <c r="BL18" s="286">
        <v>0</v>
      </c>
      <c r="BM18" s="286">
        <v>0</v>
      </c>
      <c r="BN18" s="286">
        <v>0</v>
      </c>
      <c r="BO18" s="286">
        <v>0</v>
      </c>
      <c r="BP18" s="286">
        <v>0</v>
      </c>
      <c r="BQ18" s="286">
        <v>0</v>
      </c>
      <c r="BR18" s="286">
        <v>0</v>
      </c>
      <c r="BS18" s="286">
        <v>0</v>
      </c>
      <c r="BT18" s="286">
        <v>0</v>
      </c>
      <c r="BU18" s="286">
        <v>0</v>
      </c>
      <c r="BV18" s="286">
        <v>0</v>
      </c>
    </row>
    <row r="19" spans="2:74" ht="16" x14ac:dyDescent="0.2">
      <c r="B19" s="205" t="s">
        <v>558</v>
      </c>
      <c r="C19" s="286">
        <v>1</v>
      </c>
      <c r="AO19" s="205" t="s">
        <v>558</v>
      </c>
      <c r="AP19" s="286">
        <v>0</v>
      </c>
      <c r="AQ19" s="286">
        <v>0</v>
      </c>
      <c r="AR19" s="286">
        <v>0</v>
      </c>
      <c r="AS19" s="286">
        <v>0</v>
      </c>
      <c r="AT19" s="286">
        <v>0</v>
      </c>
      <c r="AU19" s="286">
        <v>0</v>
      </c>
      <c r="AV19" s="286">
        <v>0</v>
      </c>
      <c r="AW19" s="286">
        <v>0</v>
      </c>
      <c r="AX19" s="286">
        <v>0</v>
      </c>
      <c r="AY19" s="286">
        <v>0</v>
      </c>
      <c r="AZ19" s="286">
        <v>0</v>
      </c>
      <c r="BA19" s="286">
        <v>0</v>
      </c>
      <c r="BB19" s="286">
        <v>0</v>
      </c>
      <c r="BC19" s="286">
        <v>0</v>
      </c>
      <c r="BH19" s="205" t="s">
        <v>558</v>
      </c>
      <c r="BI19" s="286">
        <v>0</v>
      </c>
      <c r="BJ19" s="286">
        <v>0</v>
      </c>
      <c r="BK19" s="286">
        <v>0</v>
      </c>
      <c r="BL19" s="286">
        <v>0</v>
      </c>
      <c r="BM19" s="286">
        <v>0</v>
      </c>
      <c r="BN19" s="286">
        <v>0</v>
      </c>
      <c r="BO19" s="286">
        <v>0</v>
      </c>
      <c r="BP19" s="286">
        <v>0</v>
      </c>
      <c r="BQ19" s="286">
        <v>0</v>
      </c>
      <c r="BR19" s="286">
        <v>0</v>
      </c>
      <c r="BS19" s="286">
        <v>0</v>
      </c>
      <c r="BT19" s="286">
        <v>0</v>
      </c>
      <c r="BU19" s="286">
        <v>0</v>
      </c>
      <c r="BV19" s="286">
        <v>0</v>
      </c>
    </row>
    <row r="20" spans="2:74" ht="16" x14ac:dyDescent="0.2">
      <c r="B20" s="205" t="s">
        <v>564</v>
      </c>
      <c r="C20" s="286">
        <v>1</v>
      </c>
      <c r="AO20" s="205" t="s">
        <v>564</v>
      </c>
      <c r="AP20" s="286">
        <v>0</v>
      </c>
      <c r="AQ20" s="286">
        <v>0</v>
      </c>
      <c r="AR20" s="286">
        <v>0</v>
      </c>
      <c r="AS20" s="286">
        <v>0</v>
      </c>
      <c r="AT20" s="286">
        <v>0</v>
      </c>
      <c r="AU20" s="286">
        <v>0</v>
      </c>
      <c r="AV20" s="286">
        <v>0</v>
      </c>
      <c r="AW20" s="286">
        <v>0</v>
      </c>
      <c r="AX20" s="286">
        <v>0</v>
      </c>
      <c r="AY20" s="286">
        <v>0</v>
      </c>
      <c r="AZ20" s="286">
        <v>0</v>
      </c>
      <c r="BA20" s="286">
        <v>0</v>
      </c>
      <c r="BB20" s="286">
        <v>0</v>
      </c>
      <c r="BC20" s="286">
        <v>0</v>
      </c>
      <c r="BH20" s="205" t="s">
        <v>564</v>
      </c>
      <c r="BI20" s="286">
        <v>0</v>
      </c>
      <c r="BJ20" s="286">
        <v>0</v>
      </c>
      <c r="BK20" s="286">
        <v>0</v>
      </c>
      <c r="BL20" s="286">
        <v>0</v>
      </c>
      <c r="BM20" s="286">
        <v>0</v>
      </c>
      <c r="BN20" s="286">
        <v>0</v>
      </c>
      <c r="BO20" s="286">
        <v>0</v>
      </c>
      <c r="BP20" s="286">
        <v>0</v>
      </c>
      <c r="BQ20" s="286">
        <v>0</v>
      </c>
      <c r="BR20" s="286">
        <v>0</v>
      </c>
      <c r="BS20" s="286">
        <v>0</v>
      </c>
      <c r="BT20" s="286">
        <v>0</v>
      </c>
      <c r="BU20" s="286">
        <v>0</v>
      </c>
      <c r="BV20" s="286">
        <v>0</v>
      </c>
    </row>
    <row r="21" spans="2:74" x14ac:dyDescent="0.2">
      <c r="B21" s="206" t="s">
        <v>563</v>
      </c>
      <c r="C21" s="286">
        <v>1</v>
      </c>
      <c r="AO21" s="206" t="s">
        <v>563</v>
      </c>
      <c r="AP21" s="286">
        <v>0</v>
      </c>
      <c r="AQ21" s="286">
        <v>0</v>
      </c>
      <c r="AR21" s="286">
        <v>0</v>
      </c>
      <c r="AS21" s="286">
        <v>0</v>
      </c>
      <c r="AT21" s="286">
        <v>0</v>
      </c>
      <c r="AU21" s="286">
        <v>0</v>
      </c>
      <c r="AV21" s="286">
        <v>0</v>
      </c>
      <c r="AW21" s="286">
        <v>0</v>
      </c>
      <c r="AX21" s="286">
        <v>0</v>
      </c>
      <c r="AY21" s="286">
        <v>0</v>
      </c>
      <c r="AZ21" s="286">
        <v>0</v>
      </c>
      <c r="BA21" s="286">
        <v>0</v>
      </c>
      <c r="BB21" s="286">
        <v>0</v>
      </c>
      <c r="BC21" s="286">
        <v>0</v>
      </c>
      <c r="BH21" s="206" t="s">
        <v>563</v>
      </c>
      <c r="BI21" s="286">
        <v>0</v>
      </c>
      <c r="BJ21" s="286">
        <v>0</v>
      </c>
      <c r="BK21" s="286">
        <v>0</v>
      </c>
      <c r="BL21" s="286">
        <v>0</v>
      </c>
      <c r="BM21" s="286">
        <v>0</v>
      </c>
      <c r="BN21" s="286">
        <v>0</v>
      </c>
      <c r="BO21" s="286">
        <v>0</v>
      </c>
      <c r="BP21" s="286">
        <v>0</v>
      </c>
      <c r="BQ21" s="286">
        <v>0</v>
      </c>
      <c r="BR21" s="286">
        <v>0</v>
      </c>
      <c r="BS21" s="286">
        <v>0</v>
      </c>
      <c r="BT21" s="286">
        <v>0</v>
      </c>
      <c r="BU21" s="286">
        <v>0</v>
      </c>
      <c r="BV21" s="286">
        <v>0</v>
      </c>
    </row>
    <row r="22" spans="2:74" x14ac:dyDescent="0.2">
      <c r="B22" s="206" t="s">
        <v>546</v>
      </c>
      <c r="C22" s="286">
        <v>1</v>
      </c>
      <c r="AO22" s="206" t="s">
        <v>546</v>
      </c>
      <c r="AP22" s="286">
        <v>0</v>
      </c>
      <c r="AQ22" s="286">
        <v>0</v>
      </c>
      <c r="AR22" s="286">
        <v>0</v>
      </c>
      <c r="AS22" s="286">
        <v>0</v>
      </c>
      <c r="AT22" s="286">
        <v>0</v>
      </c>
      <c r="AU22" s="286">
        <v>0</v>
      </c>
      <c r="AV22" s="286">
        <v>0</v>
      </c>
      <c r="AW22" s="286">
        <v>0</v>
      </c>
      <c r="AX22" s="286">
        <v>0</v>
      </c>
      <c r="AY22" s="286">
        <v>0</v>
      </c>
      <c r="AZ22" s="286">
        <v>0</v>
      </c>
      <c r="BA22" s="286">
        <v>0</v>
      </c>
      <c r="BB22" s="286">
        <v>0</v>
      </c>
      <c r="BC22" s="286">
        <v>0</v>
      </c>
      <c r="BH22" s="206" t="s">
        <v>546</v>
      </c>
      <c r="BI22" s="286">
        <v>0</v>
      </c>
      <c r="BJ22" s="286">
        <v>0</v>
      </c>
      <c r="BK22" s="286">
        <v>0</v>
      </c>
      <c r="BL22" s="286">
        <v>0</v>
      </c>
      <c r="BM22" s="286">
        <v>0</v>
      </c>
      <c r="BN22" s="286">
        <v>0</v>
      </c>
      <c r="BO22" s="286">
        <v>0</v>
      </c>
      <c r="BP22" s="286">
        <v>0</v>
      </c>
      <c r="BQ22" s="286">
        <v>0</v>
      </c>
      <c r="BR22" s="286">
        <v>0</v>
      </c>
      <c r="BS22" s="286">
        <v>0</v>
      </c>
      <c r="BT22" s="286">
        <v>0</v>
      </c>
      <c r="BU22" s="286">
        <v>0</v>
      </c>
      <c r="BV22" s="286">
        <v>0</v>
      </c>
    </row>
    <row r="23" spans="2:74" x14ac:dyDescent="0.2">
      <c r="B23" s="206" t="s">
        <v>582</v>
      </c>
      <c r="C23" s="286">
        <v>1</v>
      </c>
      <c r="AO23" s="206" t="s">
        <v>582</v>
      </c>
      <c r="AP23" s="286">
        <v>0</v>
      </c>
      <c r="AQ23" s="286">
        <v>0</v>
      </c>
      <c r="AR23" s="286">
        <v>0</v>
      </c>
      <c r="AS23" s="286">
        <v>0</v>
      </c>
      <c r="AT23" s="286">
        <v>0</v>
      </c>
      <c r="AU23" s="286">
        <v>0</v>
      </c>
      <c r="AV23" s="286">
        <v>0</v>
      </c>
      <c r="AW23" s="286">
        <v>0</v>
      </c>
      <c r="AX23" s="286">
        <v>0</v>
      </c>
      <c r="AY23" s="286">
        <v>0</v>
      </c>
      <c r="AZ23" s="286">
        <v>0</v>
      </c>
      <c r="BA23" s="286">
        <v>0</v>
      </c>
      <c r="BB23" s="286">
        <v>0</v>
      </c>
      <c r="BC23" s="286">
        <v>0</v>
      </c>
      <c r="BH23" s="206" t="s">
        <v>582</v>
      </c>
      <c r="BI23" s="286">
        <v>0</v>
      </c>
      <c r="BJ23" s="286">
        <v>0</v>
      </c>
      <c r="BK23" s="286">
        <v>0</v>
      </c>
      <c r="BL23" s="286">
        <v>0</v>
      </c>
      <c r="BM23" s="286">
        <v>0</v>
      </c>
      <c r="BN23" s="286">
        <v>0</v>
      </c>
      <c r="BO23" s="286">
        <v>0</v>
      </c>
      <c r="BP23" s="286">
        <v>0</v>
      </c>
      <c r="BQ23" s="286">
        <v>0</v>
      </c>
      <c r="BR23" s="286">
        <v>0</v>
      </c>
      <c r="BS23" s="286">
        <v>0</v>
      </c>
      <c r="BT23" s="286">
        <v>0</v>
      </c>
      <c r="BU23" s="286">
        <v>0</v>
      </c>
      <c r="BV23" s="286">
        <v>0</v>
      </c>
    </row>
    <row r="24" spans="2:74" x14ac:dyDescent="0.2">
      <c r="B24" s="206" t="s">
        <v>547</v>
      </c>
      <c r="C24" s="286">
        <v>1</v>
      </c>
      <c r="AO24" s="206" t="s">
        <v>547</v>
      </c>
      <c r="AP24" s="286">
        <v>0</v>
      </c>
      <c r="AQ24" s="286">
        <v>0</v>
      </c>
      <c r="AR24" s="286">
        <v>0</v>
      </c>
      <c r="AS24" s="286">
        <v>0</v>
      </c>
      <c r="AT24" s="286">
        <v>0</v>
      </c>
      <c r="AU24" s="286">
        <v>0</v>
      </c>
      <c r="AV24" s="286">
        <v>0</v>
      </c>
      <c r="AW24" s="286">
        <v>0</v>
      </c>
      <c r="AX24" s="286">
        <v>0</v>
      </c>
      <c r="AY24" s="286">
        <v>0</v>
      </c>
      <c r="AZ24" s="286">
        <v>0</v>
      </c>
      <c r="BA24" s="286">
        <v>0</v>
      </c>
      <c r="BB24" s="286">
        <v>0</v>
      </c>
      <c r="BC24" s="286">
        <v>0</v>
      </c>
      <c r="BH24" s="206" t="s">
        <v>547</v>
      </c>
      <c r="BI24" s="286">
        <v>0</v>
      </c>
      <c r="BJ24" s="286">
        <v>0</v>
      </c>
      <c r="BK24" s="286">
        <v>0</v>
      </c>
      <c r="BL24" s="286">
        <v>0</v>
      </c>
      <c r="BM24" s="286">
        <v>0</v>
      </c>
      <c r="BN24" s="286">
        <v>0</v>
      </c>
      <c r="BO24" s="286">
        <v>0</v>
      </c>
      <c r="BP24" s="286">
        <v>0</v>
      </c>
      <c r="BQ24" s="286">
        <v>0</v>
      </c>
      <c r="BR24" s="286">
        <v>0</v>
      </c>
      <c r="BS24" s="286">
        <v>0</v>
      </c>
      <c r="BT24" s="286">
        <v>0</v>
      </c>
      <c r="BU24" s="286">
        <v>0</v>
      </c>
      <c r="BV24" s="286">
        <v>0</v>
      </c>
    </row>
    <row r="25" spans="2:74" x14ac:dyDescent="0.2">
      <c r="B25" s="206" t="s">
        <v>549</v>
      </c>
      <c r="C25" s="286">
        <v>1</v>
      </c>
      <c r="AO25" s="206" t="s">
        <v>549</v>
      </c>
      <c r="AP25" s="286">
        <v>0</v>
      </c>
      <c r="AQ25" s="286">
        <v>0</v>
      </c>
      <c r="AR25" s="286">
        <v>0</v>
      </c>
      <c r="AS25" s="286">
        <v>0</v>
      </c>
      <c r="AT25" s="286">
        <v>0</v>
      </c>
      <c r="AU25" s="286">
        <v>0</v>
      </c>
      <c r="AV25" s="286">
        <v>0</v>
      </c>
      <c r="AW25" s="286">
        <v>0</v>
      </c>
      <c r="AX25" s="286">
        <v>0</v>
      </c>
      <c r="AY25" s="286">
        <v>0</v>
      </c>
      <c r="AZ25" s="286">
        <v>0</v>
      </c>
      <c r="BA25" s="286">
        <v>0</v>
      </c>
      <c r="BB25" s="286">
        <v>0</v>
      </c>
      <c r="BC25" s="286">
        <v>0</v>
      </c>
      <c r="BH25" s="206" t="s">
        <v>549</v>
      </c>
      <c r="BI25" s="286">
        <v>0</v>
      </c>
      <c r="BJ25" s="286">
        <v>0</v>
      </c>
      <c r="BK25" s="286">
        <v>0</v>
      </c>
      <c r="BL25" s="286">
        <v>0</v>
      </c>
      <c r="BM25" s="286">
        <v>0</v>
      </c>
      <c r="BN25" s="286">
        <v>0</v>
      </c>
      <c r="BO25" s="286">
        <v>0</v>
      </c>
      <c r="BP25" s="286">
        <v>0</v>
      </c>
      <c r="BQ25" s="286">
        <v>0</v>
      </c>
      <c r="BR25" s="286">
        <v>0</v>
      </c>
      <c r="BS25" s="286">
        <v>0</v>
      </c>
      <c r="BT25" s="286">
        <v>0</v>
      </c>
      <c r="BU25" s="286">
        <v>0</v>
      </c>
      <c r="BV25" s="286">
        <v>0</v>
      </c>
    </row>
    <row r="26" spans="2:74" x14ac:dyDescent="0.2">
      <c r="B26" s="206" t="s">
        <v>548</v>
      </c>
      <c r="C26" s="286">
        <v>1</v>
      </c>
      <c r="AO26" s="206" t="s">
        <v>548</v>
      </c>
      <c r="AP26" s="286">
        <v>0</v>
      </c>
      <c r="AQ26" s="286">
        <v>0</v>
      </c>
      <c r="AR26" s="286">
        <v>0</v>
      </c>
      <c r="AS26" s="286">
        <v>0</v>
      </c>
      <c r="AT26" s="286">
        <v>0</v>
      </c>
      <c r="AU26" s="286">
        <v>0</v>
      </c>
      <c r="AV26" s="286">
        <v>0</v>
      </c>
      <c r="AW26" s="286">
        <v>0</v>
      </c>
      <c r="AX26" s="286">
        <v>0</v>
      </c>
      <c r="AY26" s="286">
        <v>0</v>
      </c>
      <c r="AZ26" s="286">
        <v>0</v>
      </c>
      <c r="BA26" s="286">
        <v>0</v>
      </c>
      <c r="BB26" s="286">
        <v>0</v>
      </c>
      <c r="BC26" s="286">
        <v>0</v>
      </c>
      <c r="BH26" s="206" t="s">
        <v>548</v>
      </c>
      <c r="BI26" s="286">
        <v>0</v>
      </c>
      <c r="BJ26" s="286">
        <v>0</v>
      </c>
      <c r="BK26" s="286">
        <v>0</v>
      </c>
      <c r="BL26" s="286">
        <v>0</v>
      </c>
      <c r="BM26" s="286">
        <v>0</v>
      </c>
      <c r="BN26" s="286">
        <v>0</v>
      </c>
      <c r="BO26" s="286">
        <v>0</v>
      </c>
      <c r="BP26" s="286">
        <v>0</v>
      </c>
      <c r="BQ26" s="286">
        <v>0</v>
      </c>
      <c r="BR26" s="286">
        <v>0</v>
      </c>
      <c r="BS26" s="286">
        <v>0</v>
      </c>
      <c r="BT26" s="286">
        <v>0</v>
      </c>
      <c r="BU26" s="286">
        <v>0</v>
      </c>
      <c r="BV26" s="286">
        <v>0</v>
      </c>
    </row>
    <row r="27" spans="2:74" x14ac:dyDescent="0.2">
      <c r="B27" s="206" t="s">
        <v>542</v>
      </c>
      <c r="C27" s="286">
        <v>1</v>
      </c>
      <c r="AO27" s="206" t="s">
        <v>542</v>
      </c>
      <c r="AP27" s="286">
        <v>0</v>
      </c>
      <c r="AQ27" s="286">
        <v>0</v>
      </c>
      <c r="AR27" s="286">
        <v>0</v>
      </c>
      <c r="AS27" s="286">
        <v>0</v>
      </c>
      <c r="AT27" s="286">
        <v>0</v>
      </c>
      <c r="AU27" s="286">
        <v>0</v>
      </c>
      <c r="AV27" s="286">
        <v>0</v>
      </c>
      <c r="AW27" s="286">
        <v>0</v>
      </c>
      <c r="AX27" s="286">
        <v>0</v>
      </c>
      <c r="AY27" s="286">
        <v>0</v>
      </c>
      <c r="AZ27" s="286">
        <v>0</v>
      </c>
      <c r="BA27" s="286">
        <v>0</v>
      </c>
      <c r="BB27" s="286">
        <v>0</v>
      </c>
      <c r="BC27" s="286">
        <v>0</v>
      </c>
      <c r="BH27" s="206" t="s">
        <v>542</v>
      </c>
      <c r="BI27" s="286">
        <v>0</v>
      </c>
      <c r="BJ27" s="286">
        <v>0</v>
      </c>
      <c r="BK27" s="286">
        <v>0</v>
      </c>
      <c r="BL27" s="286">
        <v>0</v>
      </c>
      <c r="BM27" s="286">
        <v>0</v>
      </c>
      <c r="BN27" s="286">
        <v>0</v>
      </c>
      <c r="BO27" s="286">
        <v>0</v>
      </c>
      <c r="BP27" s="286">
        <v>0</v>
      </c>
      <c r="BQ27" s="286">
        <v>0</v>
      </c>
      <c r="BR27" s="286">
        <v>0</v>
      </c>
      <c r="BS27" s="286">
        <v>0</v>
      </c>
      <c r="BT27" s="286">
        <v>0</v>
      </c>
      <c r="BU27" s="286">
        <v>0</v>
      </c>
      <c r="BV27" s="286">
        <v>0</v>
      </c>
    </row>
    <row r="28" spans="2:74" ht="16" x14ac:dyDescent="0.2">
      <c r="B28" s="253" t="s">
        <v>544</v>
      </c>
      <c r="C28" s="286">
        <v>1</v>
      </c>
      <c r="AO28" s="253" t="s">
        <v>544</v>
      </c>
      <c r="AP28" s="286">
        <v>0</v>
      </c>
      <c r="AQ28" s="286">
        <v>0</v>
      </c>
      <c r="AR28" s="286">
        <v>0</v>
      </c>
      <c r="AS28" s="286">
        <v>0</v>
      </c>
      <c r="AT28" s="286">
        <v>0</v>
      </c>
      <c r="AU28" s="286">
        <v>0</v>
      </c>
      <c r="AV28" s="286">
        <v>0</v>
      </c>
      <c r="AW28" s="286">
        <v>0</v>
      </c>
      <c r="AX28" s="286">
        <v>0</v>
      </c>
      <c r="AY28" s="286">
        <v>0</v>
      </c>
      <c r="AZ28" s="286">
        <v>0</v>
      </c>
      <c r="BA28" s="286">
        <v>0</v>
      </c>
      <c r="BB28" s="286">
        <v>0</v>
      </c>
      <c r="BC28" s="286">
        <v>0</v>
      </c>
      <c r="BH28" s="253" t="s">
        <v>544</v>
      </c>
      <c r="BI28" s="286">
        <v>0</v>
      </c>
      <c r="BJ28" s="286">
        <v>0</v>
      </c>
      <c r="BK28" s="286">
        <v>0</v>
      </c>
      <c r="BL28" s="286">
        <v>0</v>
      </c>
      <c r="BM28" s="286">
        <v>0</v>
      </c>
      <c r="BN28" s="286">
        <v>0</v>
      </c>
      <c r="BO28" s="286">
        <v>0</v>
      </c>
      <c r="BP28" s="286">
        <v>0</v>
      </c>
      <c r="BQ28" s="286">
        <v>0</v>
      </c>
      <c r="BR28" s="286">
        <v>0</v>
      </c>
      <c r="BS28" s="286">
        <v>0</v>
      </c>
      <c r="BT28" s="286">
        <v>0</v>
      </c>
      <c r="BU28" s="286">
        <v>0</v>
      </c>
      <c r="BV28" s="286">
        <v>0</v>
      </c>
    </row>
    <row r="29" spans="2:74" x14ac:dyDescent="0.2">
      <c r="B29" s="206" t="s">
        <v>543</v>
      </c>
      <c r="C29" s="286">
        <v>1</v>
      </c>
      <c r="AO29" s="206" t="s">
        <v>543</v>
      </c>
      <c r="AP29" s="286">
        <v>0</v>
      </c>
      <c r="AQ29" s="286">
        <v>0</v>
      </c>
      <c r="AR29" s="286">
        <v>0</v>
      </c>
      <c r="AS29" s="286">
        <v>0</v>
      </c>
      <c r="AT29" s="286">
        <v>0</v>
      </c>
      <c r="AU29" s="286">
        <v>0</v>
      </c>
      <c r="AV29" s="286">
        <v>0</v>
      </c>
      <c r="AW29" s="286">
        <v>0</v>
      </c>
      <c r="AX29" s="286">
        <v>0</v>
      </c>
      <c r="AY29" s="286">
        <v>0</v>
      </c>
      <c r="AZ29" s="286">
        <v>0</v>
      </c>
      <c r="BA29" s="286">
        <v>0</v>
      </c>
      <c r="BB29" s="286">
        <v>0</v>
      </c>
      <c r="BC29" s="286">
        <v>0</v>
      </c>
      <c r="BH29" s="206" t="s">
        <v>543</v>
      </c>
      <c r="BI29" s="286">
        <v>0</v>
      </c>
      <c r="BJ29" s="286">
        <v>0</v>
      </c>
      <c r="BK29" s="286">
        <v>0</v>
      </c>
      <c r="BL29" s="286">
        <v>0</v>
      </c>
      <c r="BM29" s="286">
        <v>0</v>
      </c>
      <c r="BN29" s="286">
        <v>0</v>
      </c>
      <c r="BO29" s="286">
        <v>0</v>
      </c>
      <c r="BP29" s="286">
        <v>0</v>
      </c>
      <c r="BQ29" s="286">
        <v>0</v>
      </c>
      <c r="BR29" s="286">
        <v>0</v>
      </c>
      <c r="BS29" s="286">
        <v>0</v>
      </c>
      <c r="BT29" s="286">
        <v>0</v>
      </c>
      <c r="BU29" s="286">
        <v>0</v>
      </c>
      <c r="BV29" s="286">
        <v>0</v>
      </c>
    </row>
    <row r="30" spans="2:74" x14ac:dyDescent="0.2">
      <c r="B30" s="204" t="s">
        <v>545</v>
      </c>
      <c r="C30" s="286">
        <v>1</v>
      </c>
      <c r="AO30" s="204" t="s">
        <v>545</v>
      </c>
      <c r="AP30" s="286">
        <v>0</v>
      </c>
      <c r="AQ30" s="286">
        <v>0</v>
      </c>
      <c r="AR30" s="286">
        <v>0</v>
      </c>
      <c r="AS30" s="286">
        <v>0</v>
      </c>
      <c r="AT30" s="286">
        <v>0</v>
      </c>
      <c r="AU30" s="286">
        <v>0</v>
      </c>
      <c r="AV30" s="286">
        <v>0</v>
      </c>
      <c r="AW30" s="286">
        <v>0</v>
      </c>
      <c r="AX30" s="286">
        <v>0</v>
      </c>
      <c r="AY30" s="286">
        <v>0</v>
      </c>
      <c r="AZ30" s="286">
        <v>0</v>
      </c>
      <c r="BA30" s="286">
        <v>0</v>
      </c>
      <c r="BB30" s="286">
        <v>0</v>
      </c>
      <c r="BC30" s="286">
        <v>0</v>
      </c>
      <c r="BH30" s="204" t="s">
        <v>545</v>
      </c>
      <c r="BI30" s="286">
        <v>0</v>
      </c>
      <c r="BJ30" s="286">
        <v>0</v>
      </c>
      <c r="BK30" s="286">
        <v>0</v>
      </c>
      <c r="BL30" s="286">
        <v>0</v>
      </c>
      <c r="BM30" s="286">
        <v>0</v>
      </c>
      <c r="BN30" s="286">
        <v>0</v>
      </c>
      <c r="BO30" s="286">
        <v>0</v>
      </c>
      <c r="BP30" s="286">
        <v>0</v>
      </c>
      <c r="BQ30" s="286">
        <v>0</v>
      </c>
      <c r="BR30" s="286">
        <v>0</v>
      </c>
      <c r="BS30" s="286">
        <v>0</v>
      </c>
      <c r="BT30" s="286">
        <v>0</v>
      </c>
      <c r="BU30" s="286">
        <v>0</v>
      </c>
      <c r="BV30" s="286">
        <v>0</v>
      </c>
    </row>
    <row r="31" spans="2:74" x14ac:dyDescent="0.2">
      <c r="B31" s="206" t="s">
        <v>540</v>
      </c>
      <c r="C31" s="286">
        <v>1</v>
      </c>
      <c r="AO31" s="206" t="s">
        <v>540</v>
      </c>
      <c r="AP31" s="286">
        <v>0</v>
      </c>
      <c r="AQ31" s="286">
        <v>0</v>
      </c>
      <c r="AR31" s="286">
        <v>0</v>
      </c>
      <c r="AS31" s="286">
        <v>0</v>
      </c>
      <c r="AT31" s="286">
        <v>0</v>
      </c>
      <c r="AU31" s="286">
        <v>0</v>
      </c>
      <c r="AV31" s="286">
        <v>0</v>
      </c>
      <c r="AW31" s="286">
        <v>0</v>
      </c>
      <c r="AX31" s="286">
        <v>0</v>
      </c>
      <c r="AY31" s="286">
        <v>0</v>
      </c>
      <c r="AZ31" s="286">
        <v>0</v>
      </c>
      <c r="BA31" s="286">
        <v>0</v>
      </c>
      <c r="BB31" s="286">
        <v>0</v>
      </c>
      <c r="BC31" s="286">
        <v>0</v>
      </c>
      <c r="BH31" s="206" t="s">
        <v>540</v>
      </c>
      <c r="BI31" s="286">
        <v>0</v>
      </c>
      <c r="BJ31" s="286">
        <v>0</v>
      </c>
      <c r="BK31" s="286">
        <v>0</v>
      </c>
      <c r="BL31" s="286">
        <v>0</v>
      </c>
      <c r="BM31" s="286">
        <v>0</v>
      </c>
      <c r="BN31" s="286">
        <v>0</v>
      </c>
      <c r="BO31" s="286">
        <v>0</v>
      </c>
      <c r="BP31" s="286">
        <v>0</v>
      </c>
      <c r="BQ31" s="286">
        <v>0</v>
      </c>
      <c r="BR31" s="286">
        <v>0</v>
      </c>
      <c r="BS31" s="286">
        <v>0</v>
      </c>
      <c r="BT31" s="286">
        <v>0</v>
      </c>
      <c r="BU31" s="286">
        <v>0</v>
      </c>
      <c r="BV31" s="286">
        <v>0</v>
      </c>
    </row>
    <row r="32" spans="2:74" x14ac:dyDescent="0.2">
      <c r="B32" s="206" t="s">
        <v>570</v>
      </c>
      <c r="C32" s="286">
        <v>1</v>
      </c>
      <c r="AO32" s="206" t="s">
        <v>570</v>
      </c>
      <c r="AP32" s="286">
        <v>0</v>
      </c>
      <c r="AQ32" s="286">
        <v>0</v>
      </c>
      <c r="AR32" s="286">
        <v>0</v>
      </c>
      <c r="AS32" s="286">
        <v>0</v>
      </c>
      <c r="AT32" s="286">
        <v>0</v>
      </c>
      <c r="AU32" s="286">
        <v>0</v>
      </c>
      <c r="AV32" s="286">
        <v>0</v>
      </c>
      <c r="AW32" s="286">
        <v>0</v>
      </c>
      <c r="AX32" s="286">
        <v>0</v>
      </c>
      <c r="AY32" s="286">
        <v>0</v>
      </c>
      <c r="AZ32" s="286">
        <v>0</v>
      </c>
      <c r="BA32" s="286">
        <v>0</v>
      </c>
      <c r="BB32" s="286">
        <v>0</v>
      </c>
      <c r="BC32" s="286">
        <v>0</v>
      </c>
      <c r="BH32" s="206" t="s">
        <v>570</v>
      </c>
      <c r="BI32" s="286">
        <v>0</v>
      </c>
      <c r="BJ32" s="286">
        <v>0</v>
      </c>
      <c r="BK32" s="286">
        <v>0</v>
      </c>
      <c r="BL32" s="286">
        <v>0</v>
      </c>
      <c r="BM32" s="286">
        <v>0</v>
      </c>
      <c r="BN32" s="286">
        <v>0</v>
      </c>
      <c r="BO32" s="286">
        <v>0</v>
      </c>
      <c r="BP32" s="286">
        <v>0</v>
      </c>
      <c r="BQ32" s="286">
        <v>0</v>
      </c>
      <c r="BR32" s="286">
        <v>0</v>
      </c>
      <c r="BS32" s="286">
        <v>0</v>
      </c>
      <c r="BT32" s="286">
        <v>0</v>
      </c>
      <c r="BU32" s="286">
        <v>0</v>
      </c>
      <c r="BV32" s="286">
        <v>0</v>
      </c>
    </row>
    <row r="33" spans="2:74" x14ac:dyDescent="0.2">
      <c r="B33" s="206" t="s">
        <v>571</v>
      </c>
      <c r="C33" s="286">
        <v>1</v>
      </c>
      <c r="AO33" s="206" t="s">
        <v>571</v>
      </c>
      <c r="AP33" s="286">
        <v>0</v>
      </c>
      <c r="AQ33" s="286">
        <v>0</v>
      </c>
      <c r="AR33" s="286">
        <v>0</v>
      </c>
      <c r="AS33" s="286">
        <v>0</v>
      </c>
      <c r="AT33" s="286">
        <v>0</v>
      </c>
      <c r="AU33" s="286">
        <v>0</v>
      </c>
      <c r="AV33" s="286">
        <v>0</v>
      </c>
      <c r="AW33" s="286">
        <v>0</v>
      </c>
      <c r="AX33" s="286">
        <v>0</v>
      </c>
      <c r="AY33" s="286">
        <v>0</v>
      </c>
      <c r="AZ33" s="286">
        <v>0</v>
      </c>
      <c r="BA33" s="286">
        <v>0</v>
      </c>
      <c r="BB33" s="286">
        <v>0</v>
      </c>
      <c r="BC33" s="286">
        <v>0</v>
      </c>
      <c r="BH33" s="206" t="s">
        <v>571</v>
      </c>
      <c r="BI33" s="286">
        <v>0</v>
      </c>
      <c r="BJ33" s="286">
        <v>0</v>
      </c>
      <c r="BK33" s="286">
        <v>0</v>
      </c>
      <c r="BL33" s="286">
        <v>0</v>
      </c>
      <c r="BM33" s="286">
        <v>0</v>
      </c>
      <c r="BN33" s="286">
        <v>0</v>
      </c>
      <c r="BO33" s="286">
        <v>0</v>
      </c>
      <c r="BP33" s="286">
        <v>0</v>
      </c>
      <c r="BQ33" s="286">
        <v>0</v>
      </c>
      <c r="BR33" s="286">
        <v>0</v>
      </c>
      <c r="BS33" s="286">
        <v>0</v>
      </c>
      <c r="BT33" s="286">
        <v>0</v>
      </c>
      <c r="BU33" s="286">
        <v>0</v>
      </c>
      <c r="BV33" s="286">
        <v>0</v>
      </c>
    </row>
    <row r="34" spans="2:74" x14ac:dyDescent="0.2">
      <c r="B34" s="206" t="s">
        <v>572</v>
      </c>
      <c r="C34" s="286">
        <v>1</v>
      </c>
      <c r="AO34" s="206" t="s">
        <v>572</v>
      </c>
      <c r="AP34" s="286">
        <v>0</v>
      </c>
      <c r="AQ34" s="286">
        <v>0</v>
      </c>
      <c r="AR34" s="286">
        <v>0</v>
      </c>
      <c r="AS34" s="286">
        <v>0</v>
      </c>
      <c r="AT34" s="286">
        <v>0</v>
      </c>
      <c r="AU34" s="286">
        <v>0</v>
      </c>
      <c r="AV34" s="286">
        <v>0</v>
      </c>
      <c r="AW34" s="286">
        <v>0</v>
      </c>
      <c r="AX34" s="286">
        <v>0</v>
      </c>
      <c r="AY34" s="286">
        <v>0</v>
      </c>
      <c r="AZ34" s="286">
        <v>0</v>
      </c>
      <c r="BA34" s="286">
        <v>0</v>
      </c>
      <c r="BB34" s="286">
        <v>0</v>
      </c>
      <c r="BC34" s="286">
        <v>0</v>
      </c>
      <c r="BH34" s="206" t="s">
        <v>572</v>
      </c>
      <c r="BI34" s="286">
        <v>0</v>
      </c>
      <c r="BJ34" s="286">
        <v>0</v>
      </c>
      <c r="BK34" s="286">
        <v>0</v>
      </c>
      <c r="BL34" s="286">
        <v>0</v>
      </c>
      <c r="BM34" s="286">
        <v>0</v>
      </c>
      <c r="BN34" s="286">
        <v>0</v>
      </c>
      <c r="BO34" s="286">
        <v>0</v>
      </c>
      <c r="BP34" s="286">
        <v>0</v>
      </c>
      <c r="BQ34" s="286">
        <v>0</v>
      </c>
      <c r="BR34" s="286">
        <v>0</v>
      </c>
      <c r="BS34" s="286">
        <v>0</v>
      </c>
      <c r="BT34" s="286">
        <v>0</v>
      </c>
      <c r="BU34" s="286">
        <v>0</v>
      </c>
      <c r="BV34" s="286">
        <v>0</v>
      </c>
    </row>
    <row r="35" spans="2:74" x14ac:dyDescent="0.2">
      <c r="B35" s="206" t="s">
        <v>583</v>
      </c>
      <c r="C35" s="286">
        <v>1</v>
      </c>
      <c r="AO35" s="206" t="s">
        <v>583</v>
      </c>
      <c r="AP35" s="286">
        <v>0</v>
      </c>
      <c r="AQ35" s="286">
        <v>0</v>
      </c>
      <c r="AR35" s="286">
        <v>0</v>
      </c>
      <c r="AS35" s="286">
        <v>0</v>
      </c>
      <c r="AT35" s="286">
        <v>0</v>
      </c>
      <c r="AU35" s="286">
        <v>0</v>
      </c>
      <c r="AV35" s="286">
        <v>0</v>
      </c>
      <c r="AW35" s="286">
        <v>0</v>
      </c>
      <c r="AX35" s="286">
        <v>0</v>
      </c>
      <c r="AY35" s="286">
        <v>0</v>
      </c>
      <c r="AZ35" s="286">
        <v>0</v>
      </c>
      <c r="BA35" s="286">
        <v>0</v>
      </c>
      <c r="BB35" s="286">
        <v>0</v>
      </c>
      <c r="BC35" s="286">
        <v>0</v>
      </c>
      <c r="BH35" s="206" t="s">
        <v>583</v>
      </c>
      <c r="BI35" s="286">
        <v>0</v>
      </c>
      <c r="BJ35" s="286">
        <v>0</v>
      </c>
      <c r="BK35" s="286">
        <v>0</v>
      </c>
      <c r="BL35" s="286">
        <v>0</v>
      </c>
      <c r="BM35" s="286">
        <v>0</v>
      </c>
      <c r="BN35" s="286">
        <v>0</v>
      </c>
      <c r="BO35" s="286">
        <v>0</v>
      </c>
      <c r="BP35" s="286">
        <v>0</v>
      </c>
      <c r="BQ35" s="286">
        <v>0</v>
      </c>
      <c r="BR35" s="286">
        <v>0</v>
      </c>
      <c r="BS35" s="286">
        <v>0</v>
      </c>
      <c r="BT35" s="286">
        <v>0</v>
      </c>
      <c r="BU35" s="286">
        <v>0</v>
      </c>
      <c r="BV35" s="286">
        <v>0</v>
      </c>
    </row>
    <row r="36" spans="2:74" x14ac:dyDescent="0.2">
      <c r="C36" s="171" t="s">
        <v>602</v>
      </c>
      <c r="AO36" s="206"/>
      <c r="AP36" s="363" t="s">
        <v>599</v>
      </c>
      <c r="AQ36" s="363"/>
      <c r="AR36" s="363"/>
      <c r="AS36" s="363"/>
      <c r="AT36" s="363"/>
      <c r="AU36" s="363"/>
      <c r="AV36" s="363"/>
      <c r="AW36" s="363"/>
      <c r="AX36" s="363"/>
      <c r="AY36" s="363"/>
      <c r="AZ36" s="363"/>
      <c r="BA36" s="363"/>
      <c r="BB36" s="363"/>
      <c r="BC36" s="363"/>
      <c r="BH36" s="206"/>
      <c r="BI36" s="363" t="s">
        <v>600</v>
      </c>
      <c r="BJ36" s="363"/>
      <c r="BK36" s="363"/>
      <c r="BL36" s="363"/>
      <c r="BM36" s="363"/>
      <c r="BN36" s="363"/>
      <c r="BO36" s="363"/>
      <c r="BP36" s="363"/>
      <c r="BQ36" s="363"/>
      <c r="BR36" s="363"/>
      <c r="BS36" s="363"/>
      <c r="BT36" s="363"/>
      <c r="BU36" s="363"/>
      <c r="BV36" s="363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581</v>
      </c>
      <c r="AT39" s="207" t="s">
        <v>560</v>
      </c>
      <c r="AU39" s="207" t="s">
        <v>559</v>
      </c>
      <c r="AV39" s="207" t="s">
        <v>446</v>
      </c>
      <c r="AW39" s="207" t="s">
        <v>443</v>
      </c>
      <c r="AX39" s="207" t="s">
        <v>465</v>
      </c>
      <c r="AY39" s="207" t="s">
        <v>444</v>
      </c>
      <c r="AZ39" s="207" t="s">
        <v>439</v>
      </c>
      <c r="BA39" s="207" t="s">
        <v>461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6">
        <f>AP79</f>
        <v>1011.7674660019052</v>
      </c>
      <c r="AQ40" s="286">
        <f t="shared" ref="AQ40:BC40" si="0">AQ79</f>
        <v>0</v>
      </c>
      <c r="AR40" s="286">
        <f t="shared" si="0"/>
        <v>0</v>
      </c>
      <c r="AS40" s="286">
        <f t="shared" si="0"/>
        <v>0</v>
      </c>
      <c r="AT40" s="286">
        <f t="shared" si="0"/>
        <v>0</v>
      </c>
      <c r="AU40" s="286">
        <f t="shared" si="0"/>
        <v>0</v>
      </c>
      <c r="AV40" s="286">
        <f t="shared" si="0"/>
        <v>0</v>
      </c>
      <c r="AW40" s="286">
        <f t="shared" si="0"/>
        <v>0</v>
      </c>
      <c r="AX40" s="286">
        <f t="shared" si="0"/>
        <v>0</v>
      </c>
      <c r="AY40" s="286">
        <f t="shared" si="0"/>
        <v>0</v>
      </c>
      <c r="AZ40" s="286">
        <f t="shared" si="0"/>
        <v>0</v>
      </c>
      <c r="BA40" s="286">
        <f t="shared" si="0"/>
        <v>0</v>
      </c>
      <c r="BB40" s="286">
        <f t="shared" si="0"/>
        <v>0</v>
      </c>
      <c r="BC40" s="286">
        <f t="shared" si="0"/>
        <v>0</v>
      </c>
    </row>
    <row r="41" spans="2:74" x14ac:dyDescent="0.2">
      <c r="AO41" s="204" t="s">
        <v>428</v>
      </c>
      <c r="AP41" s="286">
        <f t="shared" ref="AP41:BC41" si="1">AP80</f>
        <v>0</v>
      </c>
      <c r="AQ41" s="286">
        <f t="shared" si="1"/>
        <v>208.55560337725498</v>
      </c>
      <c r="AR41" s="286">
        <f t="shared" si="1"/>
        <v>0</v>
      </c>
      <c r="AS41" s="286">
        <f t="shared" si="1"/>
        <v>0</v>
      </c>
      <c r="AT41" s="286">
        <f t="shared" si="1"/>
        <v>0</v>
      </c>
      <c r="AU41" s="286">
        <f t="shared" si="1"/>
        <v>0</v>
      </c>
      <c r="AV41" s="286">
        <f t="shared" si="1"/>
        <v>0</v>
      </c>
      <c r="AW41" s="286">
        <f t="shared" si="1"/>
        <v>0</v>
      </c>
      <c r="AX41" s="286">
        <f t="shared" si="1"/>
        <v>0</v>
      </c>
      <c r="AY41" s="286">
        <f t="shared" si="1"/>
        <v>0</v>
      </c>
      <c r="AZ41" s="286">
        <f t="shared" si="1"/>
        <v>0</v>
      </c>
      <c r="BA41" s="286">
        <f t="shared" si="1"/>
        <v>0</v>
      </c>
      <c r="BB41" s="286">
        <f t="shared" si="1"/>
        <v>0</v>
      </c>
      <c r="BC41" s="286">
        <f t="shared" si="1"/>
        <v>0</v>
      </c>
    </row>
    <row r="42" spans="2:74" x14ac:dyDescent="0.2">
      <c r="AO42" s="204" t="s">
        <v>429</v>
      </c>
      <c r="AP42" s="286">
        <f t="shared" ref="AP42:BC42" si="2">AP81</f>
        <v>0</v>
      </c>
      <c r="AQ42" s="286">
        <f t="shared" si="2"/>
        <v>0</v>
      </c>
      <c r="AR42" s="286">
        <f t="shared" si="2"/>
        <v>286.88405520213911</v>
      </c>
      <c r="AS42" s="286">
        <f t="shared" si="2"/>
        <v>0</v>
      </c>
      <c r="AT42" s="286">
        <f t="shared" si="2"/>
        <v>0</v>
      </c>
      <c r="AU42" s="286">
        <f t="shared" si="2"/>
        <v>0</v>
      </c>
      <c r="AV42" s="286">
        <f t="shared" si="2"/>
        <v>0</v>
      </c>
      <c r="AW42" s="286">
        <f t="shared" si="2"/>
        <v>0</v>
      </c>
      <c r="AX42" s="286">
        <f t="shared" si="2"/>
        <v>0</v>
      </c>
      <c r="AY42" s="286">
        <f t="shared" si="2"/>
        <v>0</v>
      </c>
      <c r="AZ42" s="286">
        <f t="shared" si="2"/>
        <v>0</v>
      </c>
      <c r="BA42" s="286">
        <f t="shared" si="2"/>
        <v>0</v>
      </c>
      <c r="BB42" s="286">
        <f t="shared" si="2"/>
        <v>0</v>
      </c>
      <c r="BC42" s="286">
        <f t="shared" si="2"/>
        <v>0</v>
      </c>
    </row>
    <row r="43" spans="2:74" x14ac:dyDescent="0.2">
      <c r="AO43" s="204" t="s">
        <v>450</v>
      </c>
      <c r="AP43" s="286">
        <f t="shared" ref="AP43:BC43" si="3">AP82</f>
        <v>29.869958467081446</v>
      </c>
      <c r="AQ43" s="286">
        <f t="shared" si="3"/>
        <v>8.9625684461364291E-2</v>
      </c>
      <c r="AR43" s="286">
        <f t="shared" si="3"/>
        <v>7.104790060854917</v>
      </c>
      <c r="AS43" s="286">
        <f t="shared" si="3"/>
        <v>0</v>
      </c>
      <c r="AT43" s="286">
        <f t="shared" si="3"/>
        <v>0</v>
      </c>
      <c r="AU43" s="286">
        <f t="shared" si="3"/>
        <v>0</v>
      </c>
      <c r="AV43" s="286">
        <f t="shared" si="3"/>
        <v>0</v>
      </c>
      <c r="AW43" s="286">
        <f t="shared" si="3"/>
        <v>0</v>
      </c>
      <c r="AX43" s="286">
        <f t="shared" si="3"/>
        <v>0</v>
      </c>
      <c r="AY43" s="286">
        <f t="shared" si="3"/>
        <v>1173.1885157382469</v>
      </c>
      <c r="AZ43" s="286">
        <f t="shared" si="3"/>
        <v>556.96479760636817</v>
      </c>
      <c r="BA43" s="286">
        <f t="shared" si="3"/>
        <v>0</v>
      </c>
      <c r="BB43" s="286">
        <f t="shared" si="3"/>
        <v>0</v>
      </c>
      <c r="BC43" s="286">
        <f t="shared" si="3"/>
        <v>2870.841834451006</v>
      </c>
    </row>
    <row r="44" spans="2:74" x14ac:dyDescent="0.2">
      <c r="AO44" s="204" t="s">
        <v>484</v>
      </c>
      <c r="AP44" s="286">
        <f t="shared" ref="AP44:BC44" si="4">AP83</f>
        <v>0</v>
      </c>
      <c r="AQ44" s="286">
        <f t="shared" si="4"/>
        <v>0</v>
      </c>
      <c r="AR44" s="286">
        <f t="shared" si="4"/>
        <v>0</v>
      </c>
      <c r="AS44" s="286">
        <f t="shared" si="4"/>
        <v>0</v>
      </c>
      <c r="AT44" s="286">
        <f t="shared" si="4"/>
        <v>0</v>
      </c>
      <c r="AU44" s="286">
        <f t="shared" si="4"/>
        <v>0</v>
      </c>
      <c r="AV44" s="286">
        <f t="shared" si="4"/>
        <v>0</v>
      </c>
      <c r="AW44" s="286">
        <f t="shared" si="4"/>
        <v>0</v>
      </c>
      <c r="AX44" s="286">
        <f t="shared" si="4"/>
        <v>0</v>
      </c>
      <c r="AY44" s="286">
        <f t="shared" si="4"/>
        <v>20798.316475388398</v>
      </c>
      <c r="AZ44" s="286">
        <f t="shared" si="4"/>
        <v>16.963528773956838</v>
      </c>
      <c r="BA44" s="286">
        <f t="shared" si="4"/>
        <v>0</v>
      </c>
      <c r="BB44" s="286">
        <f t="shared" si="4"/>
        <v>0</v>
      </c>
      <c r="BC44" s="286">
        <f t="shared" si="4"/>
        <v>44.774669200794314</v>
      </c>
    </row>
    <row r="45" spans="2:74" x14ac:dyDescent="0.2">
      <c r="AO45" s="204" t="s">
        <v>595</v>
      </c>
      <c r="AP45" s="286">
        <f t="shared" ref="AP45:BC45" si="5">AP84</f>
        <v>2.05024783499473</v>
      </c>
      <c r="AQ45" s="286">
        <f t="shared" si="5"/>
        <v>5.6184061187345121E-3</v>
      </c>
      <c r="AR45" s="286">
        <f t="shared" si="5"/>
        <v>0.48766657832528126</v>
      </c>
      <c r="AS45" s="286">
        <f t="shared" si="5"/>
        <v>0</v>
      </c>
      <c r="AT45" s="286">
        <f t="shared" si="5"/>
        <v>0</v>
      </c>
      <c r="AU45" s="286">
        <f t="shared" si="5"/>
        <v>0</v>
      </c>
      <c r="AV45" s="286">
        <f t="shared" si="5"/>
        <v>0</v>
      </c>
      <c r="AW45" s="286">
        <f t="shared" si="5"/>
        <v>0</v>
      </c>
      <c r="AX45" s="286">
        <f t="shared" si="5"/>
        <v>0</v>
      </c>
      <c r="AY45" s="286">
        <f t="shared" si="5"/>
        <v>0</v>
      </c>
      <c r="AZ45" s="286">
        <f t="shared" si="5"/>
        <v>0</v>
      </c>
      <c r="BA45" s="286">
        <f t="shared" si="5"/>
        <v>0</v>
      </c>
      <c r="BB45" s="286">
        <f t="shared" si="5"/>
        <v>0</v>
      </c>
      <c r="BC45" s="286">
        <f t="shared" si="5"/>
        <v>0</v>
      </c>
    </row>
    <row r="46" spans="2:74" x14ac:dyDescent="0.2">
      <c r="AO46" s="204" t="s">
        <v>596</v>
      </c>
      <c r="AP46" s="286">
        <f t="shared" ref="AP46:BC46" si="6">AP85</f>
        <v>0</v>
      </c>
      <c r="AQ46" s="286">
        <f t="shared" si="6"/>
        <v>5.1714158616864253E-4</v>
      </c>
      <c r="AR46" s="286">
        <f t="shared" si="6"/>
        <v>0</v>
      </c>
      <c r="AS46" s="286">
        <f t="shared" si="6"/>
        <v>0</v>
      </c>
      <c r="AT46" s="286">
        <f t="shared" si="6"/>
        <v>0</v>
      </c>
      <c r="AU46" s="286">
        <f t="shared" si="6"/>
        <v>0</v>
      </c>
      <c r="AV46" s="286">
        <f t="shared" si="6"/>
        <v>0</v>
      </c>
      <c r="AW46" s="286">
        <f t="shared" si="6"/>
        <v>0</v>
      </c>
      <c r="AX46" s="286">
        <f t="shared" si="6"/>
        <v>0</v>
      </c>
      <c r="AY46" s="286">
        <f t="shared" si="6"/>
        <v>0</v>
      </c>
      <c r="AZ46" s="286">
        <f t="shared" si="6"/>
        <v>0</v>
      </c>
      <c r="BA46" s="286">
        <f t="shared" si="6"/>
        <v>0</v>
      </c>
      <c r="BB46" s="286">
        <f t="shared" si="6"/>
        <v>0</v>
      </c>
      <c r="BC46" s="286">
        <f t="shared" si="6"/>
        <v>0</v>
      </c>
    </row>
    <row r="47" spans="2:74" x14ac:dyDescent="0.2">
      <c r="AO47" s="204" t="s">
        <v>532</v>
      </c>
      <c r="AP47" s="286">
        <f t="shared" ref="AP47:BC47" si="7">AP86</f>
        <v>0</v>
      </c>
      <c r="AQ47" s="286">
        <f t="shared" si="7"/>
        <v>0</v>
      </c>
      <c r="AR47" s="286">
        <f t="shared" si="7"/>
        <v>0</v>
      </c>
      <c r="AS47" s="286">
        <f t="shared" si="7"/>
        <v>0</v>
      </c>
      <c r="AT47" s="286">
        <f t="shared" si="7"/>
        <v>0</v>
      </c>
      <c r="AU47" s="286">
        <f t="shared" si="7"/>
        <v>0</v>
      </c>
      <c r="AV47" s="286">
        <f t="shared" si="7"/>
        <v>0</v>
      </c>
      <c r="AW47" s="286">
        <f t="shared" si="7"/>
        <v>0</v>
      </c>
      <c r="AX47" s="286">
        <f t="shared" si="7"/>
        <v>0</v>
      </c>
      <c r="AY47" s="286">
        <f t="shared" si="7"/>
        <v>0</v>
      </c>
      <c r="AZ47" s="286">
        <f t="shared" si="7"/>
        <v>0</v>
      </c>
      <c r="BA47" s="286">
        <f t="shared" si="7"/>
        <v>0</v>
      </c>
      <c r="BB47" s="286">
        <f t="shared" si="7"/>
        <v>0</v>
      </c>
      <c r="BC47" s="286">
        <f t="shared" si="7"/>
        <v>4.8979947555174279</v>
      </c>
    </row>
    <row r="48" spans="2:74" x14ac:dyDescent="0.2">
      <c r="AO48" s="204" t="s">
        <v>585</v>
      </c>
      <c r="AP48" s="286">
        <f t="shared" ref="AP48:BC48" si="8">AP87</f>
        <v>0</v>
      </c>
      <c r="AQ48" s="286">
        <f t="shared" si="8"/>
        <v>0</v>
      </c>
      <c r="AR48" s="286">
        <f t="shared" si="8"/>
        <v>0</v>
      </c>
      <c r="AS48" s="286">
        <f t="shared" si="8"/>
        <v>0</v>
      </c>
      <c r="AT48" s="286">
        <f t="shared" si="8"/>
        <v>0</v>
      </c>
      <c r="AU48" s="286">
        <f t="shared" si="8"/>
        <v>0</v>
      </c>
      <c r="AV48" s="286">
        <f t="shared" si="8"/>
        <v>0</v>
      </c>
      <c r="AW48" s="286">
        <f t="shared" si="8"/>
        <v>0</v>
      </c>
      <c r="AX48" s="286">
        <f t="shared" si="8"/>
        <v>0</v>
      </c>
      <c r="AY48" s="286">
        <f t="shared" si="8"/>
        <v>0</v>
      </c>
      <c r="AZ48" s="286">
        <f t="shared" si="8"/>
        <v>0</v>
      </c>
      <c r="BA48" s="286">
        <f t="shared" si="8"/>
        <v>0</v>
      </c>
      <c r="BB48" s="286">
        <f t="shared" si="8"/>
        <v>0</v>
      </c>
      <c r="BC48" s="286">
        <f t="shared" si="8"/>
        <v>0</v>
      </c>
    </row>
    <row r="49" spans="41:55" ht="16" x14ac:dyDescent="0.2">
      <c r="AO49" s="205" t="s">
        <v>567</v>
      </c>
      <c r="AP49" s="286">
        <f t="shared" ref="AP49:BC49" si="9">AP88</f>
        <v>0</v>
      </c>
      <c r="AQ49" s="286">
        <f t="shared" si="9"/>
        <v>0</v>
      </c>
      <c r="AR49" s="286">
        <f t="shared" si="9"/>
        <v>0</v>
      </c>
      <c r="AS49" s="286">
        <f t="shared" si="9"/>
        <v>1011.7674660019052</v>
      </c>
      <c r="AT49" s="286">
        <f t="shared" si="9"/>
        <v>0</v>
      </c>
      <c r="AU49" s="286">
        <f t="shared" si="9"/>
        <v>0</v>
      </c>
      <c r="AV49" s="286">
        <f t="shared" si="9"/>
        <v>0</v>
      </c>
      <c r="AW49" s="286">
        <f t="shared" si="9"/>
        <v>0</v>
      </c>
      <c r="AX49" s="286">
        <f t="shared" si="9"/>
        <v>0</v>
      </c>
      <c r="AY49" s="286">
        <f t="shared" si="9"/>
        <v>0</v>
      </c>
      <c r="AZ49" s="286">
        <f t="shared" si="9"/>
        <v>0</v>
      </c>
      <c r="BA49" s="286">
        <f t="shared" si="9"/>
        <v>0</v>
      </c>
      <c r="BB49" s="286">
        <f t="shared" si="9"/>
        <v>0</v>
      </c>
      <c r="BC49" s="286">
        <f t="shared" si="9"/>
        <v>0</v>
      </c>
    </row>
    <row r="50" spans="41:55" x14ac:dyDescent="0.2">
      <c r="AO50" s="204" t="s">
        <v>530</v>
      </c>
      <c r="AP50" s="286">
        <f t="shared" ref="AP50:BC50" si="10">AP89</f>
        <v>0</v>
      </c>
      <c r="AQ50" s="286">
        <f t="shared" si="10"/>
        <v>0</v>
      </c>
      <c r="AR50" s="286">
        <f t="shared" si="10"/>
        <v>0</v>
      </c>
      <c r="AS50" s="286">
        <f t="shared" si="10"/>
        <v>0</v>
      </c>
      <c r="AT50" s="286">
        <f t="shared" si="10"/>
        <v>0</v>
      </c>
      <c r="AU50" s="286">
        <f t="shared" si="10"/>
        <v>0</v>
      </c>
      <c r="AV50" s="286">
        <f t="shared" si="10"/>
        <v>0</v>
      </c>
      <c r="AW50" s="286">
        <f t="shared" si="10"/>
        <v>0</v>
      </c>
      <c r="AX50" s="286">
        <f t="shared" si="10"/>
        <v>0</v>
      </c>
      <c r="AY50" s="286">
        <f t="shared" si="10"/>
        <v>0</v>
      </c>
      <c r="AZ50" s="286">
        <f t="shared" si="10"/>
        <v>0</v>
      </c>
      <c r="BA50" s="286">
        <f t="shared" si="10"/>
        <v>0</v>
      </c>
      <c r="BB50" s="286">
        <f t="shared" si="10"/>
        <v>0</v>
      </c>
      <c r="BC50" s="286">
        <f t="shared" si="10"/>
        <v>0</v>
      </c>
    </row>
    <row r="51" spans="41:55" ht="16" x14ac:dyDescent="0.2">
      <c r="AO51" s="205" t="s">
        <v>533</v>
      </c>
      <c r="AP51" s="286">
        <f t="shared" ref="AP51:BC51" si="11">AP90</f>
        <v>0</v>
      </c>
      <c r="AQ51" s="286">
        <f t="shared" si="11"/>
        <v>0</v>
      </c>
      <c r="AR51" s="286">
        <f t="shared" si="11"/>
        <v>0</v>
      </c>
      <c r="AS51" s="286">
        <f t="shared" si="11"/>
        <v>0</v>
      </c>
      <c r="AT51" s="286">
        <f t="shared" si="11"/>
        <v>208.55560337725498</v>
      </c>
      <c r="AU51" s="286">
        <f t="shared" si="11"/>
        <v>0</v>
      </c>
      <c r="AV51" s="286">
        <f t="shared" si="11"/>
        <v>0</v>
      </c>
      <c r="AW51" s="286">
        <f t="shared" si="11"/>
        <v>0</v>
      </c>
      <c r="AX51" s="286">
        <f t="shared" si="11"/>
        <v>0</v>
      </c>
      <c r="AY51" s="286">
        <f t="shared" si="11"/>
        <v>0</v>
      </c>
      <c r="AZ51" s="286">
        <f t="shared" si="11"/>
        <v>0</v>
      </c>
      <c r="BA51" s="286">
        <f t="shared" si="11"/>
        <v>0</v>
      </c>
      <c r="BB51" s="286">
        <f t="shared" si="11"/>
        <v>0</v>
      </c>
      <c r="BC51" s="286">
        <f t="shared" si="11"/>
        <v>0</v>
      </c>
    </row>
    <row r="52" spans="41:55" x14ac:dyDescent="0.2">
      <c r="AO52" s="204" t="s">
        <v>562</v>
      </c>
      <c r="AP52" s="286">
        <f t="shared" ref="AP52:BC52" si="12">AP91</f>
        <v>0</v>
      </c>
      <c r="AQ52" s="286">
        <f t="shared" si="12"/>
        <v>0</v>
      </c>
      <c r="AR52" s="286">
        <f t="shared" si="12"/>
        <v>0</v>
      </c>
      <c r="AS52" s="286">
        <f t="shared" si="12"/>
        <v>0</v>
      </c>
      <c r="AT52" s="286">
        <f t="shared" si="12"/>
        <v>0</v>
      </c>
      <c r="AU52" s="286">
        <f t="shared" si="12"/>
        <v>0</v>
      </c>
      <c r="AV52" s="286">
        <f t="shared" si="12"/>
        <v>0</v>
      </c>
      <c r="AW52" s="286">
        <f t="shared" si="12"/>
        <v>0</v>
      </c>
      <c r="AX52" s="286">
        <f t="shared" si="12"/>
        <v>0</v>
      </c>
      <c r="AY52" s="286">
        <f t="shared" si="12"/>
        <v>0</v>
      </c>
      <c r="AZ52" s="286">
        <f t="shared" si="12"/>
        <v>0</v>
      </c>
      <c r="BA52" s="286">
        <f t="shared" si="12"/>
        <v>0</v>
      </c>
      <c r="BB52" s="286">
        <f t="shared" si="12"/>
        <v>0</v>
      </c>
      <c r="BC52" s="286">
        <f t="shared" si="12"/>
        <v>0</v>
      </c>
    </row>
    <row r="53" spans="41:55" x14ac:dyDescent="0.2">
      <c r="AO53" s="206" t="s">
        <v>554</v>
      </c>
      <c r="AP53" s="286">
        <f t="shared" ref="AP53:BC53" si="13">AP92</f>
        <v>0</v>
      </c>
      <c r="AQ53" s="286">
        <f t="shared" si="13"/>
        <v>0</v>
      </c>
      <c r="AR53" s="286">
        <f t="shared" si="13"/>
        <v>0</v>
      </c>
      <c r="AS53" s="286">
        <f t="shared" si="13"/>
        <v>0</v>
      </c>
      <c r="AT53" s="286">
        <f t="shared" si="13"/>
        <v>0</v>
      </c>
      <c r="AU53" s="286">
        <f t="shared" si="13"/>
        <v>286.88405520213911</v>
      </c>
      <c r="AV53" s="286">
        <f t="shared" si="13"/>
        <v>0</v>
      </c>
      <c r="AW53" s="286">
        <f t="shared" si="13"/>
        <v>0</v>
      </c>
      <c r="AX53" s="286">
        <f t="shared" si="13"/>
        <v>0</v>
      </c>
      <c r="AY53" s="286">
        <f t="shared" si="13"/>
        <v>0</v>
      </c>
      <c r="AZ53" s="286">
        <f t="shared" si="13"/>
        <v>0</v>
      </c>
      <c r="BA53" s="286">
        <f t="shared" si="13"/>
        <v>0</v>
      </c>
      <c r="BB53" s="286">
        <f t="shared" si="13"/>
        <v>0</v>
      </c>
      <c r="BC53" s="286">
        <f t="shared" si="13"/>
        <v>0</v>
      </c>
    </row>
    <row r="54" spans="41:55" x14ac:dyDescent="0.2">
      <c r="AO54" s="204" t="s">
        <v>537</v>
      </c>
      <c r="AP54" s="286">
        <f t="shared" ref="AP54:BC54" si="14">AP93</f>
        <v>0</v>
      </c>
      <c r="AQ54" s="286">
        <f t="shared" si="14"/>
        <v>0</v>
      </c>
      <c r="AR54" s="286">
        <f t="shared" si="14"/>
        <v>0</v>
      </c>
      <c r="AS54" s="286">
        <f t="shared" si="14"/>
        <v>0</v>
      </c>
      <c r="AT54" s="286">
        <f t="shared" si="14"/>
        <v>0</v>
      </c>
      <c r="AU54" s="286">
        <f t="shared" si="14"/>
        <v>0</v>
      </c>
      <c r="AV54" s="286">
        <f t="shared" si="14"/>
        <v>0</v>
      </c>
      <c r="AW54" s="286">
        <f t="shared" si="14"/>
        <v>0</v>
      </c>
      <c r="AX54" s="286">
        <f t="shared" si="14"/>
        <v>0</v>
      </c>
      <c r="AY54" s="286">
        <f t="shared" si="14"/>
        <v>0</v>
      </c>
      <c r="AZ54" s="286">
        <f t="shared" si="14"/>
        <v>0</v>
      </c>
      <c r="BA54" s="286">
        <f t="shared" si="14"/>
        <v>0</v>
      </c>
      <c r="BB54" s="286">
        <f t="shared" si="14"/>
        <v>0</v>
      </c>
      <c r="BC54" s="286">
        <f t="shared" si="14"/>
        <v>0</v>
      </c>
    </row>
    <row r="55" spans="41:55" ht="16" x14ac:dyDescent="0.2">
      <c r="AO55" s="205" t="s">
        <v>566</v>
      </c>
      <c r="AP55" s="286">
        <f t="shared" ref="AP55:BC55" si="15">AP94</f>
        <v>0</v>
      </c>
      <c r="AQ55" s="286">
        <f t="shared" si="15"/>
        <v>0</v>
      </c>
      <c r="AR55" s="286">
        <f t="shared" si="15"/>
        <v>0</v>
      </c>
      <c r="AS55" s="286">
        <f t="shared" si="15"/>
        <v>0</v>
      </c>
      <c r="AT55" s="286">
        <f t="shared" si="15"/>
        <v>0</v>
      </c>
      <c r="AU55" s="286">
        <f t="shared" si="15"/>
        <v>0</v>
      </c>
      <c r="AV55" s="286">
        <f t="shared" si="15"/>
        <v>1011.7674660019052</v>
      </c>
      <c r="AW55" s="286">
        <f t="shared" si="15"/>
        <v>0</v>
      </c>
      <c r="AX55" s="286">
        <f t="shared" si="15"/>
        <v>0</v>
      </c>
      <c r="AY55" s="286">
        <f t="shared" si="15"/>
        <v>0</v>
      </c>
      <c r="AZ55" s="286">
        <f t="shared" si="15"/>
        <v>0</v>
      </c>
      <c r="BA55" s="286">
        <f t="shared" si="15"/>
        <v>0</v>
      </c>
      <c r="BB55" s="286">
        <f t="shared" si="15"/>
        <v>0</v>
      </c>
      <c r="BC55" s="286">
        <f t="shared" si="15"/>
        <v>0</v>
      </c>
    </row>
    <row r="56" spans="41:55" ht="16" x14ac:dyDescent="0.2">
      <c r="AO56" s="205" t="s">
        <v>561</v>
      </c>
      <c r="AP56" s="286">
        <f t="shared" ref="AP56:BC56" si="16">AP95</f>
        <v>0</v>
      </c>
      <c r="AQ56" s="286">
        <f t="shared" si="16"/>
        <v>0</v>
      </c>
      <c r="AR56" s="286">
        <f t="shared" si="16"/>
        <v>0</v>
      </c>
      <c r="AS56" s="286">
        <f t="shared" si="16"/>
        <v>0</v>
      </c>
      <c r="AT56" s="286">
        <f t="shared" si="16"/>
        <v>0</v>
      </c>
      <c r="AU56" s="286">
        <f t="shared" si="16"/>
        <v>0</v>
      </c>
      <c r="AV56" s="286">
        <f t="shared" si="16"/>
        <v>0</v>
      </c>
      <c r="AW56" s="286">
        <f t="shared" si="16"/>
        <v>208.55560337725498</v>
      </c>
      <c r="AX56" s="286">
        <f t="shared" si="16"/>
        <v>0</v>
      </c>
      <c r="AY56" s="286">
        <f t="shared" si="16"/>
        <v>0</v>
      </c>
      <c r="AZ56" s="286">
        <f t="shared" si="16"/>
        <v>0</v>
      </c>
      <c r="BA56" s="286">
        <f t="shared" si="16"/>
        <v>0</v>
      </c>
      <c r="BB56" s="286">
        <f t="shared" si="16"/>
        <v>0</v>
      </c>
      <c r="BC56" s="286">
        <f t="shared" si="16"/>
        <v>0</v>
      </c>
    </row>
    <row r="57" spans="41:55" ht="16" x14ac:dyDescent="0.2">
      <c r="AO57" s="205" t="s">
        <v>558</v>
      </c>
      <c r="AP57" s="286">
        <f t="shared" ref="AP57:BC57" si="17">AP96</f>
        <v>0</v>
      </c>
      <c r="AQ57" s="286">
        <f t="shared" si="17"/>
        <v>0</v>
      </c>
      <c r="AR57" s="286">
        <f t="shared" si="17"/>
        <v>0</v>
      </c>
      <c r="AS57" s="286">
        <f t="shared" si="17"/>
        <v>0</v>
      </c>
      <c r="AT57" s="286">
        <f t="shared" si="17"/>
        <v>0</v>
      </c>
      <c r="AU57" s="286">
        <f t="shared" si="17"/>
        <v>0</v>
      </c>
      <c r="AV57" s="286">
        <f t="shared" si="17"/>
        <v>0</v>
      </c>
      <c r="AW57" s="286">
        <f t="shared" si="17"/>
        <v>0</v>
      </c>
      <c r="AX57" s="286">
        <f t="shared" si="17"/>
        <v>286.88405520213911</v>
      </c>
      <c r="AY57" s="286">
        <f t="shared" si="17"/>
        <v>0</v>
      </c>
      <c r="AZ57" s="286">
        <f t="shared" si="17"/>
        <v>0</v>
      </c>
      <c r="BA57" s="286">
        <f t="shared" si="17"/>
        <v>0</v>
      </c>
      <c r="BB57" s="286">
        <f t="shared" si="17"/>
        <v>0</v>
      </c>
      <c r="BC57" s="286">
        <f t="shared" si="17"/>
        <v>0</v>
      </c>
    </row>
    <row r="58" spans="41:55" ht="16" x14ac:dyDescent="0.2">
      <c r="AO58" s="205" t="s">
        <v>564</v>
      </c>
      <c r="AP58" s="286">
        <f t="shared" ref="AP58:BC58" si="18">AP97</f>
        <v>0</v>
      </c>
      <c r="AQ58" s="286">
        <f t="shared" si="18"/>
        <v>0</v>
      </c>
      <c r="AR58" s="286">
        <f t="shared" si="18"/>
        <v>0</v>
      </c>
      <c r="AS58" s="286">
        <f t="shared" si="18"/>
        <v>0</v>
      </c>
      <c r="AT58" s="286">
        <f t="shared" si="18"/>
        <v>0</v>
      </c>
      <c r="AU58" s="286">
        <f t="shared" si="18"/>
        <v>0</v>
      </c>
      <c r="AV58" s="286">
        <f t="shared" si="18"/>
        <v>0</v>
      </c>
      <c r="AW58" s="286">
        <f t="shared" si="18"/>
        <v>0</v>
      </c>
      <c r="AX58" s="286">
        <f t="shared" si="18"/>
        <v>0</v>
      </c>
      <c r="AY58" s="286">
        <f t="shared" si="18"/>
        <v>0</v>
      </c>
      <c r="AZ58" s="286">
        <f t="shared" si="18"/>
        <v>0</v>
      </c>
      <c r="BA58" s="286">
        <f t="shared" si="18"/>
        <v>0</v>
      </c>
      <c r="BB58" s="286">
        <f t="shared" si="18"/>
        <v>1000.0000000000001</v>
      </c>
      <c r="BC58" s="286">
        <f t="shared" si="18"/>
        <v>0</v>
      </c>
    </row>
    <row r="59" spans="41:55" x14ac:dyDescent="0.2">
      <c r="AO59" s="206" t="s">
        <v>563</v>
      </c>
      <c r="AP59" s="286">
        <f t="shared" ref="AP59:BC59" si="19">AP98</f>
        <v>0</v>
      </c>
      <c r="AQ59" s="286">
        <f t="shared" si="19"/>
        <v>0</v>
      </c>
      <c r="AR59" s="286">
        <f t="shared" si="19"/>
        <v>0</v>
      </c>
      <c r="AS59" s="286">
        <f t="shared" si="19"/>
        <v>0</v>
      </c>
      <c r="AT59" s="286">
        <f t="shared" si="19"/>
        <v>0</v>
      </c>
      <c r="AU59" s="286">
        <f t="shared" si="19"/>
        <v>0</v>
      </c>
      <c r="AV59" s="286">
        <f t="shared" si="19"/>
        <v>0</v>
      </c>
      <c r="AW59" s="286">
        <f t="shared" si="19"/>
        <v>0</v>
      </c>
      <c r="AX59" s="286">
        <f t="shared" si="19"/>
        <v>0</v>
      </c>
      <c r="AY59" s="286">
        <f t="shared" si="19"/>
        <v>0</v>
      </c>
      <c r="AZ59" s="286">
        <f t="shared" si="19"/>
        <v>0</v>
      </c>
      <c r="BA59" s="286">
        <f t="shared" si="19"/>
        <v>0</v>
      </c>
      <c r="BB59" s="286">
        <f t="shared" si="19"/>
        <v>0</v>
      </c>
      <c r="BC59" s="286">
        <f t="shared" si="19"/>
        <v>0</v>
      </c>
    </row>
    <row r="60" spans="41:55" x14ac:dyDescent="0.2">
      <c r="AO60" s="206" t="s">
        <v>546</v>
      </c>
      <c r="AP60" s="286">
        <f t="shared" ref="AP60:BC60" si="20">AP99</f>
        <v>0</v>
      </c>
      <c r="AQ60" s="286">
        <f t="shared" si="20"/>
        <v>0</v>
      </c>
      <c r="AR60" s="286">
        <f t="shared" si="20"/>
        <v>0</v>
      </c>
      <c r="AS60" s="286">
        <f t="shared" si="20"/>
        <v>0</v>
      </c>
      <c r="AT60" s="286">
        <f t="shared" si="20"/>
        <v>0</v>
      </c>
      <c r="AU60" s="286">
        <f t="shared" si="20"/>
        <v>0</v>
      </c>
      <c r="AV60" s="286">
        <f t="shared" si="20"/>
        <v>0</v>
      </c>
      <c r="AW60" s="286">
        <f t="shared" si="20"/>
        <v>0</v>
      </c>
      <c r="AX60" s="286">
        <f t="shared" si="20"/>
        <v>0</v>
      </c>
      <c r="AY60" s="286">
        <f t="shared" si="20"/>
        <v>208.55560337725498</v>
      </c>
      <c r="AZ60" s="286">
        <f t="shared" si="20"/>
        <v>0</v>
      </c>
      <c r="BA60" s="286">
        <f t="shared" si="20"/>
        <v>0</v>
      </c>
      <c r="BB60" s="286">
        <f t="shared" si="20"/>
        <v>0</v>
      </c>
      <c r="BC60" s="286">
        <f t="shared" si="20"/>
        <v>0</v>
      </c>
    </row>
    <row r="61" spans="41:55" x14ac:dyDescent="0.2">
      <c r="AO61" s="206" t="s">
        <v>582</v>
      </c>
      <c r="AP61" s="286">
        <f t="shared" ref="AP61:BC61" si="21">AP100</f>
        <v>0</v>
      </c>
      <c r="AQ61" s="286">
        <f t="shared" si="21"/>
        <v>0</v>
      </c>
      <c r="AR61" s="286">
        <f t="shared" si="21"/>
        <v>0</v>
      </c>
      <c r="AS61" s="286">
        <f t="shared" si="21"/>
        <v>0</v>
      </c>
      <c r="AT61" s="286">
        <f t="shared" si="21"/>
        <v>0</v>
      </c>
      <c r="AU61" s="286">
        <f t="shared" si="21"/>
        <v>0</v>
      </c>
      <c r="AV61" s="286">
        <f t="shared" si="21"/>
        <v>0</v>
      </c>
      <c r="AW61" s="286">
        <f t="shared" si="21"/>
        <v>0</v>
      </c>
      <c r="AX61" s="286">
        <f t="shared" si="21"/>
        <v>0</v>
      </c>
      <c r="AY61" s="286">
        <f t="shared" si="21"/>
        <v>0</v>
      </c>
      <c r="AZ61" s="286">
        <f t="shared" si="21"/>
        <v>286.88405520213911</v>
      </c>
      <c r="BA61" s="286">
        <f t="shared" si="21"/>
        <v>0</v>
      </c>
      <c r="BB61" s="286">
        <f t="shared" si="21"/>
        <v>0</v>
      </c>
      <c r="BC61" s="286">
        <f t="shared" si="21"/>
        <v>0</v>
      </c>
    </row>
    <row r="62" spans="41:55" x14ac:dyDescent="0.2">
      <c r="AO62" s="206" t="s">
        <v>547</v>
      </c>
      <c r="AP62" s="286">
        <f t="shared" ref="AP62:BC62" si="22">AP101</f>
        <v>0</v>
      </c>
      <c r="AQ62" s="286">
        <f t="shared" si="22"/>
        <v>0</v>
      </c>
      <c r="AR62" s="286">
        <f t="shared" si="22"/>
        <v>0</v>
      </c>
      <c r="AS62" s="286">
        <f t="shared" si="22"/>
        <v>0</v>
      </c>
      <c r="AT62" s="286">
        <f t="shared" si="22"/>
        <v>0</v>
      </c>
      <c r="AU62" s="286">
        <f t="shared" si="22"/>
        <v>0</v>
      </c>
      <c r="AV62" s="286">
        <f t="shared" si="22"/>
        <v>0</v>
      </c>
      <c r="AW62" s="286">
        <f t="shared" si="22"/>
        <v>0</v>
      </c>
      <c r="AX62" s="286">
        <f t="shared" si="22"/>
        <v>0</v>
      </c>
      <c r="AY62" s="286">
        <f t="shared" si="22"/>
        <v>0</v>
      </c>
      <c r="AZ62" s="286">
        <f t="shared" si="22"/>
        <v>0</v>
      </c>
      <c r="BA62" s="286">
        <f t="shared" si="22"/>
        <v>0</v>
      </c>
      <c r="BB62" s="286">
        <f t="shared" si="22"/>
        <v>111.00813284002646</v>
      </c>
      <c r="BC62" s="286">
        <f t="shared" si="22"/>
        <v>0</v>
      </c>
    </row>
    <row r="63" spans="41:55" x14ac:dyDescent="0.2">
      <c r="AO63" s="206" t="s">
        <v>549</v>
      </c>
      <c r="AP63" s="286">
        <f t="shared" ref="AP63:BC63" si="23">AP102</f>
        <v>0</v>
      </c>
      <c r="AQ63" s="286">
        <f t="shared" si="23"/>
        <v>0</v>
      </c>
      <c r="AR63" s="286">
        <f t="shared" si="23"/>
        <v>0</v>
      </c>
      <c r="AS63" s="286">
        <f t="shared" si="23"/>
        <v>0</v>
      </c>
      <c r="AT63" s="286">
        <f t="shared" si="23"/>
        <v>0</v>
      </c>
      <c r="AU63" s="286">
        <f t="shared" si="23"/>
        <v>0</v>
      </c>
      <c r="AV63" s="286">
        <f t="shared" si="23"/>
        <v>0</v>
      </c>
      <c r="AW63" s="286">
        <f t="shared" si="23"/>
        <v>0</v>
      </c>
      <c r="AX63" s="286">
        <f t="shared" si="23"/>
        <v>0</v>
      </c>
      <c r="AY63" s="286">
        <f t="shared" si="23"/>
        <v>0</v>
      </c>
      <c r="AZ63" s="286">
        <f t="shared" si="23"/>
        <v>0</v>
      </c>
      <c r="BA63" s="286">
        <f t="shared" si="23"/>
        <v>0</v>
      </c>
      <c r="BB63" s="286">
        <f t="shared" si="23"/>
        <v>0</v>
      </c>
      <c r="BC63" s="286">
        <f t="shared" si="23"/>
        <v>0</v>
      </c>
    </row>
    <row r="64" spans="41:55" x14ac:dyDescent="0.2">
      <c r="AO64" s="206" t="s">
        <v>548</v>
      </c>
      <c r="AP64" s="286">
        <f t="shared" ref="AP64:BC64" si="24">AP103</f>
        <v>0</v>
      </c>
      <c r="AQ64" s="286">
        <f t="shared" si="24"/>
        <v>0</v>
      </c>
      <c r="AR64" s="286">
        <f t="shared" si="24"/>
        <v>0</v>
      </c>
      <c r="AS64" s="286">
        <f t="shared" si="24"/>
        <v>0</v>
      </c>
      <c r="AT64" s="286">
        <f t="shared" si="24"/>
        <v>0</v>
      </c>
      <c r="AU64" s="286">
        <f t="shared" si="24"/>
        <v>0</v>
      </c>
      <c r="AV64" s="286">
        <f t="shared" si="24"/>
        <v>0</v>
      </c>
      <c r="AW64" s="286">
        <f t="shared" si="24"/>
        <v>0</v>
      </c>
      <c r="AX64" s="286">
        <f t="shared" si="24"/>
        <v>0</v>
      </c>
      <c r="AY64" s="286">
        <f t="shared" si="24"/>
        <v>0</v>
      </c>
      <c r="AZ64" s="286">
        <f t="shared" si="24"/>
        <v>0</v>
      </c>
      <c r="BA64" s="286">
        <f t="shared" si="24"/>
        <v>0</v>
      </c>
      <c r="BB64" s="286">
        <f t="shared" si="24"/>
        <v>0</v>
      </c>
      <c r="BC64" s="286">
        <f t="shared" si="24"/>
        <v>0</v>
      </c>
    </row>
    <row r="65" spans="32:63" x14ac:dyDescent="0.2">
      <c r="AO65" s="206" t="s">
        <v>542</v>
      </c>
      <c r="AP65" s="286">
        <f t="shared" ref="AP65:BC65" si="25">AP104</f>
        <v>0</v>
      </c>
      <c r="AQ65" s="286">
        <f t="shared" si="25"/>
        <v>0</v>
      </c>
      <c r="AR65" s="286">
        <f t="shared" si="25"/>
        <v>0</v>
      </c>
      <c r="AS65" s="286">
        <f t="shared" si="25"/>
        <v>0</v>
      </c>
      <c r="AT65" s="286">
        <f t="shared" si="25"/>
        <v>0</v>
      </c>
      <c r="AU65" s="286">
        <f t="shared" si="25"/>
        <v>0</v>
      </c>
      <c r="AV65" s="286">
        <f t="shared" si="25"/>
        <v>0</v>
      </c>
      <c r="AW65" s="286">
        <f t="shared" si="25"/>
        <v>0</v>
      </c>
      <c r="AX65" s="286">
        <f t="shared" si="25"/>
        <v>0</v>
      </c>
      <c r="AY65" s="286">
        <f t="shared" si="25"/>
        <v>0</v>
      </c>
      <c r="AZ65" s="286">
        <f t="shared" si="25"/>
        <v>0</v>
      </c>
      <c r="BA65" s="286">
        <f t="shared" si="25"/>
        <v>0</v>
      </c>
      <c r="BB65" s="286">
        <f t="shared" si="25"/>
        <v>198.80764502323905</v>
      </c>
      <c r="BC65" s="286">
        <f t="shared" si="25"/>
        <v>0</v>
      </c>
    </row>
    <row r="66" spans="32:63" ht="16" x14ac:dyDescent="0.2">
      <c r="AO66" s="253" t="s">
        <v>544</v>
      </c>
      <c r="AP66" s="286">
        <f t="shared" ref="AP66:BC66" si="26">AP105</f>
        <v>0</v>
      </c>
      <c r="AQ66" s="286">
        <f t="shared" si="26"/>
        <v>0</v>
      </c>
      <c r="AR66" s="286">
        <f t="shared" si="26"/>
        <v>0</v>
      </c>
      <c r="AS66" s="286">
        <f t="shared" si="26"/>
        <v>0</v>
      </c>
      <c r="AT66" s="286">
        <f t="shared" si="26"/>
        <v>0</v>
      </c>
      <c r="AU66" s="286">
        <f t="shared" si="26"/>
        <v>0</v>
      </c>
      <c r="AV66" s="286">
        <f t="shared" si="26"/>
        <v>0</v>
      </c>
      <c r="AW66" s="286">
        <f t="shared" si="26"/>
        <v>0</v>
      </c>
      <c r="AX66" s="286">
        <f t="shared" si="26"/>
        <v>0</v>
      </c>
      <c r="AY66" s="286">
        <f t="shared" si="26"/>
        <v>0</v>
      </c>
      <c r="AZ66" s="286">
        <f t="shared" si="26"/>
        <v>0</v>
      </c>
      <c r="BA66" s="286">
        <f t="shared" si="26"/>
        <v>69.582675758133661</v>
      </c>
      <c r="BB66" s="286">
        <f t="shared" si="26"/>
        <v>0</v>
      </c>
      <c r="BC66" s="286">
        <f t="shared" si="26"/>
        <v>0</v>
      </c>
    </row>
    <row r="67" spans="32:63" x14ac:dyDescent="0.2">
      <c r="AO67" s="206" t="s">
        <v>543</v>
      </c>
      <c r="AP67" s="286">
        <f t="shared" ref="AP67:BC67" si="27">AP106</f>
        <v>0</v>
      </c>
      <c r="AQ67" s="286">
        <f t="shared" si="27"/>
        <v>0</v>
      </c>
      <c r="AR67" s="286">
        <f t="shared" si="27"/>
        <v>0</v>
      </c>
      <c r="AS67" s="286">
        <f t="shared" si="27"/>
        <v>0</v>
      </c>
      <c r="AT67" s="286">
        <f t="shared" si="27"/>
        <v>0</v>
      </c>
      <c r="AU67" s="286">
        <f t="shared" si="27"/>
        <v>0</v>
      </c>
      <c r="AV67" s="286">
        <f t="shared" si="27"/>
        <v>0</v>
      </c>
      <c r="AW67" s="286">
        <f t="shared" si="27"/>
        <v>0</v>
      </c>
      <c r="AX67" s="286">
        <f t="shared" si="27"/>
        <v>0</v>
      </c>
      <c r="AY67" s="286">
        <f t="shared" si="27"/>
        <v>0</v>
      </c>
      <c r="AZ67" s="286">
        <f t="shared" si="27"/>
        <v>0</v>
      </c>
      <c r="BA67" s="286">
        <f t="shared" si="27"/>
        <v>0</v>
      </c>
      <c r="BB67" s="286">
        <f t="shared" si="27"/>
        <v>0</v>
      </c>
      <c r="BC67" s="286">
        <f t="shared" si="27"/>
        <v>0</v>
      </c>
    </row>
    <row r="68" spans="32:63" x14ac:dyDescent="0.2">
      <c r="AO68" s="204" t="s">
        <v>545</v>
      </c>
      <c r="AP68" s="286">
        <f t="shared" ref="AP68:BC68" si="28">AP107</f>
        <v>0</v>
      </c>
      <c r="AQ68" s="286">
        <f t="shared" si="28"/>
        <v>0</v>
      </c>
      <c r="AR68" s="286">
        <f t="shared" si="28"/>
        <v>0</v>
      </c>
      <c r="AS68" s="286">
        <f t="shared" si="28"/>
        <v>0</v>
      </c>
      <c r="AT68" s="286">
        <f t="shared" si="28"/>
        <v>0</v>
      </c>
      <c r="AU68" s="286">
        <f t="shared" si="28"/>
        <v>0</v>
      </c>
      <c r="AV68" s="286">
        <f t="shared" si="28"/>
        <v>0</v>
      </c>
      <c r="AW68" s="286">
        <f t="shared" si="28"/>
        <v>0</v>
      </c>
      <c r="AX68" s="286">
        <f t="shared" si="28"/>
        <v>0</v>
      </c>
      <c r="AY68" s="286">
        <f t="shared" si="28"/>
        <v>0</v>
      </c>
      <c r="AZ68" s="286">
        <f t="shared" si="28"/>
        <v>0</v>
      </c>
      <c r="BA68" s="286">
        <f t="shared" si="28"/>
        <v>0</v>
      </c>
      <c r="BB68" s="286">
        <f t="shared" si="28"/>
        <v>0</v>
      </c>
      <c r="BC68" s="286">
        <f t="shared" si="28"/>
        <v>0</v>
      </c>
    </row>
    <row r="69" spans="32:63" x14ac:dyDescent="0.2">
      <c r="AO69" s="206" t="s">
        <v>540</v>
      </c>
      <c r="AP69" s="286">
        <f t="shared" ref="AP69:BC69" si="29">AP108</f>
        <v>0</v>
      </c>
      <c r="AQ69" s="286">
        <f t="shared" si="29"/>
        <v>0</v>
      </c>
      <c r="AR69" s="286">
        <f t="shared" si="29"/>
        <v>0</v>
      </c>
      <c r="AS69" s="286">
        <f t="shared" si="29"/>
        <v>0</v>
      </c>
      <c r="AT69" s="286">
        <f t="shared" si="29"/>
        <v>0</v>
      </c>
      <c r="AU69" s="286">
        <f t="shared" si="29"/>
        <v>0</v>
      </c>
      <c r="AV69" s="286">
        <f t="shared" si="29"/>
        <v>0</v>
      </c>
      <c r="AW69" s="286">
        <f t="shared" si="29"/>
        <v>0</v>
      </c>
      <c r="AX69" s="286">
        <f t="shared" si="29"/>
        <v>0</v>
      </c>
      <c r="AY69" s="286">
        <f t="shared" si="29"/>
        <v>0</v>
      </c>
      <c r="AZ69" s="286">
        <f t="shared" si="29"/>
        <v>10.437401363720047</v>
      </c>
      <c r="BA69" s="286">
        <f t="shared" si="29"/>
        <v>0</v>
      </c>
      <c r="BB69" s="286">
        <f t="shared" si="29"/>
        <v>0</v>
      </c>
      <c r="BC69" s="286">
        <f t="shared" si="29"/>
        <v>48.707873030693563</v>
      </c>
    </row>
    <row r="70" spans="32:63" x14ac:dyDescent="0.2">
      <c r="AO70" s="206" t="s">
        <v>570</v>
      </c>
      <c r="AP70" s="286">
        <f t="shared" ref="AP70:BC70" si="30">AP109</f>
        <v>0</v>
      </c>
      <c r="AQ70" s="286">
        <f t="shared" si="30"/>
        <v>0</v>
      </c>
      <c r="AR70" s="286">
        <f t="shared" si="30"/>
        <v>0</v>
      </c>
      <c r="AS70" s="286">
        <f t="shared" si="30"/>
        <v>0</v>
      </c>
      <c r="AT70" s="286">
        <f t="shared" si="30"/>
        <v>0</v>
      </c>
      <c r="AU70" s="286">
        <f t="shared" si="30"/>
        <v>0</v>
      </c>
      <c r="AV70" s="286">
        <f t="shared" si="30"/>
        <v>0</v>
      </c>
      <c r="AW70" s="286">
        <f t="shared" si="30"/>
        <v>0</v>
      </c>
      <c r="AX70" s="286">
        <f t="shared" si="30"/>
        <v>0</v>
      </c>
      <c r="AY70" s="286">
        <f t="shared" si="30"/>
        <v>0</v>
      </c>
      <c r="AZ70" s="286">
        <f t="shared" si="30"/>
        <v>0</v>
      </c>
      <c r="BA70" s="286">
        <f t="shared" si="30"/>
        <v>0</v>
      </c>
      <c r="BB70" s="286">
        <f t="shared" si="30"/>
        <v>0</v>
      </c>
      <c r="BC70" s="286">
        <f t="shared" si="30"/>
        <v>1309.8157778632656</v>
      </c>
    </row>
    <row r="71" spans="32:63" x14ac:dyDescent="0.2">
      <c r="AO71" s="206" t="s">
        <v>571</v>
      </c>
      <c r="AP71" s="286">
        <f t="shared" ref="AP71:BC71" si="31">AP110</f>
        <v>0</v>
      </c>
      <c r="AQ71" s="286">
        <f t="shared" si="31"/>
        <v>0</v>
      </c>
      <c r="AR71" s="286">
        <f t="shared" si="31"/>
        <v>0</v>
      </c>
      <c r="AS71" s="286">
        <f t="shared" si="31"/>
        <v>0</v>
      </c>
      <c r="AT71" s="286">
        <f t="shared" si="31"/>
        <v>0</v>
      </c>
      <c r="AU71" s="286">
        <f t="shared" si="31"/>
        <v>0</v>
      </c>
      <c r="AV71" s="286">
        <f t="shared" si="31"/>
        <v>0</v>
      </c>
      <c r="AW71" s="286">
        <f t="shared" si="31"/>
        <v>0</v>
      </c>
      <c r="AX71" s="286">
        <f t="shared" si="31"/>
        <v>0</v>
      </c>
      <c r="AY71" s="286">
        <f t="shared" si="31"/>
        <v>0</v>
      </c>
      <c r="AZ71" s="286">
        <f t="shared" si="31"/>
        <v>0</v>
      </c>
      <c r="BA71" s="286">
        <f t="shared" si="31"/>
        <v>0</v>
      </c>
      <c r="BB71" s="286">
        <f t="shared" si="31"/>
        <v>0</v>
      </c>
      <c r="BC71" s="286">
        <f t="shared" si="31"/>
        <v>0</v>
      </c>
    </row>
    <row r="72" spans="32:63" x14ac:dyDescent="0.2">
      <c r="AO72" s="206" t="s">
        <v>572</v>
      </c>
      <c r="AP72" s="286">
        <f t="shared" ref="AP72:BC72" si="32">AP111</f>
        <v>0</v>
      </c>
      <c r="AQ72" s="286">
        <f t="shared" si="32"/>
        <v>0</v>
      </c>
      <c r="AR72" s="286">
        <f t="shared" si="32"/>
        <v>0</v>
      </c>
      <c r="AS72" s="286">
        <f t="shared" si="32"/>
        <v>0</v>
      </c>
      <c r="AT72" s="286">
        <f t="shared" si="32"/>
        <v>0</v>
      </c>
      <c r="AU72" s="286">
        <f t="shared" si="32"/>
        <v>0</v>
      </c>
      <c r="AV72" s="286">
        <f t="shared" si="32"/>
        <v>0</v>
      </c>
      <c r="AW72" s="286">
        <f t="shared" si="32"/>
        <v>0</v>
      </c>
      <c r="AX72" s="286">
        <f t="shared" si="32"/>
        <v>0</v>
      </c>
      <c r="AY72" s="286">
        <f t="shared" si="32"/>
        <v>0</v>
      </c>
      <c r="AZ72" s="286">
        <f t="shared" si="32"/>
        <v>0</v>
      </c>
      <c r="BA72" s="286">
        <f t="shared" si="32"/>
        <v>0</v>
      </c>
      <c r="BB72" s="286">
        <f t="shared" si="32"/>
        <v>0</v>
      </c>
      <c r="BC72" s="286">
        <f t="shared" si="32"/>
        <v>0</v>
      </c>
    </row>
    <row r="73" spans="32:63" x14ac:dyDescent="0.2">
      <c r="AO73" s="206" t="s">
        <v>583</v>
      </c>
      <c r="AP73" s="286">
        <f t="shared" ref="AP73:BC73" si="33">AP112</f>
        <v>0</v>
      </c>
      <c r="AQ73" s="286">
        <f t="shared" si="33"/>
        <v>0</v>
      </c>
      <c r="AR73" s="286">
        <f t="shared" si="33"/>
        <v>0</v>
      </c>
      <c r="AS73" s="286">
        <f t="shared" si="33"/>
        <v>0</v>
      </c>
      <c r="AT73" s="286">
        <f t="shared" si="33"/>
        <v>0</v>
      </c>
      <c r="AU73" s="286">
        <f t="shared" si="33"/>
        <v>0</v>
      </c>
      <c r="AV73" s="286">
        <f t="shared" si="33"/>
        <v>0</v>
      </c>
      <c r="AW73" s="286">
        <f t="shared" si="33"/>
        <v>0</v>
      </c>
      <c r="AX73" s="286">
        <f t="shared" si="33"/>
        <v>0</v>
      </c>
      <c r="AY73" s="286">
        <f t="shared" si="33"/>
        <v>0</v>
      </c>
      <c r="AZ73" s="286">
        <f t="shared" si="33"/>
        <v>0</v>
      </c>
      <c r="BA73" s="286">
        <f t="shared" si="33"/>
        <v>0</v>
      </c>
      <c r="BB73" s="286">
        <f t="shared" si="33"/>
        <v>0</v>
      </c>
      <c r="BC73" s="286">
        <f t="shared" si="33"/>
        <v>0</v>
      </c>
    </row>
    <row r="74" spans="32:63" x14ac:dyDescent="0.2">
      <c r="AO74" s="206"/>
      <c r="AP74" s="363" t="s">
        <v>601</v>
      </c>
      <c r="AQ74" s="363"/>
      <c r="AR74" s="363"/>
      <c r="AS74" s="363"/>
      <c r="AT74" s="363"/>
      <c r="AU74" s="363"/>
      <c r="AV74" s="363"/>
      <c r="AW74" s="363"/>
      <c r="AX74" s="363"/>
      <c r="AY74" s="363"/>
      <c r="AZ74" s="363"/>
      <c r="BA74" s="363"/>
      <c r="BB74" s="363"/>
      <c r="BC74" s="363"/>
    </row>
    <row r="78" spans="32:63" ht="112" x14ac:dyDescent="0.2">
      <c r="AO78" s="260" t="s">
        <v>457</v>
      </c>
      <c r="AP78" s="207" t="s">
        <v>418</v>
      </c>
      <c r="AQ78" s="207" t="s">
        <v>419</v>
      </c>
      <c r="AR78" s="207" t="s">
        <v>420</v>
      </c>
      <c r="AS78" s="207" t="s">
        <v>581</v>
      </c>
      <c r="AT78" s="207" t="s">
        <v>560</v>
      </c>
      <c r="AU78" s="207" t="s">
        <v>559</v>
      </c>
      <c r="AV78" s="207" t="s">
        <v>446</v>
      </c>
      <c r="AW78" s="207" t="s">
        <v>443</v>
      </c>
      <c r="AX78" s="207" t="s">
        <v>465</v>
      </c>
      <c r="AY78" s="207" t="s">
        <v>444</v>
      </c>
      <c r="AZ78" s="207" t="s">
        <v>439</v>
      </c>
      <c r="BA78" s="207" t="s">
        <v>461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484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484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595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595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596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596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532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532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585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585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567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567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530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530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533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533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562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562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554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554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537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537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566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566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561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561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558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558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564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564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563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563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546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546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582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582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547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547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549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549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548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548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542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542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544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544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543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543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545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545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540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540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570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570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571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571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572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572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583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583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63" t="s">
        <v>421</v>
      </c>
      <c r="AQ113" s="363"/>
      <c r="AR113" s="363"/>
      <c r="AS113" s="363"/>
      <c r="AT113" s="363"/>
      <c r="AU113" s="363"/>
      <c r="AV113" s="363"/>
      <c r="AW113" s="363"/>
      <c r="AX113" s="363"/>
      <c r="AY113" s="363"/>
      <c r="AZ113" s="363"/>
      <c r="BA113" s="363"/>
      <c r="BB113" s="363"/>
      <c r="BC113" s="363"/>
      <c r="BD113" s="25" t="s">
        <v>476</v>
      </c>
      <c r="BI113" s="363" t="s">
        <v>423</v>
      </c>
      <c r="BJ113" s="363"/>
      <c r="BK113" s="25" t="s">
        <v>491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64"/>
      <c r="D115" s="364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63" t="s">
        <v>475</v>
      </c>
      <c r="AQ115" s="363"/>
      <c r="AR115" s="363"/>
      <c r="AS115" s="363"/>
      <c r="AT115" s="363"/>
      <c r="AU115" s="363"/>
      <c r="AV115" s="363"/>
      <c r="AW115" s="363"/>
      <c r="AX115" s="363"/>
      <c r="AY115" s="363"/>
      <c r="AZ115" s="363"/>
      <c r="BA115" s="363"/>
      <c r="BB115" s="363"/>
      <c r="BC115" s="363"/>
      <c r="BI115" s="25"/>
      <c r="BJ115" s="25"/>
    </row>
    <row r="116" spans="2:63" ht="236" x14ac:dyDescent="0.2">
      <c r="B116" s="240" t="s">
        <v>456</v>
      </c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484</v>
      </c>
      <c r="H116" s="207" t="s">
        <v>528</v>
      </c>
      <c r="I116" s="207" t="s">
        <v>595</v>
      </c>
      <c r="J116" s="207" t="s">
        <v>596</v>
      </c>
      <c r="K116" s="207" t="s">
        <v>585</v>
      </c>
      <c r="L116" s="209" t="s">
        <v>567</v>
      </c>
      <c r="M116" s="207" t="s">
        <v>530</v>
      </c>
      <c r="N116" s="209" t="s">
        <v>533</v>
      </c>
      <c r="O116" s="207" t="s">
        <v>562</v>
      </c>
      <c r="P116" s="210" t="s">
        <v>554</v>
      </c>
      <c r="Q116" s="207" t="s">
        <v>537</v>
      </c>
      <c r="R116" s="209" t="s">
        <v>566</v>
      </c>
      <c r="S116" s="209" t="s">
        <v>561</v>
      </c>
      <c r="T116" s="209" t="s">
        <v>558</v>
      </c>
      <c r="U116" s="209" t="s">
        <v>564</v>
      </c>
      <c r="V116" s="210" t="s">
        <v>563</v>
      </c>
      <c r="W116" s="210" t="s">
        <v>546</v>
      </c>
      <c r="X116" s="210" t="s">
        <v>582</v>
      </c>
      <c r="Y116" s="210" t="s">
        <v>547</v>
      </c>
      <c r="Z116" s="210" t="s">
        <v>549</v>
      </c>
      <c r="AA116" s="210" t="s">
        <v>548</v>
      </c>
      <c r="AB116" s="210" t="s">
        <v>542</v>
      </c>
      <c r="AC116" s="232" t="s">
        <v>544</v>
      </c>
      <c r="AD116" s="210" t="s">
        <v>543</v>
      </c>
      <c r="AE116" s="207" t="s">
        <v>545</v>
      </c>
      <c r="AF116" s="210" t="s">
        <v>540</v>
      </c>
      <c r="AG116" s="210" t="s">
        <v>570</v>
      </c>
      <c r="AH116" s="210" t="s">
        <v>571</v>
      </c>
      <c r="AI116" s="210" t="s">
        <v>572</v>
      </c>
      <c r="AJ116" s="210" t="s">
        <v>583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581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560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559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465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461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63" t="s">
        <v>422</v>
      </c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3"/>
      <c r="T131" s="363"/>
      <c r="U131" s="363"/>
      <c r="V131" s="363"/>
      <c r="W131" s="363"/>
      <c r="X131" s="363"/>
      <c r="Y131" s="363"/>
      <c r="Z131" s="363"/>
      <c r="AA131" s="363"/>
      <c r="AB131" s="363"/>
      <c r="AC131" s="363"/>
      <c r="AD131" s="363"/>
      <c r="AE131" s="363"/>
      <c r="AF131" s="363"/>
      <c r="AG131" s="363"/>
      <c r="AH131" s="363"/>
      <c r="AI131" s="363"/>
      <c r="AJ131" s="363"/>
      <c r="AK131" s="25" t="s">
        <v>472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63" t="s">
        <v>473</v>
      </c>
      <c r="D133" s="363"/>
      <c r="E133" s="363"/>
      <c r="F133" s="363"/>
      <c r="G133" s="363"/>
      <c r="H133" s="363"/>
      <c r="I133" s="363"/>
      <c r="J133" s="363"/>
      <c r="K133" s="363"/>
      <c r="L133" s="363"/>
      <c r="M133" s="363"/>
      <c r="N133" s="363"/>
      <c r="O133" s="363"/>
      <c r="P133" s="363"/>
      <c r="Q133" s="363"/>
      <c r="R133" s="363"/>
      <c r="S133" s="363"/>
      <c r="T133" s="363"/>
      <c r="U133" s="363"/>
      <c r="V133" s="363"/>
      <c r="W133" s="363"/>
      <c r="X133" s="363"/>
      <c r="Y133" s="363"/>
      <c r="Z133" s="363"/>
      <c r="AA133" s="363"/>
      <c r="AB133" s="363"/>
      <c r="AC133" s="363"/>
      <c r="AD133" s="363"/>
      <c r="AE133" s="363"/>
      <c r="AF133" s="363"/>
      <c r="AG133" s="363"/>
      <c r="AH133" s="363"/>
      <c r="AI133" s="363"/>
      <c r="AJ133" s="363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484</v>
      </c>
      <c r="H144" s="207" t="s">
        <v>528</v>
      </c>
      <c r="I144" s="207" t="s">
        <v>595</v>
      </c>
      <c r="J144" s="207" t="s">
        <v>596</v>
      </c>
      <c r="K144" s="207" t="s">
        <v>585</v>
      </c>
      <c r="L144" s="209" t="s">
        <v>567</v>
      </c>
      <c r="M144" s="207" t="s">
        <v>530</v>
      </c>
      <c r="N144" s="209" t="s">
        <v>533</v>
      </c>
      <c r="O144" s="207" t="s">
        <v>562</v>
      </c>
      <c r="P144" s="210" t="s">
        <v>554</v>
      </c>
      <c r="Q144" s="207" t="s">
        <v>537</v>
      </c>
      <c r="R144" s="209" t="s">
        <v>566</v>
      </c>
      <c r="S144" s="209" t="s">
        <v>561</v>
      </c>
      <c r="T144" s="209" t="s">
        <v>558</v>
      </c>
      <c r="U144" s="209" t="s">
        <v>564</v>
      </c>
      <c r="V144" s="210" t="s">
        <v>563</v>
      </c>
      <c r="W144" s="210" t="s">
        <v>546</v>
      </c>
      <c r="X144" s="210" t="s">
        <v>582</v>
      </c>
      <c r="Y144" s="210" t="s">
        <v>547</v>
      </c>
      <c r="Z144" s="210" t="s">
        <v>549</v>
      </c>
      <c r="AA144" s="210" t="s">
        <v>548</v>
      </c>
      <c r="AB144" s="210" t="s">
        <v>542</v>
      </c>
      <c r="AC144" s="232" t="s">
        <v>544</v>
      </c>
      <c r="AD144" s="210" t="s">
        <v>543</v>
      </c>
      <c r="AE144" s="207" t="s">
        <v>545</v>
      </c>
      <c r="AF144" s="210" t="s">
        <v>540</v>
      </c>
      <c r="AG144" s="210" t="s">
        <v>570</v>
      </c>
      <c r="AH144" s="210" t="s">
        <v>571</v>
      </c>
      <c r="AI144" s="210" t="s">
        <v>572</v>
      </c>
      <c r="AJ144" s="210" t="s">
        <v>583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490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483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598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597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531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584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63" t="s">
        <v>57</v>
      </c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3"/>
      <c r="T154" s="363"/>
      <c r="U154" s="363"/>
      <c r="V154" s="363"/>
      <c r="W154" s="363"/>
      <c r="X154" s="363"/>
      <c r="Y154" s="363"/>
      <c r="Z154" s="363"/>
      <c r="AA154" s="363"/>
      <c r="AB154" s="363"/>
      <c r="AC154" s="363"/>
      <c r="AD154" s="363"/>
      <c r="AE154" s="363"/>
      <c r="AF154" s="363"/>
      <c r="AG154" s="363"/>
      <c r="AH154" s="363"/>
      <c r="AI154" s="363"/>
      <c r="AJ154" s="363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63" t="s">
        <v>474</v>
      </c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3"/>
      <c r="T156" s="363"/>
      <c r="U156" s="363"/>
      <c r="V156" s="363"/>
      <c r="W156" s="363"/>
      <c r="X156" s="363"/>
      <c r="Y156" s="363"/>
      <c r="Z156" s="363"/>
      <c r="AA156" s="363"/>
      <c r="AB156" s="363"/>
      <c r="AC156" s="363"/>
      <c r="AD156" s="363"/>
      <c r="AE156" s="363"/>
      <c r="AF156" s="363"/>
      <c r="AG156" s="363"/>
      <c r="AH156" s="363"/>
      <c r="AI156" s="363"/>
      <c r="AJ156" s="363"/>
      <c r="AK156" s="25"/>
      <c r="AL156" s="25"/>
    </row>
    <row r="160" spans="2:42" x14ac:dyDescent="0.2">
      <c r="C160" s="363" t="s">
        <v>471</v>
      </c>
      <c r="D160" s="363"/>
      <c r="E160" s="363"/>
      <c r="F160" s="363"/>
      <c r="G160" s="363"/>
      <c r="H160" s="363"/>
      <c r="I160" s="363"/>
      <c r="J160" s="363"/>
      <c r="K160" s="363"/>
      <c r="L160" s="363"/>
      <c r="M160" s="363"/>
      <c r="N160" s="363"/>
      <c r="O160" s="363"/>
      <c r="P160" s="363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484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528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529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532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585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567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530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533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562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554</v>
      </c>
      <c r="C176" s="252">
        <f>P155</f>
        <v>0</v>
      </c>
      <c r="D176" s="259" t="s">
        <v>478</v>
      </c>
      <c r="E176" s="252">
        <v>286.88405520213911</v>
      </c>
      <c r="F176" s="171" t="s">
        <v>480</v>
      </c>
      <c r="G176" s="252">
        <f t="shared" si="42"/>
        <v>286.88405520213911</v>
      </c>
      <c r="H176" s="171" t="s">
        <v>480</v>
      </c>
      <c r="I176" s="252">
        <v>0</v>
      </c>
      <c r="J176" s="259" t="s">
        <v>481</v>
      </c>
      <c r="K176" s="252">
        <f t="shared" si="43"/>
        <v>0</v>
      </c>
    </row>
    <row r="177" spans="2:18" x14ac:dyDescent="0.2">
      <c r="B177" s="204" t="s">
        <v>537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566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561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558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564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563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546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582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547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549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548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542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544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543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545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540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570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571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572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583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477</v>
      </c>
      <c r="E197" s="3" t="s">
        <v>479</v>
      </c>
      <c r="G197" s="25" t="s">
        <v>476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63" t="s">
        <v>482</v>
      </c>
      <c r="D200" s="363"/>
      <c r="E200" s="363"/>
      <c r="F200" s="363"/>
      <c r="G200" s="363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581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560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559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485</v>
      </c>
      <c r="E210" s="252">
        <f t="shared" si="47"/>
        <v>208.55560337725498</v>
      </c>
      <c r="F210" s="171" t="s">
        <v>481</v>
      </c>
      <c r="G210" s="252">
        <f t="shared" si="48"/>
        <v>0</v>
      </c>
    </row>
    <row r="211" spans="2:11" x14ac:dyDescent="0.2">
      <c r="B211" s="204" t="s">
        <v>465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461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475</v>
      </c>
      <c r="D217" s="171"/>
      <c r="E217" s="171" t="s">
        <v>472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63" t="s">
        <v>423</v>
      </c>
      <c r="AD50" s="363"/>
      <c r="AE50" s="363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63" t="s">
        <v>421</v>
      </c>
      <c r="L53" s="363"/>
      <c r="M53" s="363"/>
      <c r="N53" s="363"/>
      <c r="O53" s="363"/>
      <c r="P53" s="363"/>
      <c r="Q53" s="363"/>
      <c r="R53" s="363"/>
      <c r="S53" s="363"/>
      <c r="T53" s="363"/>
      <c r="U53" s="363"/>
      <c r="V53" s="363"/>
      <c r="W53" s="363"/>
      <c r="AD53" s="25"/>
      <c r="AE53" s="25"/>
      <c r="AF53" s="25"/>
      <c r="AG53" s="25"/>
      <c r="AH53" s="25"/>
      <c r="AI53" s="25"/>
    </row>
    <row r="58" spans="2:35" x14ac:dyDescent="0.2">
      <c r="C58" s="364"/>
      <c r="D58" s="364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63" t="s">
        <v>422</v>
      </c>
      <c r="D73" s="363"/>
      <c r="E73" s="363"/>
      <c r="F73" s="363"/>
      <c r="G73" s="363"/>
      <c r="H73" s="363"/>
      <c r="I73" s="363"/>
      <c r="J73" s="363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63" t="s">
        <v>57</v>
      </c>
      <c r="D92" s="363"/>
      <c r="E92" s="363"/>
      <c r="F92" s="363"/>
      <c r="G92" s="363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4" t="s">
        <v>318</v>
      </c>
      <c r="E2" s="294"/>
      <c r="F2" s="294"/>
      <c r="G2" s="294"/>
      <c r="V2" s="166"/>
    </row>
    <row r="3" spans="2:22" x14ac:dyDescent="0.2">
      <c r="B3" s="3"/>
      <c r="C3" s="3"/>
      <c r="D3" s="388" t="s">
        <v>83</v>
      </c>
      <c r="E3" s="388"/>
      <c r="F3" s="388"/>
      <c r="G3" s="388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68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65" t="s">
        <v>356</v>
      </c>
      <c r="S4" s="365"/>
      <c r="T4" s="365"/>
      <c r="U4" s="365"/>
      <c r="V4" s="166"/>
    </row>
    <row r="5" spans="2:22" ht="14.5" customHeight="1" x14ac:dyDescent="0.2">
      <c r="B5" s="368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65"/>
      <c r="S5" s="365"/>
      <c r="T5" s="365"/>
      <c r="U5" s="365"/>
      <c r="V5" s="166"/>
    </row>
    <row r="6" spans="2:22" x14ac:dyDescent="0.2">
      <c r="B6" s="368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65"/>
      <c r="S6" s="365"/>
      <c r="T6" s="365"/>
      <c r="U6" s="365"/>
      <c r="V6" s="166"/>
    </row>
    <row r="7" spans="2:22" ht="16" thickBot="1" x14ac:dyDescent="0.25">
      <c r="B7" s="368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66"/>
      <c r="S7" s="366"/>
      <c r="T7" s="366"/>
      <c r="U7" s="366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65" t="s">
        <v>355</v>
      </c>
      <c r="Q8" s="381"/>
      <c r="R8" s="383" t="s">
        <v>342</v>
      </c>
      <c r="S8" s="384"/>
      <c r="T8" s="369" t="s">
        <v>409</v>
      </c>
      <c r="U8" s="370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65"/>
      <c r="Q9" s="381"/>
      <c r="R9" s="385"/>
      <c r="S9" s="386"/>
      <c r="T9" s="371"/>
      <c r="U9" s="372"/>
      <c r="V9" s="166"/>
    </row>
    <row r="10" spans="2:22" x14ac:dyDescent="0.2">
      <c r="L10" s="3"/>
      <c r="M10" s="3"/>
      <c r="O10" s="166"/>
      <c r="P10" s="365"/>
      <c r="Q10" s="381"/>
      <c r="R10" s="385"/>
      <c r="S10" s="386"/>
      <c r="T10" s="371"/>
      <c r="U10" s="372"/>
      <c r="V10" s="166"/>
    </row>
    <row r="11" spans="2:22" x14ac:dyDescent="0.2">
      <c r="B11" s="3"/>
      <c r="C11" s="3"/>
      <c r="D11" s="294" t="s">
        <v>318</v>
      </c>
      <c r="E11" s="294"/>
      <c r="F11" s="294"/>
      <c r="G11" s="294"/>
      <c r="H11" s="294"/>
      <c r="L11" s="3"/>
      <c r="M11" s="3"/>
      <c r="O11" s="166"/>
      <c r="P11" s="365"/>
      <c r="Q11" s="381"/>
      <c r="R11" s="385"/>
      <c r="S11" s="386"/>
      <c r="T11" s="371"/>
      <c r="U11" s="372"/>
      <c r="V11" s="166"/>
    </row>
    <row r="12" spans="2:22" x14ac:dyDescent="0.2">
      <c r="B12" s="3"/>
      <c r="C12" s="3"/>
      <c r="D12" s="388" t="s">
        <v>83</v>
      </c>
      <c r="E12" s="388"/>
      <c r="F12" s="388"/>
      <c r="G12" s="388"/>
      <c r="H12" s="388"/>
      <c r="L12" s="3"/>
      <c r="M12" s="3"/>
      <c r="O12" s="166"/>
      <c r="P12" s="382" t="s">
        <v>408</v>
      </c>
      <c r="Q12" s="381"/>
      <c r="R12" s="377" t="s">
        <v>317</v>
      </c>
      <c r="S12" s="378"/>
      <c r="T12" s="373" t="s">
        <v>343</v>
      </c>
      <c r="U12" s="374"/>
      <c r="V12" s="166"/>
    </row>
    <row r="13" spans="2:22" ht="14.5" customHeight="1" x14ac:dyDescent="0.2">
      <c r="B13" s="367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65"/>
      <c r="Q13" s="381"/>
      <c r="R13" s="377"/>
      <c r="S13" s="378"/>
      <c r="T13" s="373"/>
      <c r="U13" s="374"/>
      <c r="V13" s="166"/>
    </row>
    <row r="14" spans="2:22" x14ac:dyDescent="0.2">
      <c r="B14" s="367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65"/>
      <c r="Q14" s="381"/>
      <c r="R14" s="377"/>
      <c r="S14" s="378"/>
      <c r="T14" s="373"/>
      <c r="U14" s="374"/>
      <c r="V14" s="166"/>
    </row>
    <row r="15" spans="2:22" ht="16" thickBot="1" x14ac:dyDescent="0.25">
      <c r="B15" s="367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65"/>
      <c r="Q15" s="381"/>
      <c r="R15" s="379"/>
      <c r="S15" s="380"/>
      <c r="T15" s="375"/>
      <c r="U15" s="376"/>
      <c r="V15" s="166"/>
    </row>
    <row r="16" spans="2:22" x14ac:dyDescent="0.2">
      <c r="B16" s="367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4" t="s">
        <v>318</v>
      </c>
      <c r="E19" s="294"/>
      <c r="F19" s="294"/>
      <c r="G19" s="294"/>
      <c r="L19" s="3"/>
      <c r="M19" s="3"/>
    </row>
    <row r="20" spans="2:13" x14ac:dyDescent="0.2">
      <c r="B20" s="3"/>
      <c r="C20" s="3"/>
      <c r="D20" s="388" t="s">
        <v>83</v>
      </c>
      <c r="E20" s="388"/>
      <c r="F20" s="388"/>
      <c r="G20" s="388"/>
      <c r="K20" s="3"/>
      <c r="L20" s="3"/>
    </row>
    <row r="21" spans="2:13" x14ac:dyDescent="0.2">
      <c r="B21" s="389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89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89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89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87" t="s">
        <v>405</v>
      </c>
      <c r="D30" s="195" t="s">
        <v>81</v>
      </c>
      <c r="E30" s="195" t="s">
        <v>353</v>
      </c>
    </row>
    <row r="31" spans="2:13" x14ac:dyDescent="0.2">
      <c r="B31" s="387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87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87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90" t="s">
        <v>357</v>
      </c>
      <c r="F3" s="390"/>
      <c r="G3" s="390"/>
      <c r="H3"/>
      <c r="I3"/>
      <c r="L3" s="363" t="s">
        <v>449</v>
      </c>
      <c r="M3" s="363"/>
      <c r="N3" s="363"/>
      <c r="P3"/>
      <c r="T3" s="171" t="s">
        <v>448</v>
      </c>
    </row>
    <row r="4" spans="3:20" ht="16" thickBot="1" x14ac:dyDescent="0.25">
      <c r="E4" s="388" t="s">
        <v>11</v>
      </c>
      <c r="F4" s="388"/>
      <c r="G4" s="388"/>
      <c r="H4"/>
      <c r="I4"/>
      <c r="L4" s="388" t="s">
        <v>48</v>
      </c>
      <c r="M4" s="388"/>
      <c r="N4" s="388"/>
      <c r="P4"/>
      <c r="T4" s="3" t="s">
        <v>48</v>
      </c>
    </row>
    <row r="5" spans="3:20" ht="14.5" customHeight="1" thickBot="1" x14ac:dyDescent="0.25">
      <c r="C5" s="368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68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68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63" t="s">
        <v>449</v>
      </c>
      <c r="M9" s="363"/>
      <c r="N9" s="363"/>
      <c r="O9" s="363"/>
    </row>
    <row r="10" spans="3:20" x14ac:dyDescent="0.2">
      <c r="E10" s="390" t="s">
        <v>357</v>
      </c>
      <c r="F10" s="390"/>
      <c r="L10" s="388" t="s">
        <v>48</v>
      </c>
      <c r="M10" s="388"/>
      <c r="N10" s="388"/>
      <c r="O10" s="388"/>
    </row>
    <row r="11" spans="3:20" x14ac:dyDescent="0.2">
      <c r="E11" s="388" t="s">
        <v>11</v>
      </c>
      <c r="F11" s="388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67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67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67"/>
      <c r="D14" s="155" t="s">
        <v>23</v>
      </c>
      <c r="E14" s="3" t="s">
        <v>99</v>
      </c>
      <c r="F14" s="3">
        <f>Kiln_CO2Waste</f>
        <v>478.57864826468187</v>
      </c>
      <c r="L14" s="363" t="s">
        <v>449</v>
      </c>
      <c r="M14" s="363"/>
      <c r="N14" s="363"/>
    </row>
    <row r="15" spans="3:20" x14ac:dyDescent="0.2">
      <c r="C15" s="367"/>
      <c r="D15" s="3" t="s">
        <v>19</v>
      </c>
      <c r="E15" s="17">
        <f>SUM(E13:E14)</f>
        <v>0</v>
      </c>
      <c r="F15" s="17">
        <f>SUM(F13:F14)</f>
        <v>483.56340080977998</v>
      </c>
      <c r="L15" s="388" t="s">
        <v>48</v>
      </c>
      <c r="M15" s="388"/>
      <c r="N15" s="388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63" t="s">
        <v>449</v>
      </c>
      <c r="M19" s="363"/>
    </row>
    <row r="20" spans="3:16" x14ac:dyDescent="0.2">
      <c r="C20" s="389" t="s">
        <v>354</v>
      </c>
      <c r="E20" s="156" t="s">
        <v>351</v>
      </c>
      <c r="L20" s="388" t="s">
        <v>48</v>
      </c>
      <c r="M20" s="388"/>
    </row>
    <row r="21" spans="3:16" ht="14.5" customHeight="1" x14ac:dyDescent="0.2">
      <c r="C21" s="389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89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89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93" t="s">
        <v>70</v>
      </c>
      <c r="I2" s="293"/>
      <c r="J2" s="293"/>
      <c r="K2" s="293"/>
      <c r="L2" s="293"/>
      <c r="M2" s="293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93" t="s">
        <v>74</v>
      </c>
      <c r="I3" s="293"/>
      <c r="J3" s="293"/>
      <c r="K3" s="13"/>
      <c r="L3" s="297" t="s">
        <v>75</v>
      </c>
      <c r="M3" s="297"/>
      <c r="N3" s="7"/>
      <c r="AN3" s="398" t="s">
        <v>78</v>
      </c>
      <c r="AO3" s="398"/>
      <c r="AP3" s="398"/>
      <c r="AQ3" s="398"/>
      <c r="AR3" s="398"/>
      <c r="AS3" s="398"/>
      <c r="AT3" s="398"/>
      <c r="AU3" s="398"/>
      <c r="AV3" s="398"/>
      <c r="AW3" s="398"/>
      <c r="AX3" s="398"/>
      <c r="AY3" s="398"/>
      <c r="AZ3" s="398"/>
      <c r="BA3" s="398"/>
      <c r="BB3" s="398"/>
      <c r="BC3" s="398"/>
      <c r="BD3" s="398"/>
      <c r="BE3" s="398"/>
      <c r="BF3" s="398"/>
      <c r="BG3" s="398"/>
      <c r="BH3" s="398"/>
      <c r="BI3" s="398"/>
      <c r="BJ3" s="398"/>
      <c r="BK3" s="398"/>
    </row>
    <row r="4" spans="3:69" ht="17" x14ac:dyDescent="0.25">
      <c r="C4" s="13" t="s">
        <v>11</v>
      </c>
      <c r="D4" s="13" t="s">
        <v>76</v>
      </c>
      <c r="E4" s="13"/>
      <c r="F4" s="13"/>
      <c r="AN4" s="398"/>
      <c r="AO4" s="398"/>
      <c r="AP4" s="398"/>
      <c r="AQ4" s="398"/>
      <c r="AR4" s="398"/>
      <c r="AS4" s="398"/>
      <c r="AT4" s="398"/>
      <c r="AU4" s="398"/>
      <c r="AV4" s="398"/>
      <c r="AW4" s="398"/>
      <c r="AX4" s="398"/>
      <c r="AY4" s="398"/>
      <c r="AZ4" s="398"/>
      <c r="BA4" s="398"/>
      <c r="BB4" s="398"/>
      <c r="BC4" s="398"/>
      <c r="BD4" s="398"/>
      <c r="BE4" s="398"/>
      <c r="BF4" s="398"/>
      <c r="BG4" s="398"/>
      <c r="BH4" s="398"/>
      <c r="BI4" s="398"/>
      <c r="BJ4" s="398"/>
      <c r="BK4" s="398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9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3"/>
      <c r="J5" s="293"/>
      <c r="K5" s="293"/>
      <c r="L5" s="293"/>
      <c r="M5" s="293"/>
      <c r="AN5" s="398"/>
      <c r="AO5" s="398"/>
      <c r="AP5" s="398"/>
      <c r="AQ5" s="398"/>
      <c r="AR5" s="398"/>
      <c r="AS5" s="398"/>
      <c r="AT5" s="398"/>
      <c r="AU5" s="398"/>
      <c r="AV5" s="398"/>
      <c r="AW5" s="398"/>
      <c r="AX5" s="398"/>
      <c r="AY5" s="398"/>
      <c r="AZ5" s="398"/>
      <c r="BA5" s="398"/>
      <c r="BB5" s="398"/>
      <c r="BC5" s="398"/>
      <c r="BD5" s="398"/>
      <c r="BE5" s="398"/>
      <c r="BF5" s="398"/>
      <c r="BG5" s="398"/>
      <c r="BH5" s="398"/>
      <c r="BI5" s="398"/>
      <c r="BJ5" s="398"/>
      <c r="BK5" s="398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7">
        <v>6</v>
      </c>
      <c r="BJ10" s="397"/>
      <c r="BK10" s="397"/>
      <c r="BL10" s="397"/>
      <c r="BM10" s="397"/>
      <c r="BN10" s="397"/>
      <c r="BO10" s="397"/>
      <c r="BP10" s="397"/>
      <c r="BQ10" s="397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7"/>
      <c r="BJ11" s="397"/>
      <c r="BK11" s="397"/>
      <c r="BL11" s="397"/>
      <c r="BM11" s="397"/>
      <c r="BN11" s="397"/>
      <c r="BO11" s="397"/>
      <c r="BP11" s="397"/>
      <c r="BQ11" s="397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4" t="s">
        <v>113</v>
      </c>
    </row>
    <row r="18" spans="3:87" ht="18.5" customHeight="1" x14ac:dyDescent="0.25">
      <c r="BI18" s="394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4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4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4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4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92">
        <v>1</v>
      </c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1"/>
      <c r="Q28" s="1"/>
      <c r="R28" s="1"/>
      <c r="S28" s="1"/>
      <c r="T28" s="1"/>
      <c r="U28" s="1"/>
      <c r="V28" s="1"/>
      <c r="W28" s="391">
        <v>3</v>
      </c>
      <c r="X28" s="391"/>
      <c r="Y28" s="391"/>
      <c r="Z28" s="391"/>
      <c r="AA28" s="391"/>
      <c r="AB28" s="391"/>
      <c r="AC28" s="391"/>
      <c r="AD28" s="391"/>
      <c r="AE28" s="391"/>
      <c r="AF28" s="391"/>
      <c r="AG28" s="39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92">
        <v>4</v>
      </c>
      <c r="AU28" s="392"/>
      <c r="AV28" s="392"/>
      <c r="AW28" s="392"/>
      <c r="AX28" s="392"/>
      <c r="AY28" s="392"/>
      <c r="AZ28" s="392"/>
      <c r="BA28" s="392"/>
      <c r="BB28" s="392"/>
      <c r="BC28" s="392"/>
      <c r="BD28" s="392"/>
      <c r="BE28" s="392"/>
      <c r="BF28" s="392"/>
      <c r="BG28" s="392"/>
      <c r="BH28" s="392"/>
      <c r="BI28" s="392"/>
      <c r="BT28" s="392">
        <v>5</v>
      </c>
      <c r="BU28" s="392"/>
      <c r="BV28" s="392"/>
      <c r="BW28" s="392"/>
      <c r="BX28" s="392"/>
      <c r="BY28" s="392"/>
      <c r="BZ28" s="392"/>
      <c r="CA28" s="392"/>
      <c r="CB28" s="392"/>
      <c r="CC28" s="392"/>
      <c r="CD28" s="392"/>
      <c r="CE28" s="392"/>
      <c r="CF28" s="392"/>
      <c r="CG28" s="392"/>
      <c r="CH28" s="392"/>
      <c r="CI28" s="392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6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6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6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6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5" t="s">
        <v>80</v>
      </c>
      <c r="AK37" s="395"/>
      <c r="AL37" s="395"/>
      <c r="AM37" s="395"/>
      <c r="AN37" s="395"/>
      <c r="AO37" s="395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5" t="s">
        <v>81</v>
      </c>
      <c r="S38" s="395"/>
      <c r="T38" s="395"/>
      <c r="U38" s="395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5"/>
      <c r="AK38" s="395"/>
      <c r="AL38" s="395"/>
      <c r="AM38" s="395"/>
      <c r="AN38" s="395"/>
      <c r="AO38" s="395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5" t="s">
        <v>98</v>
      </c>
      <c r="BM38" s="395"/>
      <c r="BN38" s="395"/>
      <c r="BO38" s="395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5"/>
      <c r="S39" s="395"/>
      <c r="T39" s="395"/>
      <c r="U39" s="395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5"/>
      <c r="AK39" s="395"/>
      <c r="AL39" s="395"/>
      <c r="AM39" s="395"/>
      <c r="AN39" s="395"/>
      <c r="AO39" s="395"/>
      <c r="AP39" s="51"/>
      <c r="AQ39" s="51"/>
      <c r="AR39" s="1"/>
      <c r="AS39" s="1"/>
      <c r="AT39" s="1"/>
      <c r="AU39" s="1"/>
      <c r="AV39" s="1"/>
      <c r="AW39" s="1"/>
      <c r="AX39" s="1"/>
      <c r="BL39" s="395"/>
      <c r="BM39" s="395"/>
      <c r="BN39" s="395"/>
      <c r="BO39" s="395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5"/>
      <c r="S40" s="395"/>
      <c r="T40" s="395"/>
      <c r="U40" s="395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5"/>
      <c r="AK40" s="395"/>
      <c r="AL40" s="395"/>
      <c r="AM40" s="395"/>
      <c r="AN40" s="395"/>
      <c r="AO40" s="395"/>
      <c r="AP40" s="51"/>
      <c r="AQ40" s="51"/>
      <c r="AR40" s="1"/>
      <c r="AS40" s="56"/>
      <c r="AT40" s="1"/>
      <c r="AU40" s="1"/>
      <c r="AV40" s="1"/>
      <c r="AW40" s="1"/>
      <c r="AX40" s="1"/>
      <c r="BL40" s="395"/>
      <c r="BM40" s="395"/>
      <c r="BN40" s="395"/>
      <c r="BO40" s="395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5"/>
      <c r="AK41" s="395"/>
      <c r="AL41" s="395"/>
      <c r="AM41" s="395"/>
      <c r="AN41" s="395"/>
      <c r="AO41" s="395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51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5"/>
      <c r="AK42" s="395"/>
      <c r="AL42" s="395"/>
      <c r="AM42" s="395"/>
      <c r="AN42" s="395"/>
      <c r="AO42" s="395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29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5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0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29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0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393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393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393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393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393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1">
        <v>2</v>
      </c>
      <c r="D57" s="391"/>
      <c r="E57" s="391"/>
      <c r="F57" s="391"/>
      <c r="G57" s="391"/>
      <c r="H57" s="391"/>
      <c r="I57" s="391"/>
      <c r="J57" s="391"/>
      <c r="K57" s="391"/>
      <c r="L57" s="391"/>
      <c r="M57" s="391"/>
      <c r="N57" s="391"/>
      <c r="O57" s="39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11" priority="3" operator="notEqual">
      <formula>0</formula>
    </cfRule>
  </conditionalFormatting>
  <conditionalFormatting sqref="AL46">
    <cfRule type="cellIs" dxfId="10" priority="2" operator="notEqual">
      <formula>0</formula>
    </cfRule>
  </conditionalFormatting>
  <conditionalFormatting sqref="BM44">
    <cfRule type="cellIs" dxfId="9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294" t="s">
        <v>318</v>
      </c>
      <c r="E4" s="294"/>
      <c r="F4" s="294"/>
      <c r="G4" s="294"/>
      <c r="H4" s="166"/>
      <c r="I4" s="166"/>
      <c r="P4" s="166"/>
      <c r="Q4" s="166"/>
      <c r="R4" s="166"/>
      <c r="S4" s="365" t="s">
        <v>356</v>
      </c>
      <c r="T4" s="365"/>
      <c r="U4" s="365"/>
      <c r="V4" s="365"/>
      <c r="W4" s="166"/>
    </row>
    <row r="5" spans="1:23" x14ac:dyDescent="0.2">
      <c r="A5" s="166"/>
      <c r="B5" s="168"/>
      <c r="C5" s="168"/>
      <c r="D5" s="388" t="s">
        <v>83</v>
      </c>
      <c r="E5" s="388"/>
      <c r="F5" s="388"/>
      <c r="G5" s="388"/>
      <c r="H5" s="166"/>
      <c r="I5" s="166"/>
      <c r="P5" s="166"/>
      <c r="Q5" s="166"/>
      <c r="R5" s="166"/>
      <c r="S5" s="365"/>
      <c r="T5" s="365"/>
      <c r="U5" s="365"/>
      <c r="V5" s="365"/>
      <c r="W5" s="166"/>
    </row>
    <row r="6" spans="1:23" ht="15" customHeight="1" x14ac:dyDescent="0.2">
      <c r="A6" s="166"/>
      <c r="B6" s="368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65"/>
      <c r="T6" s="365"/>
      <c r="U6" s="365"/>
      <c r="V6" s="365"/>
      <c r="W6" s="166"/>
    </row>
    <row r="7" spans="1:23" ht="16" thickBot="1" x14ac:dyDescent="0.25">
      <c r="A7" s="166"/>
      <c r="B7" s="368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66"/>
      <c r="T7" s="366"/>
      <c r="U7" s="366"/>
      <c r="V7" s="366"/>
      <c r="W7" s="166"/>
    </row>
    <row r="8" spans="1:23" x14ac:dyDescent="0.2">
      <c r="A8" s="166"/>
      <c r="B8" s="368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65" t="s">
        <v>355</v>
      </c>
      <c r="R8" s="381"/>
      <c r="S8" s="383" t="s">
        <v>342</v>
      </c>
      <c r="T8" s="384"/>
      <c r="U8" s="369" t="s">
        <v>409</v>
      </c>
      <c r="V8" s="370"/>
      <c r="W8" s="166"/>
    </row>
    <row r="9" spans="1:23" x14ac:dyDescent="0.2">
      <c r="A9" s="166"/>
      <c r="B9" s="368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65"/>
      <c r="R9" s="381"/>
      <c r="S9" s="385"/>
      <c r="T9" s="386"/>
      <c r="U9" s="371"/>
      <c r="V9" s="372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65"/>
      <c r="R10" s="381"/>
      <c r="S10" s="385"/>
      <c r="T10" s="386"/>
      <c r="U10" s="371"/>
      <c r="V10" s="372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65"/>
      <c r="R11" s="381"/>
      <c r="S11" s="385"/>
      <c r="T11" s="386"/>
      <c r="U11" s="371"/>
      <c r="V11" s="372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399" t="s">
        <v>408</v>
      </c>
      <c r="R12" s="381"/>
      <c r="S12" s="377" t="s">
        <v>317</v>
      </c>
      <c r="T12" s="378"/>
      <c r="U12" s="373" t="s">
        <v>343</v>
      </c>
      <c r="V12" s="374"/>
      <c r="W12" s="166"/>
    </row>
    <row r="13" spans="1:23" x14ac:dyDescent="0.2">
      <c r="A13" s="166"/>
      <c r="B13" s="168"/>
      <c r="C13" s="168"/>
      <c r="D13" s="294" t="s">
        <v>318</v>
      </c>
      <c r="E13" s="294"/>
      <c r="F13" s="294"/>
      <c r="G13" s="294"/>
      <c r="H13" s="294"/>
      <c r="I13" s="166"/>
      <c r="P13" s="166"/>
      <c r="Q13" s="365"/>
      <c r="R13" s="381"/>
      <c r="S13" s="377"/>
      <c r="T13" s="378"/>
      <c r="U13" s="373"/>
      <c r="V13" s="374"/>
      <c r="W13" s="166"/>
    </row>
    <row r="14" spans="1:23" ht="15" customHeight="1" x14ac:dyDescent="0.2">
      <c r="A14" s="166"/>
      <c r="B14" s="168"/>
      <c r="C14" s="168"/>
      <c r="D14" s="388" t="s">
        <v>83</v>
      </c>
      <c r="E14" s="388"/>
      <c r="F14" s="388"/>
      <c r="G14" s="388"/>
      <c r="H14" s="388"/>
      <c r="I14" s="166"/>
      <c r="P14" s="166"/>
      <c r="Q14" s="365"/>
      <c r="R14" s="381"/>
      <c r="S14" s="377"/>
      <c r="T14" s="378"/>
      <c r="U14" s="373"/>
      <c r="V14" s="374"/>
      <c r="W14" s="166"/>
    </row>
    <row r="15" spans="1:23" ht="16" thickBot="1" x14ac:dyDescent="0.25">
      <c r="A15" s="166"/>
      <c r="B15" s="367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65"/>
      <c r="R15" s="381"/>
      <c r="S15" s="379"/>
      <c r="T15" s="380"/>
      <c r="U15" s="375"/>
      <c r="V15" s="376"/>
      <c r="W15" s="166"/>
    </row>
    <row r="16" spans="1:23" x14ac:dyDescent="0.2">
      <c r="A16" s="166"/>
      <c r="B16" s="367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67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67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294" t="s">
        <v>318</v>
      </c>
      <c r="E21" s="294"/>
      <c r="F21" s="294"/>
      <c r="G21" s="294"/>
      <c r="H21" s="166"/>
      <c r="I21" s="166"/>
    </row>
    <row r="22" spans="1:12" ht="15" customHeight="1" x14ac:dyDescent="0.2">
      <c r="A22" s="166"/>
      <c r="B22" s="168"/>
      <c r="C22" s="168"/>
      <c r="D22" s="388" t="s">
        <v>83</v>
      </c>
      <c r="E22" s="388"/>
      <c r="F22" s="388"/>
      <c r="G22" s="388"/>
      <c r="H22" s="166"/>
      <c r="I22" s="166"/>
    </row>
    <row r="23" spans="1:12" x14ac:dyDescent="0.2">
      <c r="A23" s="166"/>
      <c r="B23" s="389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89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89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89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87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87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87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87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266</vt:i4>
      </vt:variant>
    </vt:vector>
  </HeadingPairs>
  <TitlesOfParts>
    <vt:vector size="277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2025-07-01T18:27:44Z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