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C5802E9C-907D-4245-8C8D-A934B65901F5}" xr6:coauthVersionLast="47" xr6:coauthVersionMax="47" xr10:uidLastSave="{00000000-0000-0000-0000-000000000000}"/>
  <bookViews>
    <workbookView xWindow="11980" yWindow="1200" windowWidth="32100" windowHeight="27600" firstSheet="4" activeTab="10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32" r:id="rId13"/>
    <sheet name="X" sheetId="33" r:id="rId14"/>
    <sheet name="BX" sheetId="34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BX_across_industry_balance_I">'Tables for Paper'!$Q$50:$R$65</definedName>
    <definedName name="BX_across_industry_balance_Q_loss">'Tables for Paper'!$T$50:$U$65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4" i="25" l="1"/>
  <c r="G43" i="25"/>
  <c r="D43" i="25"/>
  <c r="H43" i="25" s="1"/>
  <c r="D33" i="25"/>
  <c r="G32" i="25" s="1"/>
  <c r="H32" i="25" s="1"/>
  <c r="E19" i="25"/>
  <c r="E18" i="25"/>
  <c r="D7" i="25"/>
  <c r="G6" i="25"/>
  <c r="G5" i="25"/>
  <c r="AG111" i="14"/>
  <c r="AF111" i="14"/>
  <c r="AG110" i="14"/>
  <c r="AF110" i="14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G100" i="14"/>
  <c r="AF100" i="14"/>
  <c r="AF99" i="14"/>
  <c r="AG99" i="14" s="1"/>
  <c r="AF98" i="14"/>
  <c r="AG98" i="14" s="1"/>
  <c r="AF97" i="14"/>
  <c r="AG97" i="14" s="1"/>
  <c r="AF96" i="14"/>
  <c r="AG96" i="14" s="1"/>
  <c r="AG95" i="14"/>
  <c r="AF95" i="14"/>
  <c r="AG94" i="14"/>
  <c r="AF94" i="14"/>
  <c r="AF93" i="14"/>
  <c r="AG93" i="14" s="1"/>
  <c r="AG92" i="14"/>
  <c r="AF92" i="14"/>
  <c r="AF91" i="14"/>
  <c r="AG91" i="14" s="1"/>
  <c r="AF90" i="14"/>
  <c r="AG90" i="14" s="1"/>
  <c r="AF89" i="14"/>
  <c r="AG89" i="14" s="1"/>
  <c r="AF88" i="14"/>
  <c r="AG88" i="14" s="1"/>
  <c r="AG87" i="14"/>
  <c r="AF87" i="14"/>
  <c r="AG86" i="14"/>
  <c r="AF86" i="14"/>
  <c r="AF85" i="14"/>
  <c r="AG85" i="14" s="1"/>
  <c r="AG84" i="14"/>
  <c r="AF84" i="14"/>
  <c r="AF83" i="14"/>
  <c r="AG83" i="14" s="1"/>
  <c r="AF82" i="14"/>
  <c r="AG82" i="14" s="1"/>
  <c r="AF81" i="14"/>
  <c r="AG81" i="14" s="1"/>
  <c r="AF80" i="14"/>
  <c r="AG80" i="14" s="1"/>
  <c r="AG79" i="14"/>
  <c r="AF79" i="14"/>
  <c r="AG78" i="14"/>
  <c r="AF78" i="14"/>
  <c r="AF77" i="14"/>
  <c r="AG77" i="14" s="1"/>
  <c r="AG76" i="14"/>
  <c r="AF76" i="14"/>
  <c r="AF75" i="14"/>
  <c r="AG75" i="14" s="1"/>
  <c r="AF74" i="14"/>
  <c r="AG74" i="14" s="1"/>
  <c r="AF73" i="14"/>
  <c r="AG73" i="14" s="1"/>
  <c r="AF72" i="14"/>
  <c r="AG72" i="14" s="1"/>
  <c r="AG71" i="14"/>
  <c r="AF71" i="14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T65" i="14"/>
  <c r="Q65" i="14"/>
  <c r="AF64" i="14"/>
  <c r="AG64" i="14" s="1"/>
  <c r="T64" i="14"/>
  <c r="Q64" i="14"/>
  <c r="AG63" i="14"/>
  <c r="AF63" i="14"/>
  <c r="T63" i="14"/>
  <c r="Q63" i="14"/>
  <c r="AG62" i="14"/>
  <c r="AF62" i="14"/>
  <c r="T62" i="14"/>
  <c r="Q62" i="14"/>
  <c r="AG61" i="14"/>
  <c r="AF61" i="14"/>
  <c r="T61" i="14"/>
  <c r="Q61" i="14"/>
  <c r="AF60" i="14"/>
  <c r="AG60" i="14" s="1"/>
  <c r="T60" i="14"/>
  <c r="Q60" i="14"/>
  <c r="AF59" i="14"/>
  <c r="AG59" i="14" s="1"/>
  <c r="T59" i="14"/>
  <c r="Q59" i="14"/>
  <c r="AF58" i="14"/>
  <c r="AG58" i="14" s="1"/>
  <c r="T58" i="14"/>
  <c r="Q58" i="14"/>
  <c r="AG57" i="14"/>
  <c r="AF57" i="14"/>
  <c r="T57" i="14"/>
  <c r="Q57" i="14"/>
  <c r="AG56" i="14"/>
  <c r="AF56" i="14"/>
  <c r="T56" i="14"/>
  <c r="Q56" i="14"/>
  <c r="AG55" i="14"/>
  <c r="AF55" i="14"/>
  <c r="T55" i="14"/>
  <c r="Q55" i="14"/>
  <c r="AG54" i="14"/>
  <c r="AF54" i="14"/>
  <c r="T54" i="14"/>
  <c r="Q54" i="14"/>
  <c r="AG53" i="14"/>
  <c r="AF53" i="14"/>
  <c r="T53" i="14"/>
  <c r="Q53" i="14"/>
  <c r="AG52" i="14"/>
  <c r="AF52" i="14"/>
  <c r="T52" i="14"/>
  <c r="Q52" i="14"/>
  <c r="AG51" i="14"/>
  <c r="AF51" i="14"/>
  <c r="T51" i="14"/>
  <c r="Q51" i="14"/>
  <c r="AF50" i="14"/>
  <c r="AG50" i="14" s="1"/>
  <c r="U50" i="14"/>
  <c r="R50" i="14"/>
  <c r="AF49" i="14"/>
  <c r="AG49" i="14" s="1"/>
  <c r="AG48" i="14"/>
  <c r="AF48" i="14"/>
  <c r="AG47" i="14"/>
  <c r="AF47" i="14"/>
  <c r="AF46" i="14"/>
  <c r="AG46" i="14" s="1"/>
  <c r="AF45" i="14"/>
  <c r="AG45" i="14" s="1"/>
  <c r="AG44" i="14"/>
  <c r="AF44" i="14"/>
  <c r="AG43" i="14"/>
  <c r="AF43" i="14"/>
  <c r="AG42" i="14"/>
  <c r="AF42" i="14"/>
  <c r="AF41" i="14"/>
  <c r="AG41" i="14" s="1"/>
  <c r="AG40" i="14"/>
  <c r="AF40" i="14"/>
  <c r="AF39" i="14"/>
  <c r="AG39" i="14" s="1"/>
  <c r="AG38" i="14"/>
  <c r="AF38" i="14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G30" i="14"/>
  <c r="AF30" i="14"/>
  <c r="AF29" i="14"/>
  <c r="AG29" i="14" s="1"/>
  <c r="AG28" i="14"/>
  <c r="AF28" i="14"/>
  <c r="AG27" i="14"/>
  <c r="AF27" i="14"/>
  <c r="AF26" i="14"/>
  <c r="AG26" i="14" s="1"/>
  <c r="AF25" i="14"/>
  <c r="AG25" i="14" s="1"/>
  <c r="AG24" i="14"/>
  <c r="AF24" i="14"/>
  <c r="G24" i="14"/>
  <c r="F24" i="14"/>
  <c r="E24" i="14"/>
  <c r="AG23" i="14"/>
  <c r="AF23" i="14"/>
  <c r="AF22" i="14"/>
  <c r="AG22" i="14" s="1"/>
  <c r="AF21" i="14"/>
  <c r="AG21" i="14" s="1"/>
  <c r="AF20" i="14"/>
  <c r="AG20" i="14" s="1"/>
  <c r="AG19" i="14"/>
  <c r="AF19" i="14"/>
  <c r="AG18" i="14"/>
  <c r="AF18" i="14"/>
  <c r="AF17" i="14"/>
  <c r="AG17" i="14" s="1"/>
  <c r="AF16" i="14"/>
  <c r="AG16" i="14" s="1"/>
  <c r="G16" i="14"/>
  <c r="F16" i="14"/>
  <c r="E16" i="14"/>
  <c r="AG15" i="14"/>
  <c r="AF15" i="14"/>
  <c r="AG14" i="14"/>
  <c r="AF14" i="14"/>
  <c r="AG13" i="14"/>
  <c r="AF13" i="14"/>
  <c r="AF12" i="14"/>
  <c r="AG12" i="14" s="1"/>
  <c r="AF11" i="14"/>
  <c r="AG11" i="14" s="1"/>
  <c r="AF10" i="14"/>
  <c r="AG10" i="14" s="1"/>
  <c r="AF9" i="14"/>
  <c r="AG9" i="14" s="1"/>
  <c r="AG8" i="14"/>
  <c r="AF8" i="14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J137" i="24"/>
  <c r="J131" i="24"/>
  <c r="J125" i="24"/>
  <c r="J121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J137" i="23"/>
  <c r="J133" i="23"/>
  <c r="J132" i="23"/>
  <c r="J130" i="23"/>
  <c r="J126" i="23"/>
  <c r="J122" i="23"/>
  <c r="J115" i="23"/>
  <c r="J114" i="23"/>
  <c r="J112" i="23"/>
  <c r="J111" i="23"/>
  <c r="J110" i="23"/>
  <c r="J108" i="23"/>
  <c r="J102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BP48" i="23"/>
  <c r="BI48" i="23"/>
  <c r="BP47" i="23"/>
  <c r="BI47" i="23"/>
  <c r="J131" i="23" s="1"/>
  <c r="BI46" i="23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BP41" i="23"/>
  <c r="BI41" i="23"/>
  <c r="J125" i="23" s="1"/>
  <c r="BP40" i="23"/>
  <c r="BI40" i="23"/>
  <c r="J124" i="23" s="1"/>
  <c r="BP39" i="23"/>
  <c r="BP38" i="23"/>
  <c r="BI38" i="23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BP30" i="23"/>
  <c r="BI30" i="23"/>
  <c r="BP29" i="23"/>
  <c r="BI29" i="23"/>
  <c r="J113" i="23" s="1"/>
  <c r="BP28" i="23"/>
  <c r="BI28" i="23"/>
  <c r="BP27" i="23"/>
  <c r="BI27" i="23"/>
  <c r="BP26" i="23"/>
  <c r="BI26" i="23"/>
  <c r="BP25" i="23"/>
  <c r="BI25" i="23"/>
  <c r="J109" i="23" s="1"/>
  <c r="BP24" i="23"/>
  <c r="BI24" i="23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G204" i="22"/>
  <c r="G203" i="22"/>
  <c r="G198" i="22"/>
  <c r="G193" i="22"/>
  <c r="G189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62" i="22"/>
  <c r="G156" i="22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BG116" i="22"/>
  <c r="BN115" i="22"/>
  <c r="BN113" i="22"/>
  <c r="BG112" i="22"/>
  <c r="G199" i="22" s="1"/>
  <c r="BG111" i="22"/>
  <c r="BG110" i="22"/>
  <c r="BN109" i="22"/>
  <c r="BN108" i="22"/>
  <c r="BG107" i="22"/>
  <c r="G194" i="22" s="1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5" i="15"/>
  <c r="G199" i="15"/>
  <c r="G198" i="15"/>
  <c r="G18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BG116" i="15"/>
  <c r="G204" i="15" s="1"/>
  <c r="BN115" i="15"/>
  <c r="BN113" i="15"/>
  <c r="BG112" i="15"/>
  <c r="G200" i="15" s="1"/>
  <c r="BG111" i="15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3" i="20"/>
  <c r="J202" i="20"/>
  <c r="J201" i="20"/>
  <c r="J198" i="20"/>
  <c r="J197" i="20"/>
  <c r="J188" i="20"/>
  <c r="J186" i="20"/>
  <c r="J184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BJ115" i="20"/>
  <c r="BJ114" i="20"/>
  <c r="BQ113" i="20"/>
  <c r="BQ112" i="20"/>
  <c r="BJ111" i="20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BQ98" i="20"/>
  <c r="BJ97" i="20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Q272" i="9"/>
  <c r="CP272" i="9"/>
  <c r="CM272" i="9"/>
  <c r="CP271" i="9"/>
  <c r="CM271" i="9"/>
  <c r="CP257" i="9"/>
  <c r="CP256" i="9"/>
  <c r="CP255" i="9"/>
  <c r="BU249" i="9"/>
  <c r="BB87" i="22" s="1"/>
  <c r="BB46" i="22" s="1"/>
  <c r="BU248" i="9"/>
  <c r="CP242" i="9"/>
  <c r="O242" i="9"/>
  <c r="CP241" i="9"/>
  <c r="O241" i="9"/>
  <c r="EZ240" i="9"/>
  <c r="EE240" i="9"/>
  <c r="DJ240" i="9"/>
  <c r="CP240" i="9"/>
  <c r="O240" i="9"/>
  <c r="EZ239" i="9"/>
  <c r="EE239" i="9"/>
  <c r="DK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AI233" i="9"/>
  <c r="AJ232" i="9"/>
  <c r="AI232" i="9"/>
  <c r="AI231" i="9"/>
  <c r="CZ229" i="9"/>
  <c r="CP228" i="9"/>
  <c r="E228" i="9"/>
  <c r="CP227" i="9"/>
  <c r="E227" i="9"/>
  <c r="CP226" i="9"/>
  <c r="E226" i="9"/>
  <c r="CP225" i="9"/>
  <c r="CP224" i="9"/>
  <c r="CQ223" i="9"/>
  <c r="CP223" i="9"/>
  <c r="CN223" i="9"/>
  <c r="CP222" i="9"/>
  <c r="BU217" i="9"/>
  <c r="BB217" i="9"/>
  <c r="AI217" i="9"/>
  <c r="O217" i="9"/>
  <c r="BV216" i="9"/>
  <c r="BU216" i="9"/>
  <c r="BB216" i="9"/>
  <c r="AZ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P167" i="9"/>
  <c r="O167" i="9"/>
  <c r="EF159" i="9"/>
  <c r="EF158" i="9"/>
  <c r="EF157" i="9"/>
  <c r="BU157" i="9"/>
  <c r="BA87" i="22" s="1"/>
  <c r="E157" i="9"/>
  <c r="EG156" i="9"/>
  <c r="EF156" i="9"/>
  <c r="BU156" i="9"/>
  <c r="O155" i="9"/>
  <c r="O156" i="9" s="1"/>
  <c r="FF148" i="9"/>
  <c r="AI148" i="9"/>
  <c r="E148" i="9"/>
  <c r="FF147" i="9"/>
  <c r="AJ147" i="9"/>
  <c r="AI147" i="9"/>
  <c r="E147" i="9"/>
  <c r="FG146" i="9"/>
  <c r="FF146" i="9"/>
  <c r="AI146" i="9"/>
  <c r="E146" i="9"/>
  <c r="FF145" i="9"/>
  <c r="EF145" i="9"/>
  <c r="EF146" i="9" s="1"/>
  <c r="BF86" i="22" s="1"/>
  <c r="BU145" i="9"/>
  <c r="E145" i="9"/>
  <c r="EF144" i="9"/>
  <c r="CP144" i="9"/>
  <c r="BU144" i="9"/>
  <c r="D144" i="9"/>
  <c r="E144" i="9" s="1"/>
  <c r="CP143" i="9"/>
  <c r="D143" i="9"/>
  <c r="E143" i="9" s="1"/>
  <c r="CQ142" i="9"/>
  <c r="CP142" i="9"/>
  <c r="E142" i="9"/>
  <c r="E141" i="9"/>
  <c r="EF133" i="9"/>
  <c r="EF132" i="9"/>
  <c r="BR132" i="9"/>
  <c r="AY132" i="9"/>
  <c r="AF132" i="9"/>
  <c r="L132" i="9"/>
  <c r="EF131" i="9"/>
  <c r="DT131" i="9"/>
  <c r="L22" i="13" s="1"/>
  <c r="BV131" i="9"/>
  <c r="BU131" i="9"/>
  <c r="BS131" i="9"/>
  <c r="BB131" i="9"/>
  <c r="AI131" i="9"/>
  <c r="O131" i="9"/>
  <c r="M131" i="9"/>
  <c r="M132" i="9" s="1"/>
  <c r="FF130" i="9"/>
  <c r="FF131" i="9" s="1"/>
  <c r="FD130" i="9"/>
  <c r="FD131" i="9" s="1"/>
  <c r="EF130" i="9"/>
  <c r="CP130" i="9"/>
  <c r="CP131" i="9" s="1"/>
  <c r="BU130" i="9"/>
  <c r="BS130" i="9"/>
  <c r="BB130" i="9"/>
  <c r="AQ130" i="9"/>
  <c r="M12" i="13" s="1"/>
  <c r="AJ130" i="9"/>
  <c r="AI130" i="9"/>
  <c r="AG130" i="9"/>
  <c r="O130" i="9"/>
  <c r="M130" i="9"/>
  <c r="DV120" i="9"/>
  <c r="DU120" i="9"/>
  <c r="CP119" i="9"/>
  <c r="EG118" i="9"/>
  <c r="EF118" i="9"/>
  <c r="EF119" i="9" s="1"/>
  <c r="BF87" i="22" s="1"/>
  <c r="BF46" i="22" s="1"/>
  <c r="CP118" i="9"/>
  <c r="EQ117" i="9"/>
  <c r="ER117" i="9" s="1"/>
  <c r="BI116" i="9"/>
  <c r="BJ115" i="9"/>
  <c r="BJ114" i="9"/>
  <c r="BI113" i="9"/>
  <c r="BJ113" i="9" s="1"/>
  <c r="FD108" i="9"/>
  <c r="FD109" i="9" s="1"/>
  <c r="DU107" i="9"/>
  <c r="DV107" i="9" s="1"/>
  <c r="P77" i="9"/>
  <c r="O77" i="9"/>
  <c r="P76" i="9"/>
  <c r="O76" i="9"/>
  <c r="O78" i="9" s="1"/>
  <c r="AR86" i="22" s="1"/>
  <c r="E71" i="9"/>
  <c r="E70" i="9"/>
  <c r="AH69" i="9"/>
  <c r="AF69" i="9"/>
  <c r="E69" i="9"/>
  <c r="AI68" i="9"/>
  <c r="AH68" i="9"/>
  <c r="E68" i="9"/>
  <c r="AI67" i="9"/>
  <c r="AH67" i="9"/>
  <c r="E67" i="9"/>
  <c r="E66" i="9"/>
  <c r="E65" i="9"/>
  <c r="D65" i="9"/>
  <c r="D72" i="9" s="1"/>
  <c r="BT62" i="9"/>
  <c r="BT61" i="9"/>
  <c r="BR61" i="9"/>
  <c r="BT60" i="9"/>
  <c r="BT59" i="9"/>
  <c r="BA51" i="9"/>
  <c r="AW51" i="9"/>
  <c r="AI51" i="9"/>
  <c r="AH51" i="9"/>
  <c r="P51" i="9"/>
  <c r="O51" i="9"/>
  <c r="K51" i="9"/>
  <c r="BA50" i="9"/>
  <c r="AY50" i="9"/>
  <c r="AW50" i="9"/>
  <c r="AH50" i="9"/>
  <c r="O50" i="9"/>
  <c r="M50" i="9"/>
  <c r="K50" i="9"/>
  <c r="N50" i="9" s="1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U47" i="9"/>
  <c r="BT47" i="9"/>
  <c r="BB47" i="9"/>
  <c r="BA47" i="9"/>
  <c r="AY47" i="9"/>
  <c r="AH47" i="9"/>
  <c r="P47" i="9"/>
  <c r="O47" i="9"/>
  <c r="M47" i="9"/>
  <c r="BU46" i="9"/>
  <c r="BT46" i="9"/>
  <c r="BA46" i="9"/>
  <c r="AP46" i="9"/>
  <c r="M6" i="13" s="1"/>
  <c r="AI46" i="9"/>
  <c r="AH46" i="9"/>
  <c r="P46" i="9"/>
  <c r="O46" i="9"/>
  <c r="M46" i="9"/>
  <c r="BL35" i="9"/>
  <c r="C219" i="22" s="1"/>
  <c r="BK35" i="9"/>
  <c r="BJ35" i="9"/>
  <c r="BK34" i="9"/>
  <c r="BK33" i="9"/>
  <c r="BK32" i="9"/>
  <c r="BK31" i="9"/>
  <c r="BK30" i="9"/>
  <c r="BK29" i="9"/>
  <c r="BJ29" i="9"/>
  <c r="BK28" i="9"/>
  <c r="D281" i="11"/>
  <c r="F280" i="11"/>
  <c r="E264" i="11"/>
  <c r="D264" i="11"/>
  <c r="G258" i="11"/>
  <c r="M259" i="11" s="1"/>
  <c r="J252" i="11"/>
  <c r="D247" i="11"/>
  <c r="M242" i="11"/>
  <c r="J242" i="11"/>
  <c r="M241" i="11"/>
  <c r="M240" i="11"/>
  <c r="G241" i="11" s="1"/>
  <c r="CL236" i="11"/>
  <c r="J235" i="11"/>
  <c r="L223" i="11"/>
  <c r="BQ219" i="11"/>
  <c r="M216" i="11"/>
  <c r="M215" i="11"/>
  <c r="CG204" i="11"/>
  <c r="CW199" i="11"/>
  <c r="CV199" i="11"/>
  <c r="D195" i="11"/>
  <c r="E194" i="11"/>
  <c r="O190" i="11"/>
  <c r="E190" i="11"/>
  <c r="D190" i="11"/>
  <c r="M163" i="11"/>
  <c r="L114" i="11"/>
  <c r="D114" i="11"/>
  <c r="J113" i="11"/>
  <c r="Q112" i="11"/>
  <c r="G107" i="11"/>
  <c r="E101" i="11"/>
  <c r="H98" i="11"/>
  <c r="G98" i="11"/>
  <c r="H90" i="11"/>
  <c r="G90" i="11"/>
  <c r="E89" i="11"/>
  <c r="D89" i="11"/>
  <c r="D94" i="11" s="1"/>
  <c r="AA80" i="11"/>
  <c r="AB76" i="11"/>
  <c r="D65" i="11"/>
  <c r="M61" i="11"/>
  <c r="H61" i="11"/>
  <c r="Q61" i="11" s="1"/>
  <c r="H51" i="11" s="1"/>
  <c r="Q60" i="11"/>
  <c r="Q59" i="11"/>
  <c r="H43" i="11"/>
  <c r="E43" i="11"/>
  <c r="E41" i="11"/>
  <c r="V15" i="11" s="1"/>
  <c r="H39" i="11"/>
  <c r="H37" i="11"/>
  <c r="E37" i="11"/>
  <c r="E36" i="11" s="1"/>
  <c r="H36" i="11"/>
  <c r="H31" i="11"/>
  <c r="E30" i="11"/>
  <c r="E27" i="11"/>
  <c r="E25" i="11" s="1"/>
  <c r="H19" i="11"/>
  <c r="F13" i="11"/>
  <c r="E13" i="11"/>
  <c r="G13" i="11" s="1"/>
  <c r="D13" i="11"/>
  <c r="E12" i="11"/>
  <c r="D12" i="11"/>
  <c r="F49" i="3"/>
  <c r="E49" i="3"/>
  <c r="E48" i="3"/>
  <c r="FG147" i="9" s="1"/>
  <c r="E47" i="3"/>
  <c r="E46" i="3"/>
  <c r="CQ276" i="9" s="1"/>
  <c r="E45" i="3"/>
  <c r="CQ275" i="9" s="1"/>
  <c r="E44" i="3"/>
  <c r="CQ274" i="9" s="1"/>
  <c r="G43" i="3"/>
  <c r="E43" i="3"/>
  <c r="CQ273" i="9" s="1"/>
  <c r="D43" i="3"/>
  <c r="D109" i="11" s="1"/>
  <c r="E42" i="3"/>
  <c r="E41" i="3"/>
  <c r="CQ271" i="9" s="1"/>
  <c r="G40" i="3"/>
  <c r="D40" i="3"/>
  <c r="ED105" i="9" s="1"/>
  <c r="ED106" i="9" s="1"/>
  <c r="G39" i="3"/>
  <c r="E38" i="3"/>
  <c r="G37" i="3"/>
  <c r="D37" i="3"/>
  <c r="D36" i="3"/>
  <c r="G36" i="3" s="1"/>
  <c r="D34" i="3"/>
  <c r="G34" i="3" s="1"/>
  <c r="G33" i="3"/>
  <c r="E33" i="3"/>
  <c r="D33" i="3"/>
  <c r="E32" i="3"/>
  <c r="D32" i="3"/>
  <c r="E31" i="3"/>
  <c r="D31" i="3"/>
  <c r="G31" i="3" s="1"/>
  <c r="G30" i="3"/>
  <c r="D30" i="3"/>
  <c r="E28" i="3"/>
  <c r="D28" i="3"/>
  <c r="H35" i="11" s="1"/>
  <c r="G27" i="3"/>
  <c r="D27" i="3"/>
  <c r="AF50" i="9" s="1"/>
  <c r="AG50" i="9" s="1"/>
  <c r="C27" i="3"/>
  <c r="E27" i="3" s="1"/>
  <c r="G26" i="3"/>
  <c r="E26" i="3"/>
  <c r="BU59" i="9" s="1"/>
  <c r="D26" i="3"/>
  <c r="E25" i="3"/>
  <c r="D25" i="3"/>
  <c r="E24" i="3"/>
  <c r="P213" i="9" s="1"/>
  <c r="D24" i="3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E19" i="3"/>
  <c r="CQ255" i="9" s="1"/>
  <c r="D19" i="3"/>
  <c r="E18" i="3"/>
  <c r="D18" i="3"/>
  <c r="BS145" i="9" s="1"/>
  <c r="E17" i="3"/>
  <c r="EF238" i="9" s="1"/>
  <c r="E16" i="3"/>
  <c r="D16" i="3"/>
  <c r="G16" i="3" s="1"/>
  <c r="E15" i="3"/>
  <c r="CQ240" i="9" s="1"/>
  <c r="E14" i="3"/>
  <c r="EG131" i="9" s="1"/>
  <c r="D14" i="3"/>
  <c r="AF47" i="9" s="1"/>
  <c r="G13" i="3"/>
  <c r="E13" i="3"/>
  <c r="D13" i="3"/>
  <c r="E12" i="3"/>
  <c r="EG158" i="9" s="1"/>
  <c r="D12" i="3"/>
  <c r="D48" i="3" s="1"/>
  <c r="E11" i="3"/>
  <c r="D11" i="3"/>
  <c r="G10" i="3"/>
  <c r="E10" i="3"/>
  <c r="D10" i="3"/>
  <c r="E9" i="3"/>
  <c r="FG130" i="9" s="1"/>
  <c r="D9" i="3"/>
  <c r="G9" i="3" s="1"/>
  <c r="E8" i="3"/>
  <c r="U7" i="3"/>
  <c r="T7" i="3"/>
  <c r="S7" i="3"/>
  <c r="R7" i="3"/>
  <c r="F7" i="3"/>
  <c r="FF108" i="9" s="1"/>
  <c r="FF109" i="9" s="1"/>
  <c r="E7" i="3"/>
  <c r="FG108" i="9" s="1"/>
  <c r="D7" i="3"/>
  <c r="S6" i="3"/>
  <c r="R6" i="3"/>
  <c r="H6" i="3"/>
  <c r="G6" i="3"/>
  <c r="E6" i="3"/>
  <c r="D6" i="3"/>
  <c r="AZ130" i="9" s="1"/>
  <c r="S5" i="3"/>
  <c r="R5" i="3"/>
  <c r="O5" i="3"/>
  <c r="M5" i="3"/>
  <c r="E5" i="3"/>
  <c r="D5" i="3"/>
  <c r="AC4" i="3"/>
  <c r="Y4" i="3"/>
  <c r="E22" i="11" l="1"/>
  <c r="V12" i="11"/>
  <c r="O192" i="11"/>
  <c r="M165" i="11"/>
  <c r="FD147" i="9"/>
  <c r="G48" i="3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195" i="11" s="1"/>
  <c r="E90" i="11"/>
  <c r="E26" i="1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V13" i="11"/>
  <c r="R107" i="11"/>
  <c r="D280" i="11"/>
  <c r="I158" i="22"/>
  <c r="I162" i="22" s="1"/>
  <c r="AS89" i="22"/>
  <c r="EF240" i="9"/>
  <c r="CQ239" i="9" a="1"/>
  <c r="CQ239" i="9" s="1"/>
  <c r="EG159" i="9"/>
  <c r="DK240" i="9"/>
  <c r="FA240" i="9"/>
  <c r="AB91" i="11"/>
  <c r="E163" i="11"/>
  <c r="EF105" i="9"/>
  <c r="EF106" i="9" s="1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E247" i="11"/>
  <c r="Y59" i="9"/>
  <c r="AA59" i="9" s="1"/>
  <c r="H20" i="11"/>
  <c r="E92" i="11"/>
  <c r="R108" i="11"/>
  <c r="M52" i="9"/>
  <c r="F84" i="23" s="1"/>
  <c r="F94" i="23" s="1"/>
  <c r="AR60" i="9"/>
  <c r="G23" i="3"/>
  <c r="D15" i="3"/>
  <c r="BC213" i="9"/>
  <c r="CQ224" i="9"/>
  <c r="CQ118" i="9"/>
  <c r="AJ213" i="9"/>
  <c r="BV213" i="9"/>
  <c r="G24" i="3"/>
  <c r="D35" i="3"/>
  <c r="G35" i="3" s="1"/>
  <c r="D257" i="11"/>
  <c r="Z60" i="9"/>
  <c r="AI69" i="9"/>
  <c r="M240" i="9"/>
  <c r="EC239" i="9"/>
  <c r="BS144" i="9"/>
  <c r="BS146" i="9" s="1"/>
  <c r="ED144" i="9"/>
  <c r="ED146" i="9" s="1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AZ50" i="9"/>
  <c r="E32" i="1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BR59" i="9"/>
  <c r="AF48" i="9"/>
  <c r="AG48" i="9" s="1"/>
  <c r="AZ211" i="9"/>
  <c r="CN273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DK241" i="9"/>
  <c r="BS212" i="9"/>
  <c r="M212" i="9"/>
  <c r="CN130" i="9"/>
  <c r="CN131" i="9" s="1"/>
  <c r="AG212" i="9"/>
  <c r="ED132" i="9"/>
  <c r="AZ212" i="9"/>
  <c r="J108" i="11"/>
  <c r="M37" i="11"/>
  <c r="CQ256" i="9"/>
  <c r="CQ258" i="9" s="1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G12" i="11"/>
  <c r="F264" i="11"/>
  <c r="G264" i="11" s="1"/>
  <c r="H264" i="11" s="1"/>
  <c r="EG105" i="9" s="1"/>
  <c r="CN278" i="9"/>
  <c r="D38" i="3"/>
  <c r="D47" i="3"/>
  <c r="D45" i="3"/>
  <c r="C74" i="11"/>
  <c r="D46" i="3"/>
  <c r="H26" i="11"/>
  <c r="D44" i="3"/>
  <c r="AJ106" i="11"/>
  <c r="BS211" i="9"/>
  <c r="AG4" i="3"/>
  <c r="E170" i="11"/>
  <c r="E172" i="11" s="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AF46" i="9"/>
  <c r="AF52" i="9" s="1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BS59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F241" i="9" s="1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AZ48" i="9"/>
  <c r="EG160" i="9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Y60" i="9" l="1"/>
  <c r="AA60" i="9" s="1"/>
  <c r="BK58" i="9"/>
  <c r="BJ60" i="9"/>
  <c r="AS60" i="9"/>
  <c r="BJ58" i="9"/>
  <c r="BL58" i="9" s="1"/>
  <c r="AS58" i="9"/>
  <c r="BJ57" i="9"/>
  <c r="AS57" i="9"/>
  <c r="F18" i="25"/>
  <c r="M78" i="9"/>
  <c r="R112" i="11"/>
  <c r="AJ139" i="22"/>
  <c r="M242" i="9"/>
  <c r="EC241" i="9"/>
  <c r="Y139" i="22"/>
  <c r="Y58" i="9"/>
  <c r="CM278" i="9"/>
  <c r="F118" i="11"/>
  <c r="J210" i="11"/>
  <c r="M217" i="11"/>
  <c r="CN256" i="9"/>
  <c r="AG231" i="9"/>
  <c r="AG234" i="9" s="1"/>
  <c r="CN241" i="9"/>
  <c r="CN143" i="9"/>
  <c r="FD145" i="9"/>
  <c r="FD149" i="9" s="1"/>
  <c r="M164" i="11"/>
  <c r="M167" i="11" s="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AB80" i="11" s="1"/>
  <c r="M59" i="11"/>
  <c r="AG146" i="9"/>
  <c r="G8" i="3"/>
  <c r="CM280" i="9"/>
  <c r="CM281" i="9"/>
  <c r="G14" i="11"/>
  <c r="F14" i="11"/>
  <c r="H13" i="11" s="1"/>
  <c r="F42" i="11" s="1"/>
  <c r="E33" i="25"/>
  <c r="BS61" i="9"/>
  <c r="BS63" i="9" s="1"/>
  <c r="BQ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AT59" i="9"/>
  <c r="BF90" i="22"/>
  <c r="J159" i="22"/>
  <c r="J162" i="22" s="1"/>
  <c r="E21" i="11"/>
  <c r="E19" i="11"/>
  <c r="BA45" i="22"/>
  <c r="D19" i="25"/>
  <c r="C19" i="25"/>
  <c r="F19" i="25" s="1"/>
  <c r="F247" i="11"/>
  <c r="G247" i="11" s="1"/>
  <c r="H247" i="11" s="1"/>
  <c r="P155" i="9" s="1"/>
  <c r="M169" i="9"/>
  <c r="CM279" i="9"/>
  <c r="CN145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CN258" i="9"/>
  <c r="CN274" i="9"/>
  <c r="D110" i="11"/>
  <c r="G44" i="3"/>
  <c r="Z57" i="9"/>
  <c r="AR57" i="9"/>
  <c r="AT57" i="9" s="1"/>
  <c r="BG89" i="22"/>
  <c r="G176" i="22" s="1"/>
  <c r="AS48" i="22"/>
  <c r="BR48" i="9"/>
  <c r="CN275" i="9"/>
  <c r="G45" i="3"/>
  <c r="D111" i="11"/>
  <c r="FA241" i="9"/>
  <c r="AB77" i="11"/>
  <c r="CN240" i="9"/>
  <c r="CN243" i="9" s="1"/>
  <c r="AF67" i="23" s="1"/>
  <c r="AF73" i="23" s="1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AA57" i="9" s="1"/>
  <c r="AT60" i="9"/>
  <c r="J114" i="11"/>
  <c r="E103" i="11" s="1"/>
  <c r="E104" i="11" s="1"/>
  <c r="CN229" i="9"/>
  <c r="BV60" i="9" l="1"/>
  <c r="BV59" i="9"/>
  <c r="AG149" i="9"/>
  <c r="CN282" i="9"/>
  <c r="AG67" i="23" s="1"/>
  <c r="AG73" i="23" s="1"/>
  <c r="BZ55" i="9"/>
  <c r="BQ59" i="9"/>
  <c r="BQ63" i="9" s="1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V62" i="9"/>
  <c r="F43" i="11"/>
  <c r="BI21" i="23"/>
  <c r="J105" i="23" s="1"/>
  <c r="V11" i="11"/>
  <c r="E23" i="11"/>
  <c r="BL60" i="9"/>
  <c r="BV61" i="9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W61" i="9" l="1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/>
  <c r="V129" i="22"/>
  <c r="V139" i="22" s="1"/>
  <c r="BM102" i="22"/>
  <c r="BN102" i="22" s="1"/>
  <c r="G43" i="11"/>
  <c r="I43" i="11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BW60" i="9"/>
  <c r="BX60" i="9" s="1"/>
  <c r="BY60" i="9" s="1"/>
  <c r="BZ60" i="9" s="1"/>
  <c r="CA60" i="9" s="1"/>
  <c r="G41" i="11" l="1"/>
  <c r="I41" i="11" s="1"/>
  <c r="J41" i="11" s="1"/>
  <c r="F37" i="11"/>
  <c r="J43" i="11"/>
  <c r="FB108" i="9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30" i="9" l="1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FM108" i="9" s="1"/>
  <c r="FM109" i="9" s="1"/>
  <c r="FM104" i="9" s="1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C130" i="9"/>
  <c r="FB131" i="9"/>
  <c r="FL126" i="9" s="1"/>
  <c r="FE130" i="9"/>
  <c r="G6" i="13"/>
  <c r="AL138" i="15"/>
  <c r="BM118" i="15"/>
  <c r="EQ141" i="9"/>
  <c r="ES141" i="9" s="1"/>
  <c r="CL130" i="9" l="1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ES140" i="9" s="1"/>
  <c r="BS46" i="9"/>
  <c r="BP48" i="9"/>
  <c r="AW46" i="9"/>
  <c r="BQ46" i="9"/>
  <c r="BT48" i="9" a="1"/>
  <c r="BT48" i="9" s="1"/>
  <c r="BN118" i="15"/>
  <c r="BO53" i="24"/>
  <c r="BP53" i="24" s="1"/>
  <c r="AO141" i="20"/>
  <c r="AO143" i="20" s="1"/>
  <c r="BP122" i="20"/>
  <c r="BQ122" i="20" s="1"/>
  <c r="FE131" i="9"/>
  <c r="ER140" i="9"/>
  <c r="FH130" i="9"/>
  <c r="FI130" i="9" s="1"/>
  <c r="FJ130" i="9" s="1"/>
  <c r="FK130" i="9" s="1"/>
  <c r="FL130" i="9" s="1"/>
  <c r="FL131" i="9" s="1"/>
  <c r="AO72" i="24"/>
  <c r="AO74" i="24" s="1"/>
  <c r="AL140" i="15"/>
  <c r="AJ138" i="15"/>
  <c r="BL116" i="15"/>
  <c r="U129" i="22" l="1"/>
  <c r="BE101" i="22"/>
  <c r="AW52" i="9"/>
  <c r="AX46" i="9" s="1"/>
  <c r="AD46" i="9"/>
  <c r="BA52" i="9" a="1"/>
  <c r="BA52" i="9" s="1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C5" i="25" l="1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R126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BK46" i="9"/>
  <c r="AS61" i="9"/>
  <c r="AZ52" i="9"/>
  <c r="BC46" i="9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AX52" i="9" s="1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G46" i="9"/>
  <c r="AE46" i="9"/>
  <c r="AH52" i="9" a="1"/>
  <c r="AH52" i="9" s="1"/>
  <c r="AJ47" i="9"/>
  <c r="AR56" i="9"/>
  <c r="AT56" i="9" s="1"/>
  <c r="Z56" i="9"/>
  <c r="U139" i="22"/>
  <c r="AM129" i="22"/>
  <c r="CV131" i="9" l="1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C7" i="25"/>
  <c r="G7" i="25" s="1" a="1"/>
  <c r="G7" i="25" s="1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3" i="25"/>
  <c r="C32" i="25"/>
  <c r="F32" i="25" s="1"/>
  <c r="F31" i="25"/>
  <c r="F33" i="25" s="1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BH46" i="9" l="1"/>
  <c r="AO126" i="9"/>
  <c r="AI132" i="9" a="1"/>
  <c r="AI132" i="9" s="1"/>
  <c r="BA131" i="9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I5" i="25"/>
  <c r="F7" i="25"/>
  <c r="I6" i="25"/>
  <c r="H65" i="9"/>
  <c r="H72" i="9" s="1"/>
  <c r="F72" i="9"/>
  <c r="BK140" i="9"/>
  <c r="BM140" i="9" s="1"/>
  <c r="BA132" i="9"/>
  <c r="AS137" i="9"/>
  <c r="BD130" i="9"/>
  <c r="BK137" i="9"/>
  <c r="AM143" i="20"/>
  <c r="BL138" i="9"/>
  <c r="CE140" i="9"/>
  <c r="BL137" i="9"/>
  <c r="BT132" i="9"/>
  <c r="BW130" i="9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BB132" i="9" a="1"/>
  <c r="BB132" i="9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/>
  <c r="AO48" i="9" s="1"/>
  <c r="E59" i="11"/>
  <c r="BD51" i="9"/>
  <c r="BE51" i="9" s="1"/>
  <c r="BF51" i="9" s="1"/>
  <c r="BG51" i="9" s="1"/>
  <c r="BH51" i="9" s="1"/>
  <c r="CW131" i="9"/>
  <c r="CW126" i="9" s="1"/>
  <c r="AR137" i="9"/>
  <c r="AH132" i="9"/>
  <c r="AK130" i="9" s="1"/>
  <c r="Z138" i="9"/>
  <c r="R47" i="9"/>
  <c r="S47" i="9" s="1"/>
  <c r="T47" i="9" s="1"/>
  <c r="U47" i="9"/>
  <c r="V47" i="9" s="1"/>
  <c r="AK46" i="9"/>
  <c r="AL46" i="9" s="1"/>
  <c r="AM46" i="9" s="1"/>
  <c r="AN46" i="9" s="1"/>
  <c r="BL139" i="9"/>
  <c r="BW131" i="9"/>
  <c r="BX131" i="9" s="1"/>
  <c r="BY131" i="9" s="1"/>
  <c r="BZ131" i="9" s="1"/>
  <c r="CA131" i="9" s="1"/>
  <c r="CB131" i="9" s="1"/>
  <c r="CE141" i="9"/>
  <c r="AR46" i="9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N49" i="9"/>
  <c r="AO49" i="9" s="1"/>
  <c r="AK49" i="9"/>
  <c r="AL49" i="9" s="1"/>
  <c r="AM49" i="9" s="1"/>
  <c r="K132" i="9"/>
  <c r="U126" i="9" s="1"/>
  <c r="L46" i="9"/>
  <c r="L139" i="22"/>
  <c r="BG49" i="9"/>
  <c r="BH49" i="9" s="1"/>
  <c r="BD49" i="9"/>
  <c r="BE49" i="9" s="1"/>
  <c r="BF49" i="9" s="1"/>
  <c r="Y138" i="9"/>
  <c r="N132" i="9"/>
  <c r="Q131" i="9" s="1"/>
  <c r="R131" i="9" s="1"/>
  <c r="S131" i="9" s="1"/>
  <c r="T131" i="9" s="1"/>
  <c r="U131" i="9" s="1"/>
  <c r="V131" i="9" s="1"/>
  <c r="Q130" i="9"/>
  <c r="BR157" i="9"/>
  <c r="BT156" i="9"/>
  <c r="CA152" i="9"/>
  <c r="BA87" i="15" s="1"/>
  <c r="BQ156" i="9"/>
  <c r="F12" i="17" s="1"/>
  <c r="BD50" i="9"/>
  <c r="BE50" i="9" s="1"/>
  <c r="BF50" i="9" s="1"/>
  <c r="BG50" i="9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AN52" i="9" l="1"/>
  <c r="AO46" i="9"/>
  <c r="Q27" i="9"/>
  <c r="D7" i="14" s="1"/>
  <c r="AL130" i="9"/>
  <c r="AM130" i="9" s="1"/>
  <c r="AN130" i="9" s="1"/>
  <c r="AO130" i="9" s="1"/>
  <c r="AK132" i="9"/>
  <c r="BH47" i="9"/>
  <c r="BG52" i="9"/>
  <c r="AT137" i="9"/>
  <c r="F7" i="17"/>
  <c r="K63" i="9"/>
  <c r="X133" i="20"/>
  <c r="BH105" i="20"/>
  <c r="C52" i="25"/>
  <c r="J6" i="25"/>
  <c r="K6" i="25" s="1"/>
  <c r="L6" i="25" s="1"/>
  <c r="M6" i="25" s="1"/>
  <c r="N6" i="25" s="1"/>
  <c r="BA50" i="20"/>
  <c r="AP61" i="24"/>
  <c r="J148" i="24" s="1"/>
  <c r="U74" i="24"/>
  <c r="AB136" i="20"/>
  <c r="BH109" i="20"/>
  <c r="J5" i="25"/>
  <c r="K5" i="25" s="1"/>
  <c r="L5" i="25" s="1"/>
  <c r="M5" i="25" s="1"/>
  <c r="I7" i="25"/>
  <c r="C51" i="25"/>
  <c r="BE130" i="9"/>
  <c r="BF130" i="9" s="1"/>
  <c r="BG130" i="9" s="1"/>
  <c r="BH130" i="9" s="1"/>
  <c r="AY99" i="22"/>
  <c r="S127" i="22"/>
  <c r="AA138" i="9"/>
  <c r="L52" i="9"/>
  <c r="J35" i="11"/>
  <c r="G35" i="11"/>
  <c r="C64" i="11"/>
  <c r="E64" i="11" s="1"/>
  <c r="N65" i="11" s="1"/>
  <c r="L65" i="11" s="1"/>
  <c r="AS84" i="15"/>
  <c r="D154" i="15"/>
  <c r="C217" i="22"/>
  <c r="F11" i="17"/>
  <c r="AU113" i="9"/>
  <c r="BA103" i="15"/>
  <c r="W131" i="15"/>
  <c r="BL130" i="9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BX130" i="9"/>
  <c r="BY130" i="9" s="1"/>
  <c r="BZ130" i="9" s="1"/>
  <c r="CA130" i="9" s="1"/>
  <c r="BW132" i="9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T139" i="9" s="1"/>
  <c r="AY99" i="15"/>
  <c r="S128" i="15"/>
  <c r="AS130" i="9"/>
  <c r="C190" i="11"/>
  <c r="F190" i="11" s="1"/>
  <c r="C91" i="11"/>
  <c r="C90" i="11"/>
  <c r="F89" i="11"/>
  <c r="C93" i="11"/>
  <c r="CL210" i="9" s="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BH52" i="9"/>
  <c r="BH42" i="9" s="1"/>
  <c r="BM46" i="9" s="1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V46" i="9" l="1"/>
  <c r="U52" i="9"/>
  <c r="C57" i="14"/>
  <c r="G8" i="14"/>
  <c r="CL211" i="9"/>
  <c r="CV206" i="9" s="1"/>
  <c r="Z65" i="24"/>
  <c r="AM131" i="15"/>
  <c r="E220" i="15" s="1"/>
  <c r="W140" i="15"/>
  <c r="Q59" i="24"/>
  <c r="N140" i="15"/>
  <c r="G11" i="17"/>
  <c r="I11" i="17" s="1"/>
  <c r="H11" i="17"/>
  <c r="O58" i="24"/>
  <c r="L140" i="15"/>
  <c r="AW55" i="24"/>
  <c r="BI27" i="24"/>
  <c r="J111" i="24" s="1"/>
  <c r="C193" i="11"/>
  <c r="F193" i="11" s="1"/>
  <c r="K90" i="11"/>
  <c r="F92" i="11"/>
  <c r="CA132" i="9"/>
  <c r="CB130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C38" i="24"/>
  <c r="BI38" i="24" s="1"/>
  <c r="J122" i="24" s="1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BG99" i="22"/>
  <c r="G186" i="22" s="1"/>
  <c r="D153" i="22"/>
  <c r="D162" i="22" s="1"/>
  <c r="AS84" i="22"/>
  <c r="AU19" i="24" s="1"/>
  <c r="BD132" i="9"/>
  <c r="AO132" i="9"/>
  <c r="AP130" i="9"/>
  <c r="W130" i="22"/>
  <c r="BA103" i="22"/>
  <c r="BH132" i="9"/>
  <c r="BI130" i="9"/>
  <c r="AT138" i="9"/>
  <c r="H152" i="24"/>
  <c r="BB95" i="20"/>
  <c r="C53" i="25"/>
  <c r="E51" i="25"/>
  <c r="E53" i="25" s="1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BI19" i="24" l="1"/>
  <c r="J103" i="24" s="1"/>
  <c r="N144" i="9"/>
  <c r="L145" i="9"/>
  <c r="U140" i="9" s="1"/>
  <c r="AX55" i="24"/>
  <c r="BI29" i="24"/>
  <c r="J113" i="24" s="1"/>
  <c r="E61" i="11"/>
  <c r="C60" i="11"/>
  <c r="E62" i="11"/>
  <c r="F59" i="11" s="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M92" i="11"/>
  <c r="K92" i="1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AU131" i="9"/>
  <c r="BI132" i="9"/>
  <c r="BI126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BG84" i="22"/>
  <c r="G171" i="22" s="1"/>
  <c r="AS43" i="22"/>
  <c r="AY50" i="20"/>
  <c r="CB132" i="9"/>
  <c r="CB126" i="9" s="1"/>
  <c r="BN131" i="9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AC90" i="11" s="1"/>
  <c r="P110" i="11"/>
  <c r="Z76" i="11"/>
  <c r="AC76" i="11" s="1"/>
  <c r="K199" i="11"/>
  <c r="F62" i="11"/>
  <c r="BD46" i="20"/>
  <c r="K114" i="11"/>
  <c r="C103" i="11"/>
  <c r="O143" i="20"/>
  <c r="EC133" i="9"/>
  <c r="EF134" i="9" a="1"/>
  <c r="EF134" i="9" s="1"/>
  <c r="EB134" i="9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K203" i="11"/>
  <c r="F60" i="11"/>
  <c r="E38" i="11"/>
  <c r="E39" i="11"/>
  <c r="V14" i="11" s="1"/>
  <c r="V18" i="1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M192" i="11"/>
  <c r="BB103" i="20"/>
  <c r="V131" i="20"/>
  <c r="AU130" i="9"/>
  <c r="BK130" i="9"/>
  <c r="R63" i="9" l="1"/>
  <c r="S63" i="9" s="1"/>
  <c r="R144" i="9"/>
  <c r="S144" i="9" s="1"/>
  <c r="R155" i="9"/>
  <c r="S155" i="9" s="1"/>
  <c r="T155" i="9" s="1"/>
  <c r="U155" i="9" s="1"/>
  <c r="BT144" i="9"/>
  <c r="BQ146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S112" i="11" s="1"/>
  <c r="AF80" i="11"/>
  <c r="AH80" i="11" s="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EE133" i="9"/>
  <c r="CR210" i="9"/>
  <c r="CS210" i="9" s="1"/>
  <c r="CT210" i="9" s="1"/>
  <c r="CU210" i="9" s="1"/>
  <c r="CV210" i="9" s="1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AA61" i="9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AA142" i="9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J44" i="11" s="1"/>
  <c r="I44" i="11"/>
  <c r="CL241" i="9"/>
  <c r="S110" i="11"/>
  <c r="O61" i="11"/>
  <c r="N62" i="11"/>
  <c r="AG80" i="11"/>
  <c r="Z90" i="11"/>
  <c r="Z143" i="20"/>
  <c r="AP134" i="20"/>
  <c r="H223" i="20" s="1"/>
  <c r="Z80" i="11"/>
  <c r="AC75" i="11"/>
  <c r="Z61" i="9"/>
  <c r="AD67" i="9"/>
  <c r="Z63" i="9"/>
  <c r="BJ107" i="20"/>
  <c r="J194" i="20" s="1"/>
  <c r="BD62" i="20"/>
  <c r="BJ103" i="20"/>
  <c r="J190" i="20" s="1"/>
  <c r="BB58" i="20"/>
  <c r="BB124" i="20"/>
  <c r="AI136" i="22"/>
  <c r="BF115" i="22"/>
  <c r="C58" i="14"/>
  <c r="G17" i="14"/>
  <c r="K94" i="11"/>
  <c r="CF203" i="11" s="1"/>
  <c r="N77" i="9"/>
  <c r="N78" i="9"/>
  <c r="Q76" i="9" s="1"/>
  <c r="R76" i="9" s="1"/>
  <c r="S76" i="9" s="1"/>
  <c r="T76" i="9" s="1"/>
  <c r="U76" i="9" s="1"/>
  <c r="K76" i="9"/>
  <c r="Y63" i="9"/>
  <c r="AA63" i="9" s="1"/>
  <c r="Z62" i="9"/>
  <c r="AA62" i="9" s="1"/>
  <c r="AD68" i="9"/>
  <c r="CL118" i="9"/>
  <c r="J39" i="11"/>
  <c r="U156" i="9" l="1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200" i="11"/>
  <c r="F199" i="11"/>
  <c r="C198" i="11"/>
  <c r="I201" i="11"/>
  <c r="CO238" i="9"/>
  <c r="CL243" i="9"/>
  <c r="CV234" i="9" s="1"/>
  <c r="I111" i="11"/>
  <c r="CL226" i="9"/>
  <c r="O60" i="11"/>
  <c r="O59" i="11"/>
  <c r="O62" i="11" s="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CA140" i="9"/>
  <c r="BA86" i="15" s="1"/>
  <c r="BR144" i="9"/>
  <c r="AG77" i="11"/>
  <c r="AH77" i="11" s="1"/>
  <c r="Z89" i="11"/>
  <c r="AI137" i="15"/>
  <c r="BF115" i="15"/>
  <c r="DV131" i="9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M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M143" i="9"/>
  <c r="CO143" i="9"/>
  <c r="CP145" i="9" a="1"/>
  <c r="CP145" i="9" s="1"/>
  <c r="CL145" i="9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B249" i="9" s="1"/>
  <c r="CB244" i="9" s="1"/>
  <c r="CB248" i="9"/>
  <c r="CO240" i="9"/>
  <c r="CM240" i="9"/>
  <c r="E242" i="11"/>
  <c r="C241" i="11"/>
  <c r="CO144" i="9"/>
  <c r="CM144" i="9"/>
  <c r="K200" i="11"/>
  <c r="BR145" i="9"/>
  <c r="CE143" i="9"/>
  <c r="BD22" i="24"/>
  <c r="BB46" i="15"/>
  <c r="F102" i="11"/>
  <c r="F99" i="11"/>
  <c r="U163" i="9" l="1"/>
  <c r="L167" i="9"/>
  <c r="CF143" i="9"/>
  <c r="CL235" i="11"/>
  <c r="CF202" i="11"/>
  <c r="AD88" i="11"/>
  <c r="AC92" i="11"/>
  <c r="AG78" i="11"/>
  <c r="Z88" i="11"/>
  <c r="EK133" i="9"/>
  <c r="EL133" i="9" s="1"/>
  <c r="EM133" i="9" s="1"/>
  <c r="AH78" i="11"/>
  <c r="CR143" i="9"/>
  <c r="CS143" i="9" s="1"/>
  <c r="CT143" i="9" s="1"/>
  <c r="CU143" i="9" s="1"/>
  <c r="CV143" i="9" s="1"/>
  <c r="CF140" i="9"/>
  <c r="CG140" i="9" s="1"/>
  <c r="CO145" i="9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AK148" i="9"/>
  <c r="AL148" i="9" s="1"/>
  <c r="AM148" i="9" s="1"/>
  <c r="AN148" i="9" s="1"/>
  <c r="AO148" i="9" s="1"/>
  <c r="Z143" i="9"/>
  <c r="AE148" i="9"/>
  <c r="AH149" i="9"/>
  <c r="BN110" i="15"/>
  <c r="CL256" i="9"/>
  <c r="EB105" i="9"/>
  <c r="DY107" i="9"/>
  <c r="AE67" i="23"/>
  <c r="ED133" i="9"/>
  <c r="ED134" i="9" s="1"/>
  <c r="BH50" i="23" s="1"/>
  <c r="CN210" i="9"/>
  <c r="CN211" i="9" s="1"/>
  <c r="CP210" i="9"/>
  <c r="CP211" i="9" s="1"/>
  <c r="V168" i="9"/>
  <c r="V169" i="9" s="1"/>
  <c r="V163" i="9" s="1"/>
  <c r="AV90" i="20" s="1"/>
  <c r="C199" i="11"/>
  <c r="P193" i="11"/>
  <c r="I202" i="11"/>
  <c r="CB145" i="9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R239" i="9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CR241" i="9"/>
  <c r="BW145" i="9"/>
  <c r="BX145" i="9" s="1"/>
  <c r="BY145" i="9" s="1"/>
  <c r="BZ145" i="9" s="1"/>
  <c r="CA145" i="9" s="1"/>
  <c r="CO228" i="9"/>
  <c r="BQ217" i="9"/>
  <c r="CR242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D69" i="9"/>
  <c r="AG70" i="9"/>
  <c r="V78" i="9"/>
  <c r="V72" i="9" s="1"/>
  <c r="AU90" i="20" s="1"/>
  <c r="BQ215" i="9"/>
  <c r="AX215" i="9"/>
  <c r="CO226" i="9"/>
  <c r="BQ211" i="9"/>
  <c r="CL229" i="9"/>
  <c r="CV218" i="9" s="1"/>
  <c r="CP229" i="9" a="1"/>
  <c r="CP229" i="9" s="1"/>
  <c r="AX211" i="9"/>
  <c r="CM222" i="9"/>
  <c r="CO222" i="9"/>
  <c r="AD133" i="22"/>
  <c r="AD139" i="22" s="1"/>
  <c r="BM110" i="22"/>
  <c r="BN110" i="22" s="1"/>
  <c r="CM242" i="9"/>
  <c r="CO282" i="9"/>
  <c r="CR271" i="9"/>
  <c r="CV138" i="9"/>
  <c r="CM142" i="9"/>
  <c r="CM145" i="9" s="1"/>
  <c r="CZ247" i="9"/>
  <c r="CF219" i="9"/>
  <c r="CO243" i="9"/>
  <c r="CR238" i="9" s="1"/>
  <c r="BW144" i="9"/>
  <c r="CZ248" i="9"/>
  <c r="CZ246" i="9"/>
  <c r="CR240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AA143" i="9"/>
  <c r="L100" i="11"/>
  <c r="C102" i="11"/>
  <c r="AA64" i="9"/>
  <c r="CW211" i="9"/>
  <c r="CW206" i="9" s="1"/>
  <c r="I100" i="11"/>
  <c r="C98" i="11"/>
  <c r="CG143" i="9"/>
  <c r="BC21" i="24"/>
  <c r="BC55" i="24" s="1"/>
  <c r="BA120" i="15"/>
  <c r="BA45" i="15"/>
  <c r="BM107" i="22"/>
  <c r="BN107" i="22" s="1"/>
  <c r="AA132" i="22"/>
  <c r="AX216" i="9"/>
  <c r="CO227" i="9"/>
  <c r="BQ216" i="9"/>
  <c r="BQ214" i="9"/>
  <c r="AX214" i="9"/>
  <c r="CO225" i="9"/>
  <c r="CM238" i="9"/>
  <c r="CM243" i="9" s="1"/>
  <c r="CR243" i="9" l="1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CV239" i="9"/>
  <c r="CW239" i="9" s="1"/>
  <c r="CS239" i="9"/>
  <c r="CT239" i="9" s="1"/>
  <c r="CU239" i="9" s="1"/>
  <c r="BJ93" i="20"/>
  <c r="J180" i="20" s="1"/>
  <c r="AV48" i="20"/>
  <c r="K202" i="11"/>
  <c r="J98" i="11"/>
  <c r="BC109" i="22"/>
  <c r="AC133" i="22"/>
  <c r="AC139" i="22" s="1"/>
  <c r="J202" i="11"/>
  <c r="J204" i="11" s="1"/>
  <c r="M193" i="11"/>
  <c r="P194" i="11"/>
  <c r="DF237" i="9"/>
  <c r="EA237" i="9"/>
  <c r="Z92" i="11"/>
  <c r="DA248" i="9"/>
  <c r="AD90" i="11"/>
  <c r="AD89" i="11"/>
  <c r="AD92" i="11" s="1"/>
  <c r="AD91" i="11"/>
  <c r="CF224" i="9"/>
  <c r="BH55" i="23"/>
  <c r="BI50" i="23"/>
  <c r="J134" i="23" s="1"/>
  <c r="BT213" i="9"/>
  <c r="C104" i="11"/>
  <c r="D98" i="1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M111" i="22"/>
  <c r="BN111" i="22" s="1"/>
  <c r="AE133" i="22"/>
  <c r="AE139" i="22" s="1"/>
  <c r="BT214" i="9"/>
  <c r="E21" i="13"/>
  <c r="E23" i="13" s="1"/>
  <c r="BM111" i="15"/>
  <c r="AE134" i="15"/>
  <c r="U72" i="9"/>
  <c r="L76" i="9"/>
  <c r="CM225" i="9"/>
  <c r="BT211" i="9"/>
  <c r="CS242" i="9"/>
  <c r="CT242" i="9" s="1"/>
  <c r="CU242" i="9" s="1"/>
  <c r="CV242" i="9"/>
  <c r="CW242" i="9" s="1"/>
  <c r="DI238" i="9"/>
  <c r="BT216" i="9"/>
  <c r="CF226" i="9"/>
  <c r="BT217" i="9"/>
  <c r="AX217" i="9"/>
  <c r="ED238" i="9"/>
  <c r="BE108" i="22"/>
  <c r="AB133" i="22"/>
  <c r="CM224" i="9"/>
  <c r="CM229" i="9" s="1"/>
  <c r="CM227" i="9"/>
  <c r="AE215" i="9"/>
  <c r="BA215" i="9"/>
  <c r="CF227" i="9"/>
  <c r="BT215" i="9"/>
  <c r="CM228" i="9"/>
  <c r="DI240" i="9"/>
  <c r="AE216" i="9"/>
  <c r="BA216" i="9"/>
  <c r="CS240" i="9"/>
  <c r="CT240" i="9" s="1"/>
  <c r="CU240" i="9" s="1"/>
  <c r="CV240" i="9" s="1"/>
  <c r="CW240" i="9" s="1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DB248" i="9"/>
  <c r="BW146" i="9"/>
  <c r="BX144" i="9"/>
  <c r="BY144" i="9" s="1"/>
  <c r="BZ144" i="9" s="1"/>
  <c r="CA144" i="9" s="1"/>
  <c r="AE69" i="9"/>
  <c r="AD70" i="9"/>
  <c r="EP247" i="9"/>
  <c r="K98" i="11"/>
  <c r="AU45" i="20"/>
  <c r="CV241" i="9"/>
  <c r="CW241" i="9" s="1"/>
  <c r="CS241" i="9"/>
  <c r="CT241" i="9" s="1"/>
  <c r="CU241" i="9" s="1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AF68" i="24"/>
  <c r="AF74" i="24" s="1"/>
  <c r="CM223" i="9"/>
  <c r="CR144" i="9"/>
  <c r="CS144" i="9" s="1"/>
  <c r="CT144" i="9" s="1"/>
  <c r="CU144" i="9" s="1"/>
  <c r="CV144" i="9" s="1"/>
  <c r="CW144" i="9" s="1"/>
  <c r="BC120" i="15"/>
  <c r="BE44" i="24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R223" i="9"/>
  <c r="CS223" i="9" s="1"/>
  <c r="CT223" i="9" s="1"/>
  <c r="CU223" i="9" s="1"/>
  <c r="CV223" i="9" s="1"/>
  <c r="CW223" i="9" s="1"/>
  <c r="CF223" i="9"/>
  <c r="AS86" i="15"/>
  <c r="CW238" i="9" l="1"/>
  <c r="CW243" i="9" s="1"/>
  <c r="CW234" i="9" s="1"/>
  <c r="CV243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/>
  <c r="CW275" i="9" s="1"/>
  <c r="BO46" i="24"/>
  <c r="BP46" i="24" s="1"/>
  <c r="BN111" i="15"/>
  <c r="BK223" i="9"/>
  <c r="AS223" i="9"/>
  <c r="I187" i="11"/>
  <c r="D198" i="11"/>
  <c r="D200" i="11" s="1"/>
  <c r="AO142" i="9"/>
  <c r="AF146" i="9"/>
  <c r="AF149" i="9" s="1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EE241" i="9" a="1"/>
  <c r="EE241" i="9" s="1"/>
  <c r="AH135" i="22" s="1"/>
  <c r="AF148" i="9"/>
  <c r="CV277" i="9"/>
  <c r="CW277" i="9" s="1"/>
  <c r="CS277" i="9"/>
  <c r="CT277" i="9" s="1"/>
  <c r="CU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V272" i="9"/>
  <c r="CW272" i="9" s="1"/>
  <c r="CS272" i="9"/>
  <c r="CT272" i="9" s="1"/>
  <c r="CU272" i="9" s="1"/>
  <c r="AC74" i="24"/>
  <c r="AP67" i="24"/>
  <c r="J154" i="24" s="1"/>
  <c r="BT210" i="9"/>
  <c r="AH210" i="9"/>
  <c r="N210" i="9"/>
  <c r="H101" i="11"/>
  <c r="BA210" i="9"/>
  <c r="L101" i="11"/>
  <c r="K101" i="11"/>
  <c r="J101" i="11"/>
  <c r="I101" i="11"/>
  <c r="DA247" i="9"/>
  <c r="DB247" i="9" s="1"/>
  <c r="DA246" i="9"/>
  <c r="DB246" i="9" s="1"/>
  <c r="EL134" i="9"/>
  <c r="EM130" i="9"/>
  <c r="CE223" i="9"/>
  <c r="CG223" i="9" s="1"/>
  <c r="BL223" i="9"/>
  <c r="AS226" i="9"/>
  <c r="BK226" i="9"/>
  <c r="AR86" i="15"/>
  <c r="BR210" i="9"/>
  <c r="AX210" i="9"/>
  <c r="BQ218" i="9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BV210" i="9" s="1"/>
  <c r="BC210" i="9" s="1"/>
  <c r="AJ210" i="9" s="1"/>
  <c r="P210" i="9" s="1"/>
  <c r="D99" i="11"/>
  <c r="D104" i="11" s="1"/>
  <c r="D102" i="11"/>
  <c r="CR224" i="9"/>
  <c r="CS224" i="9" s="1"/>
  <c r="CT224" i="9" s="1"/>
  <c r="CU224" i="9" s="1"/>
  <c r="CV224" i="9" s="1"/>
  <c r="CW224" i="9" s="1"/>
  <c r="AN63" i="9"/>
  <c r="Y46" i="9" s="1"/>
  <c r="AE67" i="9"/>
  <c r="AE70" i="9" s="1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BM225" i="9" s="1"/>
  <c r="AS225" i="9"/>
  <c r="BL227" i="9"/>
  <c r="CE227" i="9"/>
  <c r="CG227" i="9" s="1"/>
  <c r="AS222" i="9"/>
  <c r="BK222" i="9"/>
  <c r="CS274" i="9"/>
  <c r="CT274" i="9" s="1"/>
  <c r="CU274" i="9" s="1"/>
  <c r="CV274" i="9"/>
  <c r="CW274" i="9" s="1"/>
  <c r="BI43" i="24" l="1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K216" i="9"/>
  <c r="AL216" i="9" s="1"/>
  <c r="AM216" i="9" s="1"/>
  <c r="AN216" i="9" s="1"/>
  <c r="AO216" i="9" s="1"/>
  <c r="AP216" i="9" s="1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Q210" i="9"/>
  <c r="AE74" i="24"/>
  <c r="BD217" i="9"/>
  <c r="BE217" i="9" s="1"/>
  <c r="BF217" i="9" s="1"/>
  <c r="BG217" i="9" s="1"/>
  <c r="BH217" i="9" s="1"/>
  <c r="BI217" i="9" s="1"/>
  <c r="K217" i="9"/>
  <c r="AS190" i="9"/>
  <c r="AH217" i="9"/>
  <c r="AK217" i="9" s="1"/>
  <c r="AL217" i="9" s="1"/>
  <c r="AM217" i="9" s="1"/>
  <c r="AN217" i="9" s="1"/>
  <c r="AO217" i="9" s="1"/>
  <c r="AP217" i="9" s="1"/>
  <c r="CA206" i="9"/>
  <c r="BR216" i="9"/>
  <c r="BR213" i="9"/>
  <c r="BR217" i="9"/>
  <c r="BR214" i="9"/>
  <c r="BR212" i="9"/>
  <c r="BR211" i="9"/>
  <c r="BR218" i="9" s="1"/>
  <c r="BR215" i="9"/>
  <c r="AH218" i="9"/>
  <c r="AR218" i="9"/>
  <c r="AT218" i="9" s="1"/>
  <c r="DI241" i="9"/>
  <c r="DL237" i="9"/>
  <c r="EP246" i="9"/>
  <c r="O125" i="15"/>
  <c r="BM95" i="15"/>
  <c r="Y130" i="9"/>
  <c r="N212" i="9"/>
  <c r="DJ241" i="9" a="1"/>
  <c r="DJ241" i="9" s="1"/>
  <c r="AK212" i="9"/>
  <c r="AL212" i="9" s="1"/>
  <c r="AM212" i="9" s="1"/>
  <c r="AN212" i="9" s="1"/>
  <c r="AO212" i="9" s="1"/>
  <c r="AP212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1" i="9" s="1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AK211" i="9"/>
  <c r="AL211" i="9" s="1"/>
  <c r="AM211" i="9" s="1"/>
  <c r="AN211" i="9" s="1"/>
  <c r="AO211" i="9" s="1"/>
  <c r="AP211" i="9" s="1"/>
  <c r="Z224" i="9"/>
  <c r="AK213" i="9"/>
  <c r="AL213" i="9" s="1"/>
  <c r="AM213" i="9" s="1"/>
  <c r="AN213" i="9" s="1"/>
  <c r="AO213" i="9" s="1"/>
  <c r="AP213" i="9" s="1"/>
  <c r="AR224" i="9"/>
  <c r="AT224" i="9" s="1"/>
  <c r="AI108" i="11"/>
  <c r="AH108" i="11" s="1"/>
  <c r="AA108" i="11"/>
  <c r="Z108" i="11" s="1"/>
  <c r="N213" i="9"/>
  <c r="EB237" i="9"/>
  <c r="AH139" i="22"/>
  <c r="AM135" i="22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BF113" i="20"/>
  <c r="EI105" i="9" l="1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AY218" i="9" s="1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AT219" i="9" s="1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BN93" i="15"/>
  <c r="BO28" i="24"/>
  <c r="BP28" i="24" s="1"/>
  <c r="EH237" i="9"/>
  <c r="EI237" i="9" s="1"/>
  <c r="EJ237" i="9" s="1"/>
  <c r="EK237" i="9" s="1"/>
  <c r="EG241" i="9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AS221" i="9"/>
  <c r="AR221" i="9"/>
  <c r="AT221" i="9" s="1"/>
  <c r="BL221" i="9"/>
  <c r="CE203" i="11"/>
  <c r="BK221" i="9"/>
  <c r="BM221" i="9" s="1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M220" i="9" s="1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L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R210" i="9"/>
  <c r="S210" i="9" s="1"/>
  <c r="T210" i="9" s="1"/>
  <c r="U210" i="9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EL119" i="9" l="1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O218" i="9" s="1" a="1"/>
  <c r="O218" i="9" s="1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BM219" i="9"/>
  <c r="E259" i="11"/>
  <c r="C258" i="11"/>
  <c r="P126" i="15"/>
  <c r="AW96" i="15"/>
  <c r="E154" i="22" l="1"/>
  <c r="E162" i="22" s="1"/>
  <c r="C170" i="22" s="1" a="1"/>
  <c r="AT85" i="22"/>
  <c r="BI39" i="23"/>
  <c r="J123" i="23" s="1"/>
  <c r="BD55" i="23"/>
  <c r="EV241" i="9"/>
  <c r="EZ241" i="9" a="1"/>
  <c r="EZ241" i="9" s="1"/>
  <c r="BL114" i="22" s="1"/>
  <c r="BN114" i="22" s="1"/>
  <c r="EY237" i="9"/>
  <c r="EW237" i="9"/>
  <c r="CB218" i="9"/>
  <c r="CB206" i="9" s="1"/>
  <c r="K259" i="11"/>
  <c r="C259" i="11"/>
  <c r="E260" i="11"/>
  <c r="EQ247" i="9"/>
  <c r="ER247" i="9" s="1"/>
  <c r="C167" i="11"/>
  <c r="F163" i="11"/>
  <c r="D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N123" i="23" s="1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/>
  <c r="G274" i="11"/>
  <c r="E275" i="11"/>
  <c r="C274" i="11"/>
  <c r="E276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BB35" i="24"/>
  <c r="AZ59" i="15"/>
  <c r="AZ120" i="15"/>
  <c r="BG100" i="15"/>
  <c r="G188" i="15" s="1"/>
  <c r="AU211" i="9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C260" i="11"/>
  <c r="AZ100" i="22"/>
  <c r="T128" i="22"/>
  <c r="S74" i="24" l="1"/>
  <c r="W132" i="20"/>
  <c r="AU210" i="9"/>
  <c r="BC104" i="20"/>
  <c r="BK210" i="9"/>
  <c r="BJ210" i="9"/>
  <c r="BT236" i="9"/>
  <c r="M275" i="11"/>
  <c r="J268" i="11"/>
  <c r="BT218" i="11"/>
  <c r="T139" i="22"/>
  <c r="AM128" i="22"/>
  <c r="D56" i="14"/>
  <c r="F26" i="14"/>
  <c r="AZ59" i="22"/>
  <c r="AZ120" i="22"/>
  <c r="BG100" i="22"/>
  <c r="G187" i="22" s="1"/>
  <c r="AL110" i="11"/>
  <c r="AD107" i="11"/>
  <c r="AD109" i="11"/>
  <c r="AD108" i="11"/>
  <c r="D167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K175" i="1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L165" i="11"/>
  <c r="FB147" i="9" s="1"/>
  <c r="EH156" i="9"/>
  <c r="EE160" i="9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S129" i="20"/>
  <c r="AQ210" i="9"/>
  <c r="M17" i="13" s="1"/>
  <c r="AR210" i="9"/>
  <c r="AZ100" i="20"/>
  <c r="EW241" i="9"/>
  <c r="AA195" i="9"/>
  <c r="AC185" i="9"/>
  <c r="EQ246" i="9"/>
  <c r="ER246" i="9" s="1"/>
  <c r="EY241" i="9"/>
  <c r="FB237" i="9" s="1"/>
  <c r="N104" i="23"/>
  <c r="N138" i="23" s="1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AT120" i="22"/>
  <c r="BG85" i="22"/>
  <c r="G172" i="22" s="1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FC237" i="9" l="1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2" i="11"/>
  <c r="F171" i="1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I162" i="11"/>
  <c r="CS255" i="9"/>
  <c r="CT255" i="9" s="1"/>
  <c r="CU255" i="9" s="1"/>
  <c r="CV255" i="9"/>
  <c r="AH232" i="9"/>
  <c r="N227" i="9"/>
  <c r="Q226" i="9"/>
  <c r="AH231" i="9"/>
  <c r="N240" i="9"/>
  <c r="AH233" i="9"/>
  <c r="Y218" i="9"/>
  <c r="Y219" i="9"/>
  <c r="AT88" i="15"/>
  <c r="H158" i="15"/>
  <c r="D172" i="11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Z221" i="9"/>
  <c r="N242" i="9"/>
  <c r="Y220" i="9"/>
  <c r="AH234" i="9"/>
  <c r="AK231" i="9"/>
  <c r="Z218" i="9"/>
  <c r="AA218" i="9" s="1"/>
  <c r="Z220" i="9"/>
  <c r="AK232" i="9"/>
  <c r="AL232" i="9" s="1"/>
  <c r="AM232" i="9" s="1"/>
  <c r="AN232" i="9" s="1"/>
  <c r="AO232" i="9" s="1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EE146" i="9"/>
  <c r="AP232" i="9" l="1"/>
  <c r="AF140" i="15"/>
  <c r="AI68" i="24"/>
  <c r="AM134" i="15"/>
  <c r="E223" i="15" s="1"/>
  <c r="BO47" i="24"/>
  <c r="BP47" i="24" s="1"/>
  <c r="BN112" i="15"/>
  <c r="V241" i="9"/>
  <c r="Q240" i="9"/>
  <c r="R240" i="9" s="1"/>
  <c r="S240" i="9" s="1"/>
  <c r="T240" i="9" s="1"/>
  <c r="U240" i="9" s="1"/>
  <c r="U242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M144" i="9"/>
  <c r="EM146" i="9" s="1"/>
  <c r="EM140" i="9" s="1"/>
  <c r="EM145" i="9"/>
  <c r="EH144" i="9"/>
  <c r="EI144" i="9" s="1"/>
  <c r="EJ144" i="9" s="1"/>
  <c r="EK144" i="9" s="1"/>
  <c r="EL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Y221" i="9"/>
  <c r="AA221" i="9" s="1"/>
  <c r="C223" i="11"/>
  <c r="C224" i="11"/>
  <c r="C216" i="11"/>
  <c r="E217" i="11"/>
  <c r="ER146" i="9"/>
  <c r="FB148" i="9"/>
  <c r="FE149" i="9"/>
  <c r="EB146" i="9"/>
  <c r="EH145" i="9"/>
  <c r="EI145" i="9" s="1"/>
  <c r="EJ145" i="9" s="1"/>
  <c r="EK145" i="9" s="1"/>
  <c r="EL145" i="9" s="1"/>
  <c r="ES146" i="9"/>
  <c r="BI90" i="20" l="1"/>
  <c r="ES132" i="9"/>
  <c r="FB149" i="9"/>
  <c r="FC148" i="9" s="1"/>
  <c r="FF149" i="9" a="1"/>
  <c r="FF149" i="9" s="1"/>
  <c r="AE231" i="9"/>
  <c r="EL140" i="9"/>
  <c r="EC144" i="9"/>
  <c r="C61" i="14"/>
  <c r="G25" i="14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I145" i="9" l="1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L242" i="9" s="1"/>
  <c r="K242" i="9"/>
  <c r="U236" i="9" s="1"/>
  <c r="AT86" i="15" s="1"/>
  <c r="C231" i="11"/>
  <c r="N223" i="11" s="1"/>
  <c r="E224" i="11"/>
  <c r="E223" i="11"/>
  <c r="BF86" i="15"/>
  <c r="F156" i="15"/>
  <c r="I217" i="11"/>
  <c r="I218" i="11" s="1"/>
  <c r="K218" i="11"/>
  <c r="AI234" i="9" a="1"/>
  <c r="AI234" i="9" s="1"/>
  <c r="AE234" i="9"/>
  <c r="AF231" i="9" s="1"/>
  <c r="BM117" i="22"/>
  <c r="BN117" i="22" s="1"/>
  <c r="AK137" i="22"/>
  <c r="D65" i="14"/>
  <c r="E35" i="14"/>
  <c r="K241" i="9"/>
  <c r="L241" i="9" s="1"/>
  <c r="AE233" i="9"/>
  <c r="FL141" i="9"/>
  <c r="FC145" i="9"/>
  <c r="FC147" i="9"/>
  <c r="FC146" i="9"/>
  <c r="BI45" i="20"/>
  <c r="BI124" i="20"/>
  <c r="AK139" i="22" l="1"/>
  <c r="AM137" i="22"/>
  <c r="I88" i="24"/>
  <c r="I95" i="24" s="1"/>
  <c r="F102" i="24" s="1" a="1"/>
  <c r="F163" i="15"/>
  <c r="C171" i="15" s="1" a="1"/>
  <c r="T143" i="20"/>
  <c r="AP129" i="20"/>
  <c r="H218" i="20" s="1"/>
  <c r="FC149" i="9"/>
  <c r="BM117" i="15"/>
  <c r="AK138" i="15"/>
  <c r="EQ131" i="9"/>
  <c r="AO227" i="9"/>
  <c r="AF232" i="9"/>
  <c r="AF234" i="9" s="1"/>
  <c r="AV21" i="24"/>
  <c r="AT45" i="15"/>
  <c r="BG86" i="15"/>
  <c r="G174" i="15" s="1"/>
  <c r="AT120" i="15"/>
  <c r="BM97" i="22"/>
  <c r="BN97" i="22" s="1"/>
  <c r="I170" i="22" s="1" a="1"/>
  <c r="Q125" i="22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Q139" i="22" l="1"/>
  <c r="AM125" i="22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25" i="24"/>
  <c r="F102" i="24"/>
  <c r="F119" i="24"/>
  <c r="F136" i="24"/>
  <c r="F112" i="24"/>
  <c r="F134" i="24"/>
  <c r="F107" i="24"/>
  <c r="F132" i="24"/>
  <c r="F105" i="24"/>
  <c r="F131" i="24"/>
  <c r="F104" i="24"/>
  <c r="F130" i="24"/>
  <c r="F103" i="24"/>
  <c r="F129" i="24"/>
  <c r="F128" i="24"/>
  <c r="F127" i="24"/>
  <c r="F124" i="24"/>
  <c r="F123" i="24"/>
  <c r="F122" i="24"/>
  <c r="F120" i="24"/>
  <c r="F137" i="24"/>
  <c r="F135" i="24"/>
  <c r="F133" i="24"/>
  <c r="F126" i="24"/>
  <c r="F121" i="24"/>
  <c r="F118" i="24"/>
  <c r="F117" i="24"/>
  <c r="F116" i="24"/>
  <c r="F115" i="24"/>
  <c r="F114" i="24"/>
  <c r="F113" i="24"/>
  <c r="F109" i="24"/>
  <c r="F111" i="24"/>
  <c r="F110" i="24"/>
  <c r="F106" i="24"/>
  <c r="F10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E170" i="22" a="1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52" i="24" l="1"/>
  <c r="L152" i="24" s="1"/>
  <c r="N58" i="14" s="1"/>
  <c r="U58" i="14" s="1"/>
  <c r="F146" i="24"/>
  <c r="L146" i="24" s="1"/>
  <c r="N52" i="14" s="1"/>
  <c r="U52" i="14" s="1"/>
  <c r="F158" i="24"/>
  <c r="L158" i="24" s="1"/>
  <c r="N64" i="14" s="1"/>
  <c r="U64" i="14" s="1"/>
  <c r="F156" i="24"/>
  <c r="L156" i="24" s="1"/>
  <c r="N62" i="14" s="1"/>
  <c r="U62" i="14" s="1"/>
  <c r="F155" i="24"/>
  <c r="L155" i="24" s="1"/>
  <c r="N61" i="14" s="1"/>
  <c r="U61" i="14" s="1"/>
  <c r="F154" i="24"/>
  <c r="L154" i="24" s="1"/>
  <c r="N60" i="14" s="1"/>
  <c r="U60" i="14" s="1"/>
  <c r="F153" i="24"/>
  <c r="L153" i="24" s="1"/>
  <c r="N59" i="14" s="1"/>
  <c r="U59" i="14" s="1"/>
  <c r="F151" i="24"/>
  <c r="L151" i="24" s="1"/>
  <c r="N57" i="14" s="1"/>
  <c r="U57" i="14" s="1"/>
  <c r="F150" i="24"/>
  <c r="L150" i="24" s="1"/>
  <c r="N56" i="14" s="1"/>
  <c r="U56" i="14" s="1"/>
  <c r="F148" i="24"/>
  <c r="L148" i="24" s="1"/>
  <c r="N54" i="14" s="1"/>
  <c r="U54" i="14" s="1"/>
  <c r="F147" i="24"/>
  <c r="F157" i="24"/>
  <c r="L157" i="24" s="1"/>
  <c r="N63" i="14" s="1"/>
  <c r="U63" i="14" s="1"/>
  <c r="F149" i="24"/>
  <c r="L149" i="24" s="1"/>
  <c r="N55" i="14" s="1"/>
  <c r="U55" i="14" s="1"/>
  <c r="F145" i="24"/>
  <c r="L145" i="24" s="1"/>
  <c r="N51" i="14" s="1"/>
  <c r="U51" i="14" s="1"/>
  <c r="F159" i="24"/>
  <c r="L159" i="24" s="1"/>
  <c r="N65" i="14" s="1"/>
  <c r="U65" i="14" s="1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G215" i="15" s="1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E183" i="15" l="1"/>
  <c r="E194" i="15"/>
  <c r="E171" i="15"/>
  <c r="E188" i="15"/>
  <c r="E185" i="15"/>
  <c r="E198" i="15"/>
  <c r="E197" i="15"/>
  <c r="K197" i="15" s="1"/>
  <c r="E192" i="15"/>
  <c r="K192" i="15" s="1"/>
  <c r="E189" i="15"/>
  <c r="E187" i="15"/>
  <c r="E181" i="15"/>
  <c r="E180" i="15"/>
  <c r="K180" i="15" s="1"/>
  <c r="E179" i="15"/>
  <c r="K179" i="15" s="1"/>
  <c r="E178" i="15"/>
  <c r="K178" i="15" s="1"/>
  <c r="E177" i="15"/>
  <c r="E176" i="15"/>
  <c r="K176" i="15" s="1"/>
  <c r="E175" i="15"/>
  <c r="E174" i="15"/>
  <c r="E173" i="15"/>
  <c r="K173" i="15" s="1"/>
  <c r="E205" i="15"/>
  <c r="E203" i="15"/>
  <c r="K203" i="15" s="1"/>
  <c r="E202" i="15"/>
  <c r="K202" i="15" s="1"/>
  <c r="E200" i="15"/>
  <c r="K200" i="15" s="1"/>
  <c r="E199" i="15"/>
  <c r="K199" i="15" s="1"/>
  <c r="E196" i="15"/>
  <c r="E193" i="15"/>
  <c r="E190" i="15"/>
  <c r="E184" i="15"/>
  <c r="E206" i="15"/>
  <c r="E204" i="15"/>
  <c r="K204" i="15" s="1"/>
  <c r="E201" i="15"/>
  <c r="K201" i="15" s="1"/>
  <c r="E195" i="15"/>
  <c r="K195" i="15" s="1"/>
  <c r="E191" i="15"/>
  <c r="K191" i="15" s="1"/>
  <c r="E182" i="15"/>
  <c r="E172" i="15"/>
  <c r="E186" i="15"/>
  <c r="K186" i="15" s="1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T5" i="13" s="1"/>
  <c r="AA130" i="9"/>
  <c r="T74" i="24"/>
  <c r="H102" i="24" s="1" a="1"/>
  <c r="AP60" i="24"/>
  <c r="J147" i="24" s="1"/>
  <c r="L147" i="24" s="1"/>
  <c r="N53" i="14" s="1"/>
  <c r="U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H136" i="24" l="1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M65" i="14" s="1"/>
  <c r="R65" i="14" s="1"/>
  <c r="F220" i="20"/>
  <c r="J220" i="20" s="1"/>
  <c r="M55" i="14" s="1"/>
  <c r="R55" i="14" s="1"/>
  <c r="F229" i="20"/>
  <c r="J229" i="20" s="1"/>
  <c r="M64" i="14" s="1"/>
  <c r="R64" i="14" s="1"/>
  <c r="F227" i="20"/>
  <c r="J227" i="20" s="1"/>
  <c r="M62" i="14" s="1"/>
  <c r="R62" i="14" s="1"/>
  <c r="F226" i="20"/>
  <c r="J226" i="20" s="1"/>
  <c r="M61" i="14" s="1"/>
  <c r="R61" i="14" s="1"/>
  <c r="F225" i="20"/>
  <c r="J225" i="20" s="1"/>
  <c r="M60" i="14" s="1"/>
  <c r="R60" i="14" s="1"/>
  <c r="F223" i="20"/>
  <c r="J223" i="20" s="1"/>
  <c r="M58" i="14" s="1"/>
  <c r="R58" i="14" s="1"/>
  <c r="F217" i="20"/>
  <c r="J217" i="20" s="1"/>
  <c r="M52" i="14" s="1"/>
  <c r="R52" i="14" s="1"/>
  <c r="F224" i="20"/>
  <c r="J224" i="20" s="1"/>
  <c r="M59" i="14" s="1"/>
  <c r="R59" i="14" s="1"/>
  <c r="F222" i="20"/>
  <c r="J222" i="20" s="1"/>
  <c r="M57" i="14" s="1"/>
  <c r="R57" i="14" s="1"/>
  <c r="F221" i="20"/>
  <c r="J221" i="20" s="1"/>
  <c r="M56" i="14" s="1"/>
  <c r="R56" i="14" s="1"/>
  <c r="F219" i="20"/>
  <c r="J219" i="20" s="1"/>
  <c r="M54" i="14" s="1"/>
  <c r="R54" i="14" s="1"/>
  <c r="F218" i="20"/>
  <c r="J218" i="20" s="1"/>
  <c r="M53" i="14" s="1"/>
  <c r="R53" i="14" s="1"/>
  <c r="F216" i="20"/>
  <c r="J216" i="20" s="1"/>
  <c r="M51" i="14" s="1"/>
  <c r="R51" i="14" s="1"/>
  <c r="F228" i="20"/>
  <c r="J228" i="20" s="1"/>
  <c r="M63" i="14" s="1"/>
  <c r="R63" i="14" s="1"/>
</calcChain>
</file>

<file path=xl/sharedStrings.xml><?xml version="1.0" encoding="utf-8"?>
<sst xmlns="http://schemas.openxmlformats.org/spreadsheetml/2006/main" count="7444" uniqueCount="773">
  <si>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</si>
  <si>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</si>
  <si>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</si>
  <si>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</si>
  <si>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</si>
  <si>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</si>
  <si>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</si>
  <si>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</si>
  <si>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</si>
  <si>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</si>
  <si>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</si>
  <si>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</si>
  <si>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</si>
  <si>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</si>
  <si>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</si>
  <si>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</si>
  <si>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</si>
  <si>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</si>
  <si>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</si>
  <si>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</si>
  <si>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</si>
  <si>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</si>
  <si>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</si>
  <si>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</si>
  <si>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</si>
  <si>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</si>
  <si>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</si>
  <si>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</si>
  <si>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</si>
  <si>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</si>
  <si>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</si>
  <si>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</si>
  <si>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</si>
  <si>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</si>
  <si>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</si>
  <si>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</si>
  <si>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</si>
  <si>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</si>
  <si>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</si>
  <si>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</si>
  <si>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</si>
  <si>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</si>
  <si>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</si>
  <si>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</si>
  <si>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</si>
  <si>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</si>
  <si>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</si>
  <si>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</si>
  <si>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</si>
  <si>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</si>
  <si>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</si>
  <si>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</si>
  <si>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</si>
  <si>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</si>
  <si>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</si>
  <si>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</si>
  <si>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</si>
  <si>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</si>
  <si>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</si>
  <si>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</si>
  <si>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</si>
  <si>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</si>
  <si>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</si>
  <si>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</si>
  <si>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</si>
  <si>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</si>
  <si>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</si>
  <si>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</si>
  <si>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</si>
  <si>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</si>
  <si>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</si>
  <si>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</si>
  <si>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</si>
  <si>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</si>
  <si>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</si>
  <si>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</si>
  <si>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</si>
  <si>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</si>
  <si>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</si>
  <si>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</si>
  <si>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</si>
  <si>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</si>
  <si>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</si>
  <si>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</si>
  <si>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</si>
  <si>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</si>
  <si>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</si>
  <si>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</si>
  <si>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</si>
  <si>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</si>
  <si>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</si>
  <si>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</si>
  <si>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</si>
  <si>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</si>
  <si>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</si>
  <si>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</si>
  <si>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</si>
  <si>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</si>
  <si>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</si>
  <si>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</si>
  <si>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</si>
  <si>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</si>
  <si>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</si>
  <si>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</si>
  <si>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</si>
  <si>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</si>
  <si>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</si>
  <si>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</si>
  <si>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</si>
  <si>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</si>
  <si>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</si>
  <si>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</si>
  <si>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</si>
  <si>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</si>
  <si>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</si>
  <si>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</si>
  <si>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</si>
  <si>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</si>
  <si>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</si>
  <si>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</si>
  <si>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</si>
  <si>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</si>
  <si>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</si>
  <si>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</si>
  <si>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</si>
  <si>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</si>
  <si>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</si>
  <si>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</si>
  <si>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</si>
  <si>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</si>
  <si>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</si>
  <si>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</si>
  <si>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</si>
  <si>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</si>
  <si>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</si>
  <si>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</si>
  <si>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</si>
  <si>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</si>
  <si>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</si>
  <si>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</si>
  <si>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</si>
  <si>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</si>
  <si>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</si>
  <si>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</si>
  <si>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</si>
  <si>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</si>
  <si>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</si>
  <si>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</si>
  <si>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</si>
  <si>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</si>
  <si>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</si>
  <si>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</si>
  <si>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</si>
  <si>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</si>
  <si>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</si>
  <si>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</si>
  <si>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</si>
  <si>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</si>
  <si>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</si>
  <si>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</si>
  <si>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</si>
  <si>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</si>
  <si>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</si>
  <si>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</si>
  <si>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</si>
  <si>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</si>
  <si>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</si>
  <si>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</si>
  <si>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</si>
  <si>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</si>
  <si>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</si>
  <si>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</si>
  <si>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</si>
  <si>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</si>
  <si>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</si>
  <si>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</si>
  <si>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</si>
  <si>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</si>
  <si>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</si>
  <si>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</si>
  <si>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</si>
  <si>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</si>
  <si>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</si>
  <si>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</si>
  <si>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</si>
  <si>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</si>
  <si>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</si>
  <si>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</si>
  <si>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</si>
  <si>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</si>
  <si>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</si>
  <si>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</si>
  <si>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</si>
  <si>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</si>
  <si>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</si>
  <si>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</si>
  <si>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</si>
  <si>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</si>
  <si>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</si>
  <si>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</si>
  <si>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</si>
  <si>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</si>
  <si>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</si>
  <si>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</si>
  <si>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</si>
  <si>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</si>
  <si>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</si>
  <si>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</si>
  <si>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</si>
  <si>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</si>
  <si>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</si>
  <si>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</si>
  <si>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</si>
  <si>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</si>
  <si>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</si>
  <si>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</si>
  <si>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</si>
  <si>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</si>
  <si>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</si>
  <si>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</si>
  <si>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</si>
  <si>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</si>
  <si>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</si>
  <si>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</si>
  <si>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</si>
  <si>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</si>
  <si>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</si>
  <si>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</si>
  <si>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</si>
  <si>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</si>
  <si>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</si>
  <si>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</si>
  <si>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</si>
  <si>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</si>
  <si>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</si>
  <si>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</si>
  <si>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</si>
  <si>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</si>
  <si>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</si>
  <si>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</si>
  <si>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</si>
  <si>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</si>
  <si>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</si>
  <si>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</si>
  <si>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</si>
  <si>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</si>
  <si>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</si>
  <si>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</si>
  <si>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</si>
  <si>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</si>
  <si>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</si>
  <si>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</si>
  <si>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</si>
  <si>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</si>
  <si>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</si>
  <si>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</si>
  <si>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</si>
  <si>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</si>
  <si>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</si>
  <si>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</si>
  <si>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</si>
  <si>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</si>
  <si>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</si>
  <si>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</si>
  <si>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</si>
  <si>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</si>
  <si>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</si>
  <si>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</si>
  <si>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</si>
  <si>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</si>
  <si>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</si>
  <si>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</si>
  <si>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</si>
  <si>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</si>
  <si>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</si>
  <si>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</si>
  <si>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</si>
  <si>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</si>
  <si>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</si>
  <si>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</si>
  <si>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</si>
  <si>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</si>
  <si>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</si>
  <si>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</si>
  <si>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</si>
  <si>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</si>
  <si>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</si>
  <si>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</si>
  <si>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</si>
  <si>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</si>
  <si>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</si>
  <si>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</si>
  <si>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</si>
  <si>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</si>
  <si>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</si>
  <si>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</si>
  <si>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</si>
  <si>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</si>
  <si>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</si>
  <si>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</si>
  <si>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</si>
  <si>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</si>
  <si>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</si>
  <si>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</si>
  <si>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</si>
  <si>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</si>
  <si>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</si>
  <si>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</si>
  <si>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</si>
  <si>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</si>
  <si>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</si>
  <si>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</si>
  <si>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</si>
  <si>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</si>
  <si>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</si>
  <si>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</si>
  <si>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</si>
  <si>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</si>
  <si>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</si>
  <si>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</si>
  <si>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</si>
  <si>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</si>
  <si>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</si>
  <si>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</si>
  <si>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</si>
  <si>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</si>
  <si>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</si>
  <si>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</si>
  <si>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</si>
  <si>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</si>
  <si>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</si>
  <si>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</si>
  <si>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</si>
  <si>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</si>
  <si>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</si>
  <si>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</si>
  <si>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</si>
  <si>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</si>
  <si>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</si>
  <si>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</si>
  <si>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</si>
  <si>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</si>
  <si>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</si>
  <si>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</si>
  <si>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</si>
  <si>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</si>
  <si>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</si>
  <si>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</si>
  <si>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</si>
  <si>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</si>
  <si>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</si>
  <si>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</si>
  <si>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</si>
  <si>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</si>
  <si>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</si>
  <si>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</si>
  <si>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</si>
  <si>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</si>
  <si>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</si>
  <si>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</si>
  <si>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</si>
  <si>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</si>
  <si>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</si>
  <si>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</si>
  <si>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</si>
  <si>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</si>
  <si>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</si>
  <si>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</si>
  <si>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</si>
  <si>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</si>
  <si>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</si>
  <si>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</si>
  <si>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</si>
  <si>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</si>
  <si>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</si>
  <si>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</si>
  <si>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</si>
  <si>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</si>
  <si>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</si>
  <si>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</si>
  <si>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</si>
  <si>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</si>
  <si>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</si>
  <si>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</si>
  <si>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</si>
  <si>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</si>
  <si>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</si>
  <si>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</si>
  <si>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</si>
  <si>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</si>
  <si>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</si>
  <si>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</si>
  <si>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</si>
  <si>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</si>
  <si>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</si>
  <si>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</si>
  <si>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</si>
  <si>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</si>
  <si>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</si>
  <si>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</si>
  <si>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</si>
  <si>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</si>
  <si>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</si>
  <si>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</si>
  <si>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</si>
  <si>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</si>
  <si>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</si>
  <si>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</si>
  <si>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</si>
  <si>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</si>
  <si>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</si>
  <si>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</si>
  <si>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</si>
  <si>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</si>
  <si>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</si>
  <si>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</si>
  <si>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</si>
  <si>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</si>
  <si>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</si>
  <si>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</si>
  <si>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</si>
  <si>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</si>
  <si>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</si>
  <si>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</si>
  <si>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</si>
  <si>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</si>
  <si>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</si>
  <si>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</si>
  <si>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</si>
  <si>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</si>
  <si>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</si>
  <si>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</si>
  <si>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</si>
  <si>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</si>
  <si>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</si>
  <si>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</si>
  <si>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</si>
  <si>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</si>
  <si>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</si>
  <si>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</si>
  <si>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</si>
  <si>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</si>
  <si>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</si>
  <si>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</si>
  <si>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</si>
  <si>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</si>
  <si>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</si>
  <si>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</si>
  <si>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</si>
  <si>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</si>
  <si>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</si>
  <si>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</si>
  <si>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</si>
  <si>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</si>
  <si>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</si>
  <si>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</si>
  <si>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</si>
  <si>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</si>
  <si>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</si>
  <si>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</si>
  <si>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</si>
  <si>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</si>
  <si>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</si>
  <si>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</si>
  <si>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</si>
  <si>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</si>
  <si>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</si>
  <si>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</si>
  <si>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</si>
  <si>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</si>
  <si>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</si>
  <si>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</si>
  <si>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</si>
  <si>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</si>
  <si>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</si>
  <si>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</si>
  <si>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</si>
  <si>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</si>
  <si>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</si>
  <si>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</si>
  <si>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</si>
  <si>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</si>
  <si>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</si>
  <si>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</si>
  <si>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</si>
  <si>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</si>
  <si>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</si>
  <si>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</si>
  <si>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</si>
  <si>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</si>
  <si>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</si>
  <si>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</si>
  <si>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</si>
  <si>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</si>
  <si>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</si>
  <si>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</si>
  <si>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</si>
  <si>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</si>
  <si>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</si>
  <si>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</si>
  <si>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</si>
  <si>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</si>
  <si>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</si>
  <si>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</si>
  <si>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</si>
  <si>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</si>
  <si>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</si>
  <si>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</si>
  <si>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</si>
  <si>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</si>
  <si>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</si>
  <si>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</si>
  <si>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</si>
  <si>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</si>
  <si>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</si>
  <si>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</si>
  <si>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</si>
  <si>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</si>
  <si>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</si>
  <si>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</si>
  <si>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</si>
  <si>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</si>
  <si>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</si>
  <si>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</si>
  <si>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</si>
  <si>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</si>
  <si>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</si>
  <si>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</si>
  <si>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</si>
  <si>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</si>
  <si>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</si>
  <si>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</si>
  <si>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</si>
  <si>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</si>
  <si>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</si>
  <si>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</si>
  <si>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</si>
  <si>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</si>
  <si>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</si>
  <si>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</si>
  <si>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</si>
  <si>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</si>
  <si>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</si>
  <si>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</si>
  <si>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</si>
  <si>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</si>
  <si>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</si>
  <si>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</si>
  <si>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</si>
  <si>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</si>
  <si>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</si>
  <si>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</si>
  <si>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</si>
  <si>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</si>
  <si>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</si>
  <si>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</si>
  <si>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</si>
  <si>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</si>
  <si>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</si>
  <si>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</si>
  <si>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</si>
  <si>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</si>
  <si>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</si>
  <si>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</si>
  <si>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</si>
  <si>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</si>
  <si>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</si>
  <si>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</si>
  <si>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</si>
  <si>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</si>
  <si>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</si>
  <si>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</si>
  <si>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</si>
  <si>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</si>
  <si>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</si>
  <si>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</si>
  <si>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</si>
  <si>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</si>
  <si>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</si>
  <si>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</si>
  <si>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</si>
  <si>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</si>
  <si>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</si>
  <si>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</si>
  <si>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</si>
  <si>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</si>
  <si>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</si>
  <si>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</si>
  <si>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</si>
  <si>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</si>
  <si>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</si>
  <si>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</si>
  <si>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</si>
  <si>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</si>
  <si>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</si>
  <si>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</si>
  <si>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</si>
  <si>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</si>
  <si>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</si>
  <si>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</si>
  <si>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</si>
  <si>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</si>
  <si>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</si>
  <si>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</si>
  <si>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</si>
  <si>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</si>
  <si>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</si>
  <si>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</si>
  <si>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</si>
  <si>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</si>
  <si>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</si>
  <si>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</si>
  <si>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</si>
  <si>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</si>
  <si>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</si>
  <si>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</si>
  <si>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</si>
  <si>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</si>
  <si>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</si>
  <si>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</si>
  <si>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</si>
  <si>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</si>
  <si>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</si>
  <si>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</si>
  <si>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</si>
  <si>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</si>
  <si>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</si>
  <si>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</si>
  <si>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</si>
  <si>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</si>
  <si>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</si>
  <si>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</si>
  <si>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</si>
  <si>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</si>
  <si>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</si>
  <si>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</si>
  <si>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</si>
  <si>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</si>
  <si>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</si>
  <si>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</si>
  <si>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</si>
  <si>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</si>
  <si>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</si>
  <si>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</si>
  <si>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</si>
  <si>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</si>
  <si>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</si>
  <si>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</si>
  <si>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</si>
  <si>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</si>
  <si>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</si>
  <si>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</si>
  <si>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</si>
  <si>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</si>
  <si>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</si>
  <si>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</si>
  <si>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</si>
  <si>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</si>
  <si>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</si>
  <si>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</si>
  <si>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</si>
  <si>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</si>
  <si>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</si>
  <si>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</si>
  <si>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</si>
  <si>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</si>
  <si>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</si>
  <si>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</si>
  <si>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</si>
  <si>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</si>
  <si>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</si>
  <si>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</si>
  <si>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</si>
  <si>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</si>
  <si>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</si>
  <si>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</si>
  <si>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</si>
  <si>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</si>
  <si>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</si>
  <si>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</si>
  <si>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</si>
  <si>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</si>
  <si>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</si>
  <si>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</si>
  <si>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</si>
  <si>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</si>
  <si>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</si>
  <si>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</si>
  <si>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</si>
  <si>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</si>
  <si>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</si>
  <si>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</si>
  <si>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</si>
  <si>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</si>
  <si>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</si>
  <si>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</si>
  <si>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</si>
  <si>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</si>
  <si>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</si>
  <si>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</si>
  <si>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</si>
  <si>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</si>
  <si>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</si>
  <si>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</si>
  <si>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</si>
  <si>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</si>
  <si>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</si>
  <si>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</si>
  <si>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</si>
  <si>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</si>
  <si>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</si>
  <si>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</si>
  <si>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</si>
  <si>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</si>
  <si>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</si>
  <si>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</si>
  <si>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</si>
  <si>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</si>
  <si>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</si>
  <si>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</si>
  <si>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</si>
  <si>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</si>
  <si>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</si>
  <si>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</si>
  <si>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</si>
  <si>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</si>
  <si>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</si>
  <si>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</si>
  <si>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</si>
  <si>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</si>
  <si>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</si>
  <si>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</si>
  <si>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</si>
  <si>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</si>
  <si>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</si>
  <si>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</si>
  <si>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</si>
  <si>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</si>
  <si>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</si>
  <si>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</si>
  <si>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</si>
  <si>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</si>
  <si>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</si>
  <si>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</si>
  <si>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</si>
  <si>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</si>
  <si>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</si>
  <si>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</si>
  <si>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</si>
  <si>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</si>
  <si>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</si>
  <si>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</si>
  <si>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</si>
  <si>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</si>
  <si>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</si>
  <si>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</si>
  <si>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</si>
  <si>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</si>
  <si>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</si>
  <si>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</si>
  <si>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</si>
  <si>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</si>
  <si>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</si>
  <si>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</si>
  <si>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</si>
  <si>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</si>
  <si>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</si>
  <si>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</si>
  <si>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</si>
  <si>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</si>
  <si>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</si>
  <si>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$I$ [kJ]</t>
  </si>
  <si>
    <t>$Q_{loss}$ [kJ]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</si>
</sst>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</font>
    <font>
      <sz val="12"/>
      <color theme="1"/>
      <name val="Aptos Narrow"/>
    </font>
    <font>
      <sz val="12"/>
      <color rgb="FF000000"/>
      <name val="Calibri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</font>
    <font>
      <i/>
      <sz val="16"/>
      <color rgb="FF000000"/>
      <name val="Arial"/>
    </font>
    <font>
      <sz val="11"/>
      <color rgb="FF000000"/>
      <name val="Arial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</font>
    <font>
      <sz val="12"/>
      <color theme="1"/>
      <name val="Calibri"/>
    </font>
    <font>
      <b/>
      <sz val="30"/>
      <color rgb="FF000000"/>
      <name val="Calibri"/>
    </font>
    <font>
      <b/>
      <sz val="12"/>
      <color theme="1"/>
      <name val="Calibri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</font>
    <font>
      <i/>
      <sz val="11"/>
      <color rgb="FF000000"/>
      <name val="Calibri"/>
    </font>
    <font>
      <b/>
      <sz val="14"/>
      <color rgb="FF000000"/>
      <name val="Calibri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</font>
    <font>
      <b/>
      <sz val="11"/>
      <color rgb="FF000000"/>
      <name val="Calibri"/>
    </font>
    <font>
      <sz val="12"/>
      <color rgb="FF333333"/>
      <name val="Calibri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9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6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2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3" fillId="13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173" workbookViewId="0">
      <selection activeCell="AH13" sqref="AE13:AH13"/>
    </sheetView>
  </sheetViews>
  <sheetFormatPr baseColWidth="10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07" t="s">
        <v>95</v>
      </c>
      <c r="S2" s="308"/>
      <c r="T2" s="307" t="s">
        <v>100</v>
      </c>
      <c r="U2" s="308"/>
      <c r="W2" s="307" t="s">
        <v>164</v>
      </c>
      <c r="X2" s="311"/>
      <c r="Y2" s="308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09" t="s">
        <v>305</v>
      </c>
      <c r="AJ2" s="309"/>
    </row>
    <row r="3" spans="2:41" ht="18" customHeight="1" x14ac:dyDescent="0.25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 x14ac:dyDescent="0.25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7" customHeight="1" x14ac:dyDescent="0.25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604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 x14ac:dyDescent="0.25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0" t="s">
        <v>548</v>
      </c>
      <c r="AJ6" s="310"/>
    </row>
    <row r="7" spans="2:41" ht="18" customHeight="1" x14ac:dyDescent="0.25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604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 x14ac:dyDescent="0.25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604</v>
      </c>
      <c r="J8" s="4" t="s">
        <v>65</v>
      </c>
      <c r="K8" s="4">
        <v>236.1</v>
      </c>
      <c r="Q8" s="8"/>
      <c r="AI8" s="4" t="s">
        <v>271</v>
      </c>
    </row>
    <row r="9" spans="2:41" ht="18" customHeight="1" x14ac:dyDescent="0.25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604</v>
      </c>
      <c r="J9" s="15" t="s">
        <v>23</v>
      </c>
      <c r="K9" s="4">
        <v>4</v>
      </c>
      <c r="Q9" s="9"/>
      <c r="AI9" s="4">
        <v>33412</v>
      </c>
    </row>
    <row r="10" spans="2:41" ht="18" customHeight="1" x14ac:dyDescent="0.25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604</v>
      </c>
      <c r="J10" s="4" t="s">
        <v>29</v>
      </c>
      <c r="K10" s="4">
        <v>854.2</v>
      </c>
    </row>
    <row r="11" spans="2:41" ht="18" customHeight="1" x14ac:dyDescent="0.25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604</v>
      </c>
      <c r="J11" s="15" t="s">
        <v>66</v>
      </c>
      <c r="K11" s="4">
        <v>0.7</v>
      </c>
    </row>
    <row r="12" spans="2:41" ht="18" customHeight="1" x14ac:dyDescent="0.25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604</v>
      </c>
      <c r="J12" s="4" t="s">
        <v>239</v>
      </c>
      <c r="K12" s="4">
        <v>794.3</v>
      </c>
    </row>
    <row r="13" spans="2:41" ht="18" customHeight="1" x14ac:dyDescent="0.25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604</v>
      </c>
      <c r="J13" s="15" t="s">
        <v>242</v>
      </c>
      <c r="K13" s="4">
        <v>124.2</v>
      </c>
    </row>
    <row r="14" spans="2:41" ht="18" customHeight="1" x14ac:dyDescent="0.25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604</v>
      </c>
      <c r="J14" s="4" t="s">
        <v>240</v>
      </c>
      <c r="K14" s="4">
        <v>629.6</v>
      </c>
    </row>
    <row r="15" spans="2:41" ht="16" customHeight="1" x14ac:dyDescent="0.2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604</v>
      </c>
      <c r="J15" s="4" t="s">
        <v>241</v>
      </c>
      <c r="K15" s="4">
        <v>336.6</v>
      </c>
    </row>
    <row r="16" spans="2:41" ht="16" customHeight="1" x14ac:dyDescent="0.2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604</v>
      </c>
      <c r="J16" s="4" t="s">
        <v>133</v>
      </c>
      <c r="K16" s="4">
        <v>607.29999999999995</v>
      </c>
    </row>
    <row r="17" spans="2:11" ht="17" customHeight="1" x14ac:dyDescent="0.25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604</v>
      </c>
      <c r="J17" s="4" t="s">
        <v>246</v>
      </c>
      <c r="K17" s="4">
        <v>366.5</v>
      </c>
    </row>
    <row r="18" spans="2:11" ht="18" customHeight="1" x14ac:dyDescent="0.25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604</v>
      </c>
      <c r="J18" s="4" t="s">
        <v>134</v>
      </c>
      <c r="K18" s="4">
        <v>861.6</v>
      </c>
    </row>
    <row r="19" spans="2:11" ht="17" customHeight="1" x14ac:dyDescent="0.25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604</v>
      </c>
    </row>
    <row r="20" spans="2:11" ht="16" customHeight="1" x14ac:dyDescent="0.2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604</v>
      </c>
    </row>
    <row r="21" spans="2:11" ht="16" customHeight="1" x14ac:dyDescent="0.2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604</v>
      </c>
    </row>
    <row r="22" spans="2:11" ht="16" customHeight="1" x14ac:dyDescent="0.2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604</v>
      </c>
    </row>
    <row r="23" spans="2:11" ht="17" customHeight="1" x14ac:dyDescent="0.25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604</v>
      </c>
    </row>
    <row r="24" spans="2:11" ht="16" customHeight="1" x14ac:dyDescent="0.2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604</v>
      </c>
    </row>
    <row r="25" spans="2:11" ht="17" customHeight="1" x14ac:dyDescent="0.25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604</v>
      </c>
    </row>
    <row r="26" spans="2:11" ht="17" customHeight="1" x14ac:dyDescent="0.25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604</v>
      </c>
    </row>
    <row r="27" spans="2:11" ht="16" customHeight="1" x14ac:dyDescent="0.2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604</v>
      </c>
    </row>
    <row r="28" spans="2:11" ht="17" customHeight="1" x14ac:dyDescent="0.25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" customHeight="1" x14ac:dyDescent="0.2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604</v>
      </c>
    </row>
    <row r="30" spans="2:11" ht="17" customHeight="1" x14ac:dyDescent="0.25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604</v>
      </c>
    </row>
    <row r="31" spans="2:11" ht="17" customHeight="1" x14ac:dyDescent="0.25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604</v>
      </c>
    </row>
    <row r="32" spans="2:11" ht="17" customHeight="1" x14ac:dyDescent="0.25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604</v>
      </c>
    </row>
    <row r="33" spans="1:8" ht="17" customHeight="1" x14ac:dyDescent="0.25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604</v>
      </c>
    </row>
    <row r="34" spans="1:8" ht="17" customHeight="1" x14ac:dyDescent="0.25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604</v>
      </c>
    </row>
    <row r="35" spans="1:8" ht="17" customHeight="1" x14ac:dyDescent="0.25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604</v>
      </c>
    </row>
    <row r="36" spans="1:8" ht="16" customHeight="1" x14ac:dyDescent="0.2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604</v>
      </c>
    </row>
    <row r="37" spans="1:8" ht="17" customHeight="1" x14ac:dyDescent="0.25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604</v>
      </c>
    </row>
    <row r="38" spans="1:8" ht="17" customHeight="1" x14ac:dyDescent="0.25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604</v>
      </c>
    </row>
    <row r="39" spans="1:8" ht="17" customHeight="1" x14ac:dyDescent="0.25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604</v>
      </c>
    </row>
    <row r="40" spans="1:8" ht="17" customHeight="1" x14ac:dyDescent="0.25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604</v>
      </c>
    </row>
    <row r="41" spans="1:8" ht="17" customHeight="1" x14ac:dyDescent="0.25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604</v>
      </c>
    </row>
    <row r="42" spans="1:8" ht="17" customHeight="1" x14ac:dyDescent="0.25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604</v>
      </c>
    </row>
    <row r="43" spans="1:8" ht="17" customHeight="1" x14ac:dyDescent="0.25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604</v>
      </c>
    </row>
    <row r="44" spans="1:8" ht="17" customHeight="1" x14ac:dyDescent="0.25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604</v>
      </c>
    </row>
    <row r="45" spans="1:8" ht="17" customHeight="1" x14ac:dyDescent="0.25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604</v>
      </c>
    </row>
    <row r="46" spans="1:8" ht="17" customHeight="1" x14ac:dyDescent="0.25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604</v>
      </c>
    </row>
    <row r="47" spans="1:8" ht="17" customHeight="1" x14ac:dyDescent="0.25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604</v>
      </c>
    </row>
    <row r="48" spans="1:8" ht="18" customHeight="1" x14ac:dyDescent="0.25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604</v>
      </c>
    </row>
    <row r="49" spans="2:8" ht="17" customHeight="1" x14ac:dyDescent="0.25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604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6"/>
    </row>
    <row r="54" spans="2:8" x14ac:dyDescent="0.2">
      <c r="B54" s="22" t="s">
        <v>99</v>
      </c>
    </row>
    <row r="55" spans="2:8" ht="17" customHeight="1" x14ac:dyDescent="0.25">
      <c r="B55" s="4" t="s">
        <v>53</v>
      </c>
      <c r="C55" s="22" t="s">
        <v>114</v>
      </c>
    </row>
    <row r="56" spans="2:8" ht="17" customHeight="1" x14ac:dyDescent="0.25">
      <c r="B56" s="4" t="s">
        <v>53</v>
      </c>
      <c r="C56" s="11" t="s">
        <v>295</v>
      </c>
    </row>
    <row r="57" spans="2:8" ht="18" customHeight="1" x14ac:dyDescent="0.25">
      <c r="B57" s="13" t="s">
        <v>6</v>
      </c>
      <c r="C57" s="11" t="s">
        <v>283</v>
      </c>
    </row>
    <row r="58" spans="2:8" ht="18" customHeight="1" x14ac:dyDescent="0.25">
      <c r="B58" s="13" t="s">
        <v>6</v>
      </c>
      <c r="C58" s="22" t="s">
        <v>118</v>
      </c>
    </row>
    <row r="59" spans="2:8" ht="17" customHeight="1" x14ac:dyDescent="0.25">
      <c r="B59" s="4" t="s">
        <v>125</v>
      </c>
      <c r="C59" s="22" t="s">
        <v>126</v>
      </c>
    </row>
    <row r="60" spans="2:8" x14ac:dyDescent="0.2">
      <c r="B60" s="4" t="s">
        <v>270</v>
      </c>
      <c r="C60" s="11" t="s">
        <v>272</v>
      </c>
    </row>
    <row r="61" spans="2:8" x14ac:dyDescent="0.2">
      <c r="B61" s="4" t="s">
        <v>5</v>
      </c>
      <c r="C61" s="11" t="s">
        <v>282</v>
      </c>
    </row>
    <row r="62" spans="2:8" x14ac:dyDescent="0.2">
      <c r="B62" s="4" t="s">
        <v>306</v>
      </c>
      <c r="C62" s="11" t="s">
        <v>513</v>
      </c>
    </row>
    <row r="63" spans="2:8" x14ac:dyDescent="0.2">
      <c r="B63" s="4" t="s">
        <v>311</v>
      </c>
      <c r="C63" s="22" t="s">
        <v>313</v>
      </c>
    </row>
    <row r="64" spans="2:8" x14ac:dyDescent="0.2">
      <c r="B64" s="4" t="s">
        <v>570</v>
      </c>
      <c r="C64" s="20" t="s">
        <v>571</v>
      </c>
    </row>
    <row r="65" spans="2:3" x14ac:dyDescent="0.2">
      <c r="B65" s="4" t="s">
        <v>396</v>
      </c>
      <c r="C65" s="22" t="s">
        <v>397</v>
      </c>
    </row>
    <row r="66" spans="2:3" ht="17" customHeight="1" x14ac:dyDescent="0.25">
      <c r="B66" s="4" t="s">
        <v>391</v>
      </c>
      <c r="C66" s="22" t="s">
        <v>390</v>
      </c>
    </row>
    <row r="67" spans="2:3" x14ac:dyDescent="0.2">
      <c r="B67" s="4" t="s">
        <v>39</v>
      </c>
      <c r="C67" s="22" t="s">
        <v>508</v>
      </c>
    </row>
    <row r="68" spans="2:3" x14ac:dyDescent="0.2">
      <c r="B68" s="4" t="s">
        <v>511</v>
      </c>
      <c r="C68" s="11" t="s">
        <v>568</v>
      </c>
    </row>
    <row r="69" spans="2:3" x14ac:dyDescent="0.2">
      <c r="B69" s="4" t="s">
        <v>524</v>
      </c>
      <c r="C69" s="22" t="s">
        <v>544</v>
      </c>
    </row>
    <row r="75" spans="2:3" ht="20" customHeight="1" x14ac:dyDescent="0.2">
      <c r="C75" s="19"/>
    </row>
    <row r="76" spans="2:3" ht="20" customHeight="1" x14ac:dyDescent="0.2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baseColWidth="10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11" t="s">
        <v>116</v>
      </c>
      <c r="B2" s="22" t="s">
        <v>117</v>
      </c>
      <c r="C2" s="22" t="s">
        <v>127</v>
      </c>
    </row>
    <row r="10" spans="1:28" ht="17" customHeight="1" x14ac:dyDescent="0.25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18" t="s">
        <v>115</v>
      </c>
      <c r="P10" s="318"/>
      <c r="Q10" s="318"/>
      <c r="R10" s="318"/>
      <c r="S10" s="318"/>
      <c r="T10" s="318"/>
      <c r="U10" s="318"/>
      <c r="V10" s="318" t="s">
        <v>115</v>
      </c>
      <c r="W10" s="318"/>
      <c r="X10" s="318"/>
      <c r="Y10" s="318"/>
      <c r="Z10" s="318"/>
      <c r="AA10" s="318"/>
      <c r="AB10" s="318"/>
    </row>
    <row r="11" spans="1:28" ht="18" customHeight="1" x14ac:dyDescent="0.25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18" t="s">
        <v>236</v>
      </c>
      <c r="P11" s="318"/>
      <c r="Q11" s="318"/>
      <c r="R11" s="307"/>
      <c r="S11" s="308"/>
      <c r="T11" s="326" t="s">
        <v>235</v>
      </c>
      <c r="U11" s="326"/>
      <c r="V11" s="318" t="str">
        <f>_xlfn.CONCAT(E19," ",C19," ","+"," ",E21," ",C21," ","--&gt;"," ",E22," ",C22," ","+"," ",E20*E21," ",C20)</f>
        <v>1.5 C + 1.5 O2 --&gt; 1.5 CO2 + 5.64 N2</v>
      </c>
      <c r="W11" s="318"/>
      <c r="X11" s="318"/>
      <c r="Y11" s="318"/>
      <c r="Z11" s="318"/>
      <c r="AA11" s="318"/>
      <c r="AB11" s="318"/>
    </row>
    <row r="12" spans="1:28" ht="18" customHeight="1" x14ac:dyDescent="0.25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18" t="s">
        <v>156</v>
      </c>
      <c r="P12" s="318"/>
      <c r="Q12" s="318"/>
      <c r="R12" s="307"/>
      <c r="S12" s="308"/>
      <c r="T12" s="318" t="s">
        <v>155</v>
      </c>
      <c r="U12" s="318"/>
      <c r="V12" s="318" t="str">
        <f>_xlfn.CONCAT(E25," ",C25," ","+"," ",E26," ",C26," ","--&gt;"," ",E27," ",C27)</f>
        <v>1.5 CO2 + 1.5 C --&gt; 3 CO</v>
      </c>
      <c r="W12" s="318"/>
      <c r="X12" s="318"/>
      <c r="Y12" s="318"/>
      <c r="Z12" s="318"/>
      <c r="AA12" s="318"/>
      <c r="AB12" s="318"/>
    </row>
    <row r="13" spans="1:28" ht="18" customHeight="1" x14ac:dyDescent="0.25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18" t="s">
        <v>157</v>
      </c>
      <c r="P13" s="318"/>
      <c r="Q13" s="318"/>
      <c r="R13" s="307"/>
      <c r="S13" s="308"/>
      <c r="T13" s="326" t="s">
        <v>158</v>
      </c>
      <c r="U13" s="326"/>
      <c r="V13" s="318" t="str">
        <f>_xlfn.CONCAT(E29," ",C29," ","+"," ",E30," ",C30," ","--&gt;"," ",E31," ",C31," ","+"," ",E32," ",C32)</f>
        <v>1 Fe2O3 + 3 CO --&gt; 2 Fe + 3 CO2</v>
      </c>
      <c r="W13" s="318"/>
      <c r="X13" s="318"/>
      <c r="Y13" s="318"/>
      <c r="Z13" s="318"/>
      <c r="AA13" s="318"/>
      <c r="AB13" s="318"/>
    </row>
    <row r="14" spans="1:28" x14ac:dyDescent="0.2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18"/>
      <c r="P14" s="318"/>
      <c r="Q14" s="318"/>
      <c r="R14" s="307"/>
      <c r="S14" s="308"/>
      <c r="T14" s="318"/>
      <c r="U14" s="318"/>
      <c r="V14" s="318" t="str">
        <f>_xlfn.CONCAT(E36," ",C36," ","--&gt;"," ",E37," ",C37," ","+"," ",E39," ",C39)</f>
        <v>1 CaCO3 --&gt; 1 CaO + 0.0624775822865075 MgO</v>
      </c>
      <c r="W14" s="318"/>
      <c r="X14" s="318"/>
      <c r="Y14" s="318"/>
      <c r="Z14" s="318"/>
      <c r="AA14" s="318"/>
      <c r="AB14" s="318"/>
    </row>
    <row r="15" spans="1:28" ht="17" customHeight="1" x14ac:dyDescent="0.25">
      <c r="O15" s="318" t="s">
        <v>159</v>
      </c>
      <c r="P15" s="318"/>
      <c r="Q15" s="318"/>
      <c r="R15" s="307"/>
      <c r="S15" s="308"/>
      <c r="T15" s="318" t="s">
        <v>160</v>
      </c>
      <c r="U15" s="318"/>
      <c r="V15" s="318" t="str">
        <f>_xlfn.CONCAT(E41," ",C41," ","+"," ",E42," ",C42," ","--&gt;"," ",E43," ",C43)</f>
        <v>1 CaO + 1 SiO2 --&gt; 1 CaSiO3</v>
      </c>
      <c r="W15" s="318"/>
      <c r="X15" s="318"/>
      <c r="Y15" s="318"/>
      <c r="Z15" s="318"/>
      <c r="AA15" s="318"/>
      <c r="AB15" s="318"/>
    </row>
    <row r="16" spans="1:28" x14ac:dyDescent="0.2">
      <c r="L16" s="29" t="s">
        <v>323</v>
      </c>
      <c r="M16" s="33" t="s">
        <v>324</v>
      </c>
    </row>
    <row r="17" spans="1:28" x14ac:dyDescent="0.2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18" t="s">
        <v>261</v>
      </c>
      <c r="P17" s="318"/>
      <c r="Q17" s="318"/>
      <c r="R17" s="318"/>
      <c r="S17" s="318"/>
      <c r="T17" s="318"/>
      <c r="U17" s="318"/>
      <c r="V17" s="318" t="s">
        <v>115</v>
      </c>
      <c r="W17" s="318"/>
      <c r="X17" s="318"/>
      <c r="Y17" s="318"/>
      <c r="Z17" s="318"/>
      <c r="AA17" s="318"/>
      <c r="AB17" s="318"/>
    </row>
    <row r="18" spans="1:28" ht="17" customHeight="1" x14ac:dyDescent="0.25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18" t="s">
        <v>262</v>
      </c>
      <c r="P18" s="318"/>
      <c r="Q18" s="318"/>
      <c r="R18" s="318"/>
      <c r="S18" s="318"/>
      <c r="T18" s="318" t="s">
        <v>263</v>
      </c>
      <c r="U18" s="307"/>
      <c r="V18" s="33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0"/>
      <c r="X18" s="330"/>
      <c r="Y18" s="330"/>
      <c r="Z18" s="330"/>
      <c r="AA18" s="330"/>
      <c r="AB18" s="330"/>
    </row>
    <row r="19" spans="1:28" ht="16" customHeight="1" x14ac:dyDescent="0.2">
      <c r="B19" s="321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30"/>
      <c r="W19" s="330"/>
      <c r="X19" s="330"/>
      <c r="Y19" s="330"/>
      <c r="Z19" s="330"/>
      <c r="AA19" s="330"/>
      <c r="AB19" s="330"/>
    </row>
    <row r="20" spans="1:28" ht="18" customHeight="1" x14ac:dyDescent="0.25">
      <c r="A20" s="1"/>
      <c r="B20" s="322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7" customHeight="1" x14ac:dyDescent="0.25">
      <c r="A21" s="1"/>
      <c r="B21" s="323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24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 x14ac:dyDescent="0.25">
      <c r="B23" s="325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 x14ac:dyDescent="0.2">
      <c r="B24" s="30"/>
      <c r="C24" s="3"/>
      <c r="D24" s="3"/>
      <c r="E24" s="3"/>
      <c r="F24" s="3"/>
      <c r="G24" s="3"/>
      <c r="H24" s="3"/>
      <c r="I24" s="3"/>
      <c r="J24" s="3"/>
    </row>
    <row r="25" spans="1:28" ht="17" customHeight="1" x14ac:dyDescent="0.25">
      <c r="B25" s="327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 x14ac:dyDescent="0.2">
      <c r="B26" s="327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" customHeight="1" x14ac:dyDescent="0.2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" customHeight="1" x14ac:dyDescent="0.2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 x14ac:dyDescent="0.25">
      <c r="B29" s="327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 x14ac:dyDescent="0.2">
      <c r="B30" s="327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 x14ac:dyDescent="0.2">
      <c r="B31" s="328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7" customHeight="1" x14ac:dyDescent="0.25">
      <c r="B32" s="329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 x14ac:dyDescent="0.2">
      <c r="M33" s="22" t="s">
        <v>5</v>
      </c>
      <c r="N33" s="22" t="s">
        <v>1</v>
      </c>
      <c r="O33" s="22" t="s">
        <v>1</v>
      </c>
    </row>
    <row r="34" spans="2:23" x14ac:dyDescent="0.2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 x14ac:dyDescent="0.25">
      <c r="B35" s="314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 x14ac:dyDescent="0.25">
      <c r="B36" s="315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" customHeight="1" x14ac:dyDescent="0.2">
      <c r="B37" s="327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7" customHeight="1" x14ac:dyDescent="0.25">
      <c r="B38" s="321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 x14ac:dyDescent="0.2">
      <c r="B39" s="321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 x14ac:dyDescent="0.2">
      <c r="B40" s="3"/>
      <c r="C40" s="3"/>
      <c r="D40" s="3"/>
      <c r="E40" s="3"/>
      <c r="F40" s="3"/>
      <c r="G40" s="3"/>
      <c r="H40" s="3"/>
      <c r="I40" s="3"/>
      <c r="J40" s="3"/>
    </row>
    <row r="41" spans="2:23" ht="16" customHeight="1" x14ac:dyDescent="0.2">
      <c r="B41" s="327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 x14ac:dyDescent="0.25">
      <c r="B42" s="327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 x14ac:dyDescent="0.2">
      <c r="B44" s="310" t="s">
        <v>18</v>
      </c>
      <c r="C44" s="310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16" t="s">
        <v>276</v>
      </c>
      <c r="D47" s="316"/>
      <c r="E47" s="316"/>
      <c r="F47" s="316"/>
    </row>
    <row r="48" spans="2:23" x14ac:dyDescent="0.2">
      <c r="C48" s="317"/>
      <c r="D48" s="317"/>
      <c r="E48" s="317"/>
      <c r="F48" s="317"/>
      <c r="H48" s="318" t="s">
        <v>69</v>
      </c>
      <c r="I48" s="318"/>
      <c r="J48" s="318"/>
      <c r="K48" s="318"/>
      <c r="L48" s="318"/>
      <c r="M48" s="318"/>
    </row>
    <row r="49" spans="1:17" ht="18" customHeight="1" x14ac:dyDescent="0.25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18" t="s">
        <v>73</v>
      </c>
      <c r="I49" s="318"/>
      <c r="J49" s="318"/>
      <c r="K49" s="4"/>
      <c r="L49" s="326" t="s">
        <v>281</v>
      </c>
      <c r="M49" s="326"/>
    </row>
    <row r="50" spans="1:17" ht="17" customHeight="1" x14ac:dyDescent="0.25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 x14ac:dyDescent="0.2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1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3"/>
      <c r="J51" s="313"/>
      <c r="K51" s="313"/>
      <c r="L51" s="313"/>
      <c r="M51" s="313"/>
    </row>
    <row r="52" spans="1:17" ht="16.25" customHeight="1" x14ac:dyDescent="0.2">
      <c r="C52" s="9"/>
      <c r="H52" s="313"/>
      <c r="I52" s="313"/>
      <c r="J52" s="313"/>
      <c r="K52" s="313"/>
      <c r="L52" s="313"/>
      <c r="M52" s="313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 x14ac:dyDescent="0.25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7" customHeight="1" x14ac:dyDescent="0.25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19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 x14ac:dyDescent="0.25">
      <c r="A60" s="312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20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 x14ac:dyDescent="0.25">
      <c r="A61" s="312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20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 x14ac:dyDescent="0.2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20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5"/>
      <c r="L63" s="49"/>
      <c r="M63" s="49"/>
      <c r="N63" s="49"/>
      <c r="O63" s="49"/>
      <c r="P63" s="3"/>
      <c r="Q63" s="3"/>
    </row>
    <row r="64" spans="1:17" ht="18" customHeight="1" x14ac:dyDescent="0.25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5" customHeight="1" x14ac:dyDescent="0.25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16" t="s">
        <v>296</v>
      </c>
      <c r="C69" s="316"/>
      <c r="D69" s="316"/>
      <c r="E69" s="316"/>
      <c r="F69" s="316"/>
      <c r="G69" s="316"/>
      <c r="Y69" s="331" t="s">
        <v>514</v>
      </c>
      <c r="Z69" s="332"/>
      <c r="AA69" s="332"/>
      <c r="AB69" s="332"/>
      <c r="AC69" s="332"/>
      <c r="AD69" s="332"/>
      <c r="AE69" s="332"/>
      <c r="AF69" s="332"/>
    </row>
    <row r="70" spans="2:45" x14ac:dyDescent="0.2">
      <c r="B70" s="333"/>
      <c r="C70" s="333"/>
      <c r="D70" s="333"/>
      <c r="E70" s="333"/>
      <c r="F70" s="333"/>
      <c r="G70" s="333"/>
      <c r="K70" s="22" t="s">
        <v>523</v>
      </c>
      <c r="Y70" s="331"/>
      <c r="Z70" s="332"/>
      <c r="AA70" s="332"/>
      <c r="AB70" s="332"/>
      <c r="AC70" s="332"/>
      <c r="AD70" s="332"/>
      <c r="AE70" s="332"/>
      <c r="AF70" s="332"/>
    </row>
    <row r="71" spans="2:45" x14ac:dyDescent="0.2">
      <c r="E71" s="4"/>
      <c r="F71" s="4" t="s">
        <v>298</v>
      </c>
      <c r="G71" s="4" t="s">
        <v>298</v>
      </c>
      <c r="Y71" s="331"/>
      <c r="Z71" s="332"/>
      <c r="AA71" s="332"/>
      <c r="AB71" s="332"/>
      <c r="AC71" s="332"/>
      <c r="AD71" s="332"/>
      <c r="AE71" s="332"/>
      <c r="AF71" s="332"/>
    </row>
    <row r="72" spans="2:45" x14ac:dyDescent="0.2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7" customHeight="1" x14ac:dyDescent="0.25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 x14ac:dyDescent="0.25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7" customHeight="1" x14ac:dyDescent="0.25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7" customHeight="1" x14ac:dyDescent="0.25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" customHeight="1" x14ac:dyDescent="0.2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 x14ac:dyDescent="0.25">
      <c r="E78" s="4" t="s">
        <v>524</v>
      </c>
      <c r="F78" s="4">
        <v>1415</v>
      </c>
      <c r="G78" s="4">
        <f>(G74*F78)/F74</f>
        <v>23.982067525572877</v>
      </c>
      <c r="H78" s="309"/>
      <c r="I78" s="309"/>
      <c r="J78" s="309"/>
      <c r="K78" s="309"/>
      <c r="L78" s="309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7" customHeight="1" x14ac:dyDescent="0.25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605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9"/>
    </row>
    <row r="85" spans="1:39" ht="16" customHeight="1" x14ac:dyDescent="0.2">
      <c r="G85" s="6"/>
      <c r="P85" s="1"/>
      <c r="Y85" s="53" t="s">
        <v>606</v>
      </c>
      <c r="AG85" s="9"/>
      <c r="AI85" s="9"/>
      <c r="AL85" s="9"/>
    </row>
    <row r="86" spans="1:39" ht="17" customHeight="1" x14ac:dyDescent="0.25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" customHeight="1" x14ac:dyDescent="0.25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0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37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0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37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0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37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0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37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608</v>
      </c>
    </row>
    <row r="93" spans="1:39" ht="16" customHeight="1" x14ac:dyDescent="0.2">
      <c r="A93" s="337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607</v>
      </c>
    </row>
    <row r="94" spans="1:39" ht="16" customHeight="1" x14ac:dyDescent="0.2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 x14ac:dyDescent="0.25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 x14ac:dyDescent="0.25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12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7" customHeight="1" x14ac:dyDescent="0.2">
      <c r="A99" s="312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12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12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 x14ac:dyDescent="0.2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34" t="s">
        <v>504</v>
      </c>
      <c r="I103" s="334"/>
      <c r="J103" s="334"/>
      <c r="K103" s="334"/>
      <c r="Y103" s="53">
        <v>0.7</v>
      </c>
      <c r="AG103" s="22">
        <v>0.3</v>
      </c>
    </row>
    <row r="104" spans="1:38" ht="17" customHeight="1" x14ac:dyDescent="0.25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 x14ac:dyDescent="0.25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35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37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35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37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35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37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35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37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 x14ac:dyDescent="0.25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35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37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 x14ac:dyDescent="0.25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35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37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 x14ac:dyDescent="0.25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35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 x14ac:dyDescent="0.2">
      <c r="A114" s="335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7" customHeight="1" x14ac:dyDescent="0.25">
      <c r="A115" s="335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 x14ac:dyDescent="0.25">
      <c r="A116" s="335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 x14ac:dyDescent="0.25">
      <c r="A117" s="335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 x14ac:dyDescent="0.2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7" customHeight="1" x14ac:dyDescent="0.2">
      <c r="B119" s="52"/>
      <c r="E119" s="22"/>
      <c r="H119" s="52"/>
      <c r="K119" s="22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9"/>
      <c r="I121" s="57"/>
      <c r="J121" s="57"/>
      <c r="K121" s="57"/>
    </row>
    <row r="122" spans="1:31" ht="16" customHeight="1" x14ac:dyDescent="0.2">
      <c r="B122" s="9"/>
      <c r="I122" s="57"/>
      <c r="J122" s="57"/>
      <c r="K122" s="57"/>
    </row>
    <row r="123" spans="1:31" ht="16" customHeight="1" x14ac:dyDescent="0.2">
      <c r="B123" s="9"/>
      <c r="H123" s="9"/>
      <c r="I123" s="57"/>
      <c r="J123" s="57"/>
      <c r="K123" s="57"/>
    </row>
    <row r="127" spans="1:31" ht="16" customHeight="1" x14ac:dyDescent="0.2">
      <c r="D127" s="9"/>
      <c r="AE127" s="11"/>
    </row>
    <row r="136" spans="4:19" x14ac:dyDescent="0.2">
      <c r="M136" s="11"/>
    </row>
    <row r="143" spans="4:19" x14ac:dyDescent="0.2">
      <c r="D143" s="309" t="s">
        <v>557</v>
      </c>
      <c r="E143" s="309"/>
      <c r="F143" s="309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S143" s="309"/>
    </row>
    <row r="155" spans="1:30" x14ac:dyDescent="0.2">
      <c r="D155" s="22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36" t="s">
        <v>506</v>
      </c>
      <c r="D158" s="336"/>
      <c r="E158" s="336"/>
      <c r="F158" s="336"/>
      <c r="G158" s="336"/>
    </row>
    <row r="159" spans="1:30" x14ac:dyDescent="0.2">
      <c r="B159" s="52" t="s">
        <v>358</v>
      </c>
      <c r="C159" s="332"/>
      <c r="D159" s="332"/>
      <c r="E159" s="332"/>
      <c r="F159" s="332"/>
      <c r="G159" s="332"/>
    </row>
    <row r="160" spans="1:30" x14ac:dyDescent="0.2">
      <c r="B160" s="22">
        <v>0.7</v>
      </c>
      <c r="I160" s="4" t="s">
        <v>264</v>
      </c>
    </row>
    <row r="161" spans="2:14" ht="18" customHeight="1" x14ac:dyDescent="0.25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 x14ac:dyDescent="0.25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 x14ac:dyDescent="0.25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 x14ac:dyDescent="0.25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 x14ac:dyDescent="0.2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 x14ac:dyDescent="0.25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 x14ac:dyDescent="0.2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 x14ac:dyDescent="0.2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 x14ac:dyDescent="0.2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 x14ac:dyDescent="0.2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32" t="s">
        <v>563</v>
      </c>
      <c r="C180" s="332"/>
      <c r="D180" s="332"/>
      <c r="E180" s="332"/>
      <c r="F180" s="332"/>
      <c r="G180" s="332"/>
    </row>
    <row r="181" spans="1:21" x14ac:dyDescent="0.2">
      <c r="B181" s="332"/>
      <c r="C181" s="332"/>
      <c r="D181" s="332"/>
      <c r="E181" s="332"/>
      <c r="F181" s="332"/>
      <c r="G181" s="332"/>
    </row>
    <row r="182" spans="1:21" x14ac:dyDescent="0.2">
      <c r="B182" s="332"/>
      <c r="C182" s="332"/>
      <c r="D182" s="332"/>
      <c r="E182" s="332"/>
      <c r="F182" s="332"/>
      <c r="G182" s="332"/>
    </row>
    <row r="185" spans="1:21" x14ac:dyDescent="0.2">
      <c r="I185" s="4" t="s">
        <v>264</v>
      </c>
    </row>
    <row r="186" spans="1:21" ht="18" customHeight="1" x14ac:dyDescent="0.25">
      <c r="B186" s="52"/>
      <c r="I186" s="13" t="s">
        <v>83</v>
      </c>
    </row>
    <row r="187" spans="1:21" x14ac:dyDescent="0.2">
      <c r="I187" s="4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 x14ac:dyDescent="0.25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 x14ac:dyDescent="0.25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 x14ac:dyDescent="0.25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 x14ac:dyDescent="0.2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 x14ac:dyDescent="0.2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 x14ac:dyDescent="0.2">
      <c r="G197" s="22" t="s">
        <v>28</v>
      </c>
    </row>
    <row r="198" spans="1:101" ht="18" customHeight="1" x14ac:dyDescent="0.25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 x14ac:dyDescent="0.25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 x14ac:dyDescent="0.2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 x14ac:dyDescent="0.2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09"/>
    </row>
    <row r="202" spans="1:101" x14ac:dyDescent="0.2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09"/>
    </row>
    <row r="203" spans="1:101" x14ac:dyDescent="0.2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09"/>
    </row>
    <row r="204" spans="1:101" x14ac:dyDescent="0.2">
      <c r="H204" s="22" t="s">
        <v>609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09"/>
    </row>
    <row r="205" spans="1:101" x14ac:dyDescent="0.2">
      <c r="CJ205" s="309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09"/>
    </row>
    <row r="208" spans="1:101" ht="18" customHeight="1" x14ac:dyDescent="0.25">
      <c r="B208" s="332" t="s">
        <v>392</v>
      </c>
      <c r="C208" s="332"/>
      <c r="D208" s="332"/>
      <c r="E208" s="332"/>
      <c r="G208" s="15" t="s">
        <v>66</v>
      </c>
      <c r="H208" s="15" t="s">
        <v>23</v>
      </c>
      <c r="J208" s="318" t="s">
        <v>69</v>
      </c>
      <c r="K208" s="318"/>
      <c r="L208" s="318"/>
      <c r="M208" s="318"/>
      <c r="N208" s="318"/>
      <c r="O208" s="318"/>
    </row>
    <row r="209" spans="1:88" ht="18" customHeight="1" x14ac:dyDescent="0.25">
      <c r="B209" s="332"/>
      <c r="C209" s="332"/>
      <c r="D209" s="332"/>
      <c r="E209" s="332"/>
      <c r="G209" s="4">
        <v>3.76</v>
      </c>
      <c r="H209" s="4">
        <v>2</v>
      </c>
      <c r="J209" s="318" t="s">
        <v>394</v>
      </c>
      <c r="K209" s="318"/>
      <c r="L209" s="318"/>
      <c r="M209" s="4"/>
      <c r="N209" s="326" t="s">
        <v>74</v>
      </c>
      <c r="O209" s="326"/>
    </row>
    <row r="210" spans="1:88" x14ac:dyDescent="0.2">
      <c r="B210" s="332"/>
      <c r="C210" s="332"/>
      <c r="D210" s="332"/>
      <c r="E210" s="332"/>
      <c r="J210" s="31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8"/>
      <c r="L210" s="318"/>
      <c r="M210" s="318"/>
      <c r="N210" s="318"/>
      <c r="O210" s="318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 x14ac:dyDescent="0.2">
      <c r="B211" s="309" t="s">
        <v>507</v>
      </c>
      <c r="C211" s="309"/>
      <c r="D211" s="309"/>
      <c r="E211" s="309"/>
    </row>
    <row r="213" spans="1:88" ht="17" customHeight="1" x14ac:dyDescent="0.25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 x14ac:dyDescent="0.25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 x14ac:dyDescent="0.25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 x14ac:dyDescent="0.25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09"/>
      <c r="BL216" s="309"/>
      <c r="BM216" s="309"/>
      <c r="BN216" s="309"/>
    </row>
    <row r="217" spans="1:88" ht="18" customHeight="1" x14ac:dyDescent="0.25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09"/>
      <c r="BL217" s="309"/>
      <c r="BM217" s="309"/>
      <c r="BN217" s="309"/>
      <c r="CJ217" s="309"/>
    </row>
    <row r="218" spans="1:88" ht="22" customHeight="1" x14ac:dyDescent="0.2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09"/>
      <c r="BQ218" s="22" t="e">
        <f>BS218*BT218</f>
        <v>#DIV/0!</v>
      </c>
      <c r="BT218" s="22" t="e">
        <f>O2_Naturalgas_molcoeff*BT230</f>
        <v>#DIV/0!</v>
      </c>
      <c r="CJ218" s="309"/>
    </row>
    <row r="219" spans="1:88" x14ac:dyDescent="0.2">
      <c r="BO219" s="309"/>
      <c r="BQ219" s="22">
        <f>N2_for_coke_oven_comb</f>
        <v>0</v>
      </c>
      <c r="CJ219" s="309"/>
    </row>
    <row r="220" spans="1:88" x14ac:dyDescent="0.2">
      <c r="CJ220" s="309"/>
    </row>
    <row r="221" spans="1:88" x14ac:dyDescent="0.2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09"/>
    </row>
    <row r="222" spans="1:88" x14ac:dyDescent="0.2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 x14ac:dyDescent="0.25">
      <c r="A223" s="337" t="s">
        <v>610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 x14ac:dyDescent="0.2">
      <c r="A224" s="337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 x14ac:dyDescent="0.25">
      <c r="A225" s="337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 x14ac:dyDescent="0.2">
      <c r="C227" s="22" t="s">
        <v>1</v>
      </c>
      <c r="N227" s="92" t="s">
        <v>605</v>
      </c>
    </row>
    <row r="228" spans="1:94" x14ac:dyDescent="0.2">
      <c r="C228" s="22" t="s">
        <v>10</v>
      </c>
      <c r="BK228" s="309" t="s">
        <v>376</v>
      </c>
      <c r="BL228" s="309"/>
      <c r="BM228" s="309"/>
      <c r="BN228" s="309"/>
    </row>
    <row r="229" spans="1:94" x14ac:dyDescent="0.2">
      <c r="A229" s="337" t="s">
        <v>610</v>
      </c>
      <c r="B229" s="4" t="s">
        <v>135</v>
      </c>
      <c r="C229" s="22">
        <f>C223*MW_H</f>
        <v>7.0992995338357623E-2</v>
      </c>
      <c r="BK229" s="309"/>
      <c r="BL229" s="309"/>
      <c r="BM229" s="309"/>
      <c r="BN229" s="309"/>
    </row>
    <row r="230" spans="1:94" x14ac:dyDescent="0.2">
      <c r="A230" s="337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 x14ac:dyDescent="0.25">
      <c r="A231" s="338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32" t="s">
        <v>399</v>
      </c>
      <c r="C233" s="332"/>
      <c r="D233" s="332"/>
      <c r="E233" s="332"/>
      <c r="J233" s="318" t="s">
        <v>69</v>
      </c>
      <c r="K233" s="318"/>
      <c r="L233" s="318"/>
      <c r="M233" s="318"/>
      <c r="N233" s="318"/>
      <c r="O233" s="318"/>
    </row>
    <row r="234" spans="1:94" ht="22" customHeight="1" x14ac:dyDescent="0.25">
      <c r="B234" s="332"/>
      <c r="C234" s="332"/>
      <c r="D234" s="332"/>
      <c r="E234" s="332"/>
      <c r="J234" s="318" t="s">
        <v>401</v>
      </c>
      <c r="K234" s="318"/>
      <c r="L234" s="318"/>
      <c r="M234" s="4"/>
      <c r="N234" s="326" t="s">
        <v>74</v>
      </c>
      <c r="O234" s="326"/>
      <c r="CJ234" s="309"/>
      <c r="CL234" s="22" t="e">
        <f>CO234*CN234</f>
        <v>#DIV/0!</v>
      </c>
      <c r="CO234" s="22" t="e">
        <f>H2O_Naturalgas_molcoeff*BT230</f>
        <v>#DIV/0!</v>
      </c>
    </row>
    <row r="235" spans="1:94" x14ac:dyDescent="0.2">
      <c r="B235" s="332"/>
      <c r="C235" s="332"/>
      <c r="D235" s="332"/>
      <c r="E235" s="332"/>
      <c r="J235" s="31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8"/>
      <c r="L235" s="318"/>
      <c r="M235" s="318"/>
      <c r="N235" s="318"/>
      <c r="O235" s="318"/>
      <c r="CJ235" s="309"/>
      <c r="CL235" s="22" t="e">
        <f>CN235*CO235</f>
        <v>#DIV/0!</v>
      </c>
      <c r="CO235" s="22" t="e">
        <f>BT230</f>
        <v>#DIV/0!</v>
      </c>
    </row>
    <row r="236" spans="1:94" ht="20" customHeight="1" x14ac:dyDescent="0.2">
      <c r="B236" s="309" t="s">
        <v>507</v>
      </c>
      <c r="C236" s="309"/>
      <c r="D236" s="309"/>
      <c r="E236" s="309"/>
      <c r="CJ236" s="309"/>
      <c r="CL236" s="22">
        <f>CO236*CN236</f>
        <v>0</v>
      </c>
    </row>
    <row r="237" spans="1:94" x14ac:dyDescent="0.2">
      <c r="CP237" s="22" t="e">
        <f t="array" ref="CP237">SUM(CL234:CL236*CP234:CP236) / CL237</f>
        <v>#DIV/0!</v>
      </c>
    </row>
    <row r="238" spans="1:94" ht="17" customHeight="1" x14ac:dyDescent="0.25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 x14ac:dyDescent="0.25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 x14ac:dyDescent="0.25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 x14ac:dyDescent="0.25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 x14ac:dyDescent="0.25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 x14ac:dyDescent="0.2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 x14ac:dyDescent="0.2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 x14ac:dyDescent="0.2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 x14ac:dyDescent="0.2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32" t="s">
        <v>404</v>
      </c>
      <c r="C250" s="332"/>
      <c r="D250" s="332"/>
      <c r="E250" s="332"/>
      <c r="J250" s="318" t="s">
        <v>69</v>
      </c>
      <c r="K250" s="318"/>
      <c r="L250" s="318"/>
      <c r="M250" s="318"/>
      <c r="N250" s="318"/>
      <c r="O250" s="318"/>
      <c r="CJ250" s="309"/>
    </row>
    <row r="251" spans="1:88" ht="18" customHeight="1" x14ac:dyDescent="0.25">
      <c r="B251" s="332"/>
      <c r="C251" s="332"/>
      <c r="D251" s="332"/>
      <c r="E251" s="332"/>
      <c r="J251" s="318" t="s">
        <v>406</v>
      </c>
      <c r="K251" s="318"/>
      <c r="L251" s="318"/>
      <c r="M251" s="4"/>
      <c r="N251" s="326" t="s">
        <v>74</v>
      </c>
      <c r="O251" s="326"/>
      <c r="CJ251" s="309"/>
    </row>
    <row r="252" spans="1:88" x14ac:dyDescent="0.2">
      <c r="B252" s="332"/>
      <c r="C252" s="332"/>
      <c r="D252" s="332"/>
      <c r="E252" s="332"/>
      <c r="J252" s="31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8"/>
      <c r="L252" s="318"/>
      <c r="M252" s="318"/>
      <c r="N252" s="318"/>
      <c r="O252" s="318"/>
      <c r="CJ252" s="309"/>
    </row>
    <row r="253" spans="1:88" x14ac:dyDescent="0.2">
      <c r="B253" s="309" t="s">
        <v>507</v>
      </c>
      <c r="C253" s="309"/>
      <c r="D253" s="309"/>
      <c r="E253" s="309"/>
      <c r="CJ253" s="309"/>
    </row>
    <row r="254" spans="1:88" x14ac:dyDescent="0.2">
      <c r="CJ254" s="309"/>
    </row>
    <row r="255" spans="1:88" ht="17" customHeight="1" x14ac:dyDescent="0.25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09"/>
    </row>
    <row r="256" spans="1:88" ht="18" customHeight="1" x14ac:dyDescent="0.25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09"/>
    </row>
    <row r="257" spans="1:88" ht="18" customHeight="1" x14ac:dyDescent="0.25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09"/>
    </row>
    <row r="258" spans="1:88" ht="18" customHeight="1" x14ac:dyDescent="0.25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09"/>
    </row>
    <row r="259" spans="1:88" ht="18" customHeight="1" x14ac:dyDescent="0.25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09"/>
    </row>
    <row r="260" spans="1:88" x14ac:dyDescent="0.2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09"/>
    </row>
    <row r="262" spans="1:88" x14ac:dyDescent="0.2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 x14ac:dyDescent="0.2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32" t="s">
        <v>403</v>
      </c>
      <c r="C266" s="332"/>
      <c r="D266" s="332"/>
      <c r="E266" s="332"/>
      <c r="J266" s="318" t="s">
        <v>69</v>
      </c>
      <c r="K266" s="318"/>
      <c r="L266" s="318"/>
      <c r="M266" s="318"/>
      <c r="N266" s="318"/>
      <c r="O266" s="318"/>
    </row>
    <row r="267" spans="1:88" ht="18" customHeight="1" x14ac:dyDescent="0.25">
      <c r="B267" s="332"/>
      <c r="C267" s="332"/>
      <c r="D267" s="332"/>
      <c r="E267" s="332"/>
      <c r="J267" s="318" t="s">
        <v>73</v>
      </c>
      <c r="K267" s="318"/>
      <c r="L267" s="318"/>
      <c r="M267" s="4"/>
      <c r="N267" s="326" t="s">
        <v>74</v>
      </c>
      <c r="O267" s="326"/>
    </row>
    <row r="268" spans="1:88" x14ac:dyDescent="0.2">
      <c r="B268" s="332"/>
      <c r="C268" s="332"/>
      <c r="D268" s="332"/>
      <c r="E268" s="332"/>
      <c r="J268" s="31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8"/>
      <c r="L268" s="318"/>
      <c r="M268" s="318"/>
      <c r="N268" s="318"/>
      <c r="O268" s="318"/>
    </row>
    <row r="269" spans="1:88" x14ac:dyDescent="0.2">
      <c r="B269" s="309" t="s">
        <v>507</v>
      </c>
      <c r="C269" s="309"/>
      <c r="D269" s="309"/>
      <c r="E269" s="309"/>
    </row>
    <row r="271" spans="1:88" ht="17" customHeight="1" x14ac:dyDescent="0.25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 x14ac:dyDescent="0.25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 x14ac:dyDescent="0.25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 x14ac:dyDescent="0.25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 x14ac:dyDescent="0.25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 x14ac:dyDescent="0.2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 x14ac:dyDescent="0.2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 x14ac:dyDescent="0.25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 x14ac:dyDescent="0.2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7" customHeight="1" x14ac:dyDescent="0.25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 x14ac:dyDescent="0.2">
      <c r="A283" s="337" t="s">
        <v>611</v>
      </c>
      <c r="B283" s="4" t="s">
        <v>480</v>
      </c>
      <c r="C283" s="22">
        <f>C280/C281</f>
        <v>0.33567230039130802</v>
      </c>
    </row>
    <row r="284" spans="1:13" x14ac:dyDescent="0.2">
      <c r="A284" s="337"/>
      <c r="B284" s="62" t="s">
        <v>481</v>
      </c>
      <c r="C284" s="22">
        <f>(1-C283)</f>
        <v>0.66432769960869198</v>
      </c>
    </row>
    <row r="285" spans="1:13" x14ac:dyDescent="0.2">
      <c r="A285" s="93"/>
      <c r="B285" s="3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opLeftCell="DX98" zoomScale="75" zoomScaleNormal="120" workbookViewId="0">
      <selection activeCell="FM104" sqref="FM104"/>
    </sheetView>
  </sheetViews>
  <sheetFormatPr baseColWidth="10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 x14ac:dyDescent="0.2">
      <c r="T1" s="11"/>
    </row>
    <row r="2" spans="20:20" x14ac:dyDescent="0.2">
      <c r="T2" s="11"/>
    </row>
    <row r="3" spans="20:20" x14ac:dyDescent="0.2">
      <c r="T3" s="11"/>
    </row>
    <row r="6" spans="20:20" x14ac:dyDescent="0.2">
      <c r="T6" s="11"/>
    </row>
    <row r="7" spans="20:20" x14ac:dyDescent="0.2">
      <c r="T7" s="11"/>
    </row>
    <row r="8" spans="20:20" x14ac:dyDescent="0.2">
      <c r="T8" s="11"/>
    </row>
    <row r="9" spans="20:20" x14ac:dyDescent="0.2">
      <c r="T9" s="11"/>
    </row>
    <row r="11" spans="20:20" x14ac:dyDescent="0.2">
      <c r="T11" s="11"/>
    </row>
    <row r="12" spans="20:20" x14ac:dyDescent="0.2">
      <c r="T12" s="11"/>
    </row>
    <row r="13" spans="20:20" x14ac:dyDescent="0.2">
      <c r="T13" s="11"/>
    </row>
    <row r="23" spans="14:66" ht="15" customHeight="1" x14ac:dyDescent="0.2">
      <c r="P23" s="355" t="s">
        <v>285</v>
      </c>
      <c r="Q23" s="355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" customHeight="1" x14ac:dyDescent="0.2">
      <c r="P24" s="356"/>
      <c r="Q24" s="356"/>
    </row>
    <row r="25" spans="14:66" ht="16" customHeight="1" x14ac:dyDescent="0.2">
      <c r="P25" s="348" t="s">
        <v>269</v>
      </c>
      <c r="Q25" s="103" t="s">
        <v>245</v>
      </c>
      <c r="AO25" s="358" t="s">
        <v>346</v>
      </c>
      <c r="AP25" s="358"/>
      <c r="AQ25" s="358"/>
      <c r="AR25" s="358"/>
      <c r="AS25" s="358"/>
      <c r="AT25" s="358"/>
      <c r="AU25" s="358"/>
      <c r="BH25" s="358" t="s">
        <v>350</v>
      </c>
      <c r="BI25" s="358"/>
      <c r="BJ25" s="358"/>
      <c r="BK25" s="358"/>
      <c r="BL25" s="358"/>
      <c r="BM25" s="358"/>
      <c r="BN25" s="358"/>
    </row>
    <row r="26" spans="14:66" x14ac:dyDescent="0.2">
      <c r="P26" s="351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7" customHeight="1" x14ac:dyDescent="0.25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 x14ac:dyDescent="0.2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" customHeight="1" x14ac:dyDescent="0.2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 x14ac:dyDescent="0.2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 x14ac:dyDescent="0.2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 x14ac:dyDescent="0.2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 x14ac:dyDescent="0.2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 x14ac:dyDescent="0.2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 x14ac:dyDescent="0.2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" customHeight="1" x14ac:dyDescent="0.2"/>
    <row r="40" spans="5:80" x14ac:dyDescent="0.2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 x14ac:dyDescent="0.25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" customHeight="1" x14ac:dyDescent="0.2">
      <c r="E42" s="364" t="s">
        <v>332</v>
      </c>
      <c r="F42" s="364"/>
      <c r="G42" s="364"/>
      <c r="H42" s="364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52" t="s">
        <v>325</v>
      </c>
      <c r="X42" s="352"/>
      <c r="Y42" s="352"/>
      <c r="Z42" s="352"/>
      <c r="AA42" s="352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52" t="s">
        <v>455</v>
      </c>
      <c r="AQ42" s="352"/>
      <c r="AR42" s="352"/>
      <c r="AS42" s="352"/>
      <c r="AT42" s="352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52" t="s">
        <v>351</v>
      </c>
      <c r="BJ42" s="352"/>
      <c r="BK42" s="352"/>
      <c r="BL42" s="352"/>
      <c r="BM42" s="352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" customHeight="1" x14ac:dyDescent="0.2">
      <c r="E43" s="364"/>
      <c r="F43" s="364"/>
      <c r="G43" s="364"/>
      <c r="H43" s="364"/>
      <c r="J43" s="6"/>
      <c r="K43" s="6"/>
      <c r="L43" s="6"/>
      <c r="M43" s="6"/>
      <c r="N43" s="6"/>
      <c r="O43" s="6"/>
      <c r="P43" s="6"/>
      <c r="Q43" s="6"/>
      <c r="R43" s="6"/>
      <c r="S43" s="6"/>
      <c r="W43" s="353"/>
      <c r="X43" s="353"/>
      <c r="Y43" s="353"/>
      <c r="Z43" s="353"/>
      <c r="AA43" s="353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52"/>
      <c r="AQ43" s="352"/>
      <c r="AR43" s="352"/>
      <c r="AS43" s="352"/>
      <c r="AT43" s="352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52"/>
      <c r="BJ43" s="352"/>
      <c r="BK43" s="352"/>
      <c r="BL43" s="352"/>
      <c r="BM43" s="352"/>
    </row>
    <row r="44" spans="5:80" ht="19.25" customHeight="1" x14ac:dyDescent="0.25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62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48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48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63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51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51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" customHeight="1" x14ac:dyDescent="0.25">
      <c r="I46" s="350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50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50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50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" customHeight="1" x14ac:dyDescent="0.25">
      <c r="I47" s="350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50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50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50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50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50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50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 x14ac:dyDescent="0.25">
      <c r="I49" s="350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50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50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510</v>
      </c>
      <c r="BU49" s="6"/>
      <c r="BV49" s="6"/>
      <c r="BZ49" s="22" t="s">
        <v>90</v>
      </c>
      <c r="CA49" s="1" t="s">
        <v>87</v>
      </c>
    </row>
    <row r="50" spans="2:86" x14ac:dyDescent="0.2">
      <c r="I50" s="350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50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50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 x14ac:dyDescent="0.2">
      <c r="I51" s="350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50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50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" customHeight="1" x14ac:dyDescent="0.2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 x14ac:dyDescent="0.25">
      <c r="J53" s="6"/>
      <c r="K53" s="1" t="s">
        <v>83</v>
      </c>
      <c r="L53" s="6"/>
      <c r="M53" s="22" t="s">
        <v>85</v>
      </c>
      <c r="N53" s="22" t="s">
        <v>81</v>
      </c>
      <c r="O53" s="1" t="s">
        <v>510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510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510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 x14ac:dyDescent="0.25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7" customHeight="1" x14ac:dyDescent="0.2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7" customHeight="1" x14ac:dyDescent="0.2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 x14ac:dyDescent="0.25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 x14ac:dyDescent="0.25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 x14ac:dyDescent="0.25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50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 x14ac:dyDescent="0.25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50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 x14ac:dyDescent="0.25">
      <c r="B61" s="343" t="s">
        <v>386</v>
      </c>
      <c r="C61" s="343"/>
      <c r="D61" s="343"/>
      <c r="E61" s="343"/>
      <c r="F61" s="343"/>
      <c r="G61" s="343"/>
      <c r="H61" s="343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50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 x14ac:dyDescent="0.25">
      <c r="B62" s="347"/>
      <c r="C62" s="347"/>
      <c r="D62" s="347"/>
      <c r="E62" s="347"/>
      <c r="F62" s="347"/>
      <c r="G62" s="347"/>
      <c r="H62" s="347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50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 x14ac:dyDescent="0.25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 x14ac:dyDescent="0.25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510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 x14ac:dyDescent="0.25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510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 x14ac:dyDescent="0.25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7" customHeight="1" x14ac:dyDescent="0.25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50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7" customHeight="1" x14ac:dyDescent="0.25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50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" customHeight="1" x14ac:dyDescent="0.25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50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" customHeight="1" x14ac:dyDescent="0.2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50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 x14ac:dyDescent="0.25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" customHeight="1" x14ac:dyDescent="0.2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 x14ac:dyDescent="0.2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 x14ac:dyDescent="0.25">
      <c r="E74" s="343" t="s">
        <v>414</v>
      </c>
      <c r="F74" s="343"/>
      <c r="G74" s="343"/>
      <c r="H74" s="343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 x14ac:dyDescent="0.25">
      <c r="E75" s="343"/>
      <c r="F75" s="343"/>
      <c r="G75" s="343"/>
      <c r="H75" s="343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 x14ac:dyDescent="0.25">
      <c r="I76" s="350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 x14ac:dyDescent="0.25">
      <c r="I77" s="350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" customHeight="1" x14ac:dyDescent="0.2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 x14ac:dyDescent="0.25">
      <c r="K79" s="1"/>
      <c r="L79" s="1"/>
      <c r="M79" s="22" t="s">
        <v>85</v>
      </c>
      <c r="N79" s="22" t="s">
        <v>81</v>
      </c>
      <c r="O79" s="1" t="s">
        <v>510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 x14ac:dyDescent="0.2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 x14ac:dyDescent="0.2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 x14ac:dyDescent="0.2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 x14ac:dyDescent="0.2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 x14ac:dyDescent="0.2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 x14ac:dyDescent="0.2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 x14ac:dyDescent="0.2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 x14ac:dyDescent="0.2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 x14ac:dyDescent="0.2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 x14ac:dyDescent="0.2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 x14ac:dyDescent="0.2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75" customHeight="1" x14ac:dyDescent="0.2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 x14ac:dyDescent="0.2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 x14ac:dyDescent="0.2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5" customHeight="1" x14ac:dyDescent="0.2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 x14ac:dyDescent="0.2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5" customHeight="1" x14ac:dyDescent="0.2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 x14ac:dyDescent="0.2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 x14ac:dyDescent="0.25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5" customHeight="1" x14ac:dyDescent="0.2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 x14ac:dyDescent="0.45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 x14ac:dyDescent="0.25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43" t="s">
        <v>410</v>
      </c>
      <c r="DU103" s="343"/>
      <c r="DV103" s="343"/>
      <c r="DW103" s="343"/>
      <c r="DX103" s="343"/>
      <c r="DY103" s="343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" customHeight="1" x14ac:dyDescent="0.25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47"/>
      <c r="DU104" s="347"/>
      <c r="DV104" s="347"/>
      <c r="DW104" s="347"/>
      <c r="DX104" s="347"/>
      <c r="DY104" s="347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5" customHeight="1" x14ac:dyDescent="0.25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510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 x14ac:dyDescent="0.25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/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/>
      <c r="FH109" s="149"/>
      <c r="FI109" s="149"/>
      <c r="FJ109" s="149"/>
      <c r="FK109" s="149"/>
      <c r="FL109" s="149">
        <f>SUM(FL108)</f>
        <v>34.288240000000087</v>
      </c>
      <c r="FM109" s="149">
        <f>SUM(FM108)</f>
        <v>67875.356217847453</v>
      </c>
    </row>
    <row r="110" spans="16:169" ht="19.25" customHeight="1" x14ac:dyDescent="0.25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59" t="s">
        <v>346</v>
      </c>
      <c r="AP110" s="346"/>
      <c r="AQ110" s="346"/>
      <c r="AR110" s="346"/>
      <c r="AS110" s="346"/>
      <c r="AT110" s="346"/>
      <c r="AU110" s="346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46" t="s">
        <v>350</v>
      </c>
      <c r="BH110" s="346"/>
      <c r="BI110" s="346"/>
      <c r="BJ110" s="346"/>
      <c r="BK110" s="346"/>
      <c r="BL110" s="346"/>
      <c r="BM110" s="346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" t="s">
        <v>83</v>
      </c>
      <c r="FC110" s="1"/>
      <c r="FD110" s="22" t="s">
        <v>85</v>
      </c>
      <c r="FE110" s="22" t="s">
        <v>81</v>
      </c>
      <c r="FF110" s="1" t="s">
        <v>510</v>
      </c>
      <c r="FG110" s="6"/>
      <c r="FH110" s="6"/>
      <c r="FL110" s="22" t="s">
        <v>90</v>
      </c>
      <c r="FM110" s="1" t="s">
        <v>87</v>
      </c>
    </row>
    <row r="111" spans="16:169" ht="20" customHeight="1" x14ac:dyDescent="0.2">
      <c r="P111" s="360" t="s">
        <v>285</v>
      </c>
      <c r="Q111" s="360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61"/>
      <c r="Q112" s="361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 x14ac:dyDescent="0.25">
      <c r="P113" s="348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7" customHeight="1" x14ac:dyDescent="0.2">
      <c r="P114" s="351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46" t="s">
        <v>352</v>
      </c>
      <c r="EQ114" s="346"/>
      <c r="ER114" s="346"/>
      <c r="ES114" s="346"/>
      <c r="ET114" s="346"/>
      <c r="EU114" s="346"/>
    </row>
    <row r="115" spans="5:176" ht="16" customHeight="1" x14ac:dyDescent="0.2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5" customHeight="1" x14ac:dyDescent="0.25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43" t="s">
        <v>376</v>
      </c>
      <c r="DU116" s="343"/>
      <c r="DV116" s="343"/>
      <c r="DW116" s="343"/>
      <c r="DX116" s="343"/>
      <c r="DY116" s="343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" customHeight="1" x14ac:dyDescent="0.25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47"/>
      <c r="DU117" s="347"/>
      <c r="DV117" s="347"/>
      <c r="DW117" s="347"/>
      <c r="DX117" s="347"/>
      <c r="DY117" s="347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7" customHeight="1" x14ac:dyDescent="0.25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 x14ac:dyDescent="0.25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 x14ac:dyDescent="0.25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510</v>
      </c>
      <c r="EG120" s="6"/>
      <c r="EH120" s="6"/>
      <c r="EL120" s="22" t="s">
        <v>90</v>
      </c>
      <c r="EM120" s="1" t="s">
        <v>87</v>
      </c>
    </row>
    <row r="121" spans="5:176" ht="19.25" customHeight="1" x14ac:dyDescent="0.2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7" customHeight="1" x14ac:dyDescent="0.2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7" customHeight="1" x14ac:dyDescent="0.2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" customHeight="1" x14ac:dyDescent="0.25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5" customHeight="1" x14ac:dyDescent="0.2">
      <c r="E126" s="364" t="s">
        <v>413</v>
      </c>
      <c r="F126" s="364"/>
      <c r="G126" s="364"/>
      <c r="H126" s="364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54" t="s">
        <v>326</v>
      </c>
      <c r="X126" s="354"/>
      <c r="Y126" s="354"/>
      <c r="Z126" s="354"/>
      <c r="AA126" s="354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54" t="s">
        <v>435</v>
      </c>
      <c r="AR126" s="354"/>
      <c r="AS126" s="354"/>
      <c r="AT126" s="354"/>
      <c r="AU126" s="354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54" t="s">
        <v>348</v>
      </c>
      <c r="BK126" s="354"/>
      <c r="BL126" s="354"/>
      <c r="BM126" s="354"/>
      <c r="BN126" s="354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54" t="s">
        <v>349</v>
      </c>
      <c r="CD126" s="354"/>
      <c r="CE126" s="354"/>
      <c r="CF126" s="354"/>
      <c r="CG126" s="354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74" t="s">
        <v>76</v>
      </c>
      <c r="DT126" s="374"/>
      <c r="DU126" s="374"/>
      <c r="DV126" s="374"/>
      <c r="DW126" s="374"/>
      <c r="DX126" s="374"/>
      <c r="DY126" s="374"/>
      <c r="EG126" s="22" t="s">
        <v>445</v>
      </c>
      <c r="EL126" s="114">
        <f>EB134</f>
        <v>1314.2879334772852</v>
      </c>
      <c r="EM126" s="115">
        <f>EM134</f>
        <v>6682782.3361421349</v>
      </c>
      <c r="EN126" s="339" t="s">
        <v>337</v>
      </c>
      <c r="EO126" s="339"/>
      <c r="EP126" s="339"/>
      <c r="EQ126" s="339"/>
      <c r="ER126" s="339"/>
      <c r="ES126" s="339"/>
      <c r="ET126" s="339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39" t="s">
        <v>331</v>
      </c>
      <c r="FO126" s="339"/>
      <c r="FP126" s="339"/>
      <c r="FQ126" s="339"/>
      <c r="FR126" s="339"/>
      <c r="FS126" s="339"/>
      <c r="FT126" s="339"/>
    </row>
    <row r="127" spans="5:176" ht="16.25" customHeight="1" x14ac:dyDescent="0.2">
      <c r="E127" s="364"/>
      <c r="F127" s="364"/>
      <c r="G127" s="364"/>
      <c r="H127" s="364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57"/>
      <c r="X127" s="357"/>
      <c r="Y127" s="357"/>
      <c r="Z127" s="357"/>
      <c r="AA127" s="35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54"/>
      <c r="AR127" s="354"/>
      <c r="AS127" s="354"/>
      <c r="AT127" s="354"/>
      <c r="AU127" s="35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54"/>
      <c r="BK127" s="354"/>
      <c r="BL127" s="354"/>
      <c r="BM127" s="354"/>
      <c r="BN127" s="35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54"/>
      <c r="CD127" s="354"/>
      <c r="CE127" s="354"/>
      <c r="CF127" s="354"/>
      <c r="CG127" s="354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74"/>
      <c r="DT127" s="374"/>
      <c r="DU127" s="374"/>
      <c r="DV127" s="374"/>
      <c r="DW127" s="374"/>
      <c r="DX127" s="374"/>
      <c r="DY127" s="374"/>
      <c r="EN127" s="339"/>
      <c r="EO127" s="339"/>
      <c r="EP127" s="339"/>
      <c r="EQ127" s="339"/>
      <c r="ER127" s="339"/>
      <c r="ES127" s="339"/>
      <c r="ET127" s="339"/>
      <c r="EY127" s="1"/>
      <c r="EZ127" s="1"/>
      <c r="FA127" s="1"/>
      <c r="FB127" s="1"/>
      <c r="FC127" s="1"/>
      <c r="FD127" s="1"/>
      <c r="FE127" s="1"/>
      <c r="FF127" s="1"/>
      <c r="FG127" s="1"/>
      <c r="FN127" s="339"/>
      <c r="FO127" s="339"/>
      <c r="FP127" s="339"/>
      <c r="FQ127" s="339"/>
      <c r="FR127" s="339"/>
      <c r="FS127" s="339"/>
      <c r="FT127" s="339"/>
    </row>
    <row r="128" spans="5:176" ht="19.75" customHeight="1" x14ac:dyDescent="0.25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48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48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48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48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74"/>
      <c r="DT128" s="374"/>
      <c r="DU128" s="374"/>
      <c r="DV128" s="374"/>
      <c r="DW128" s="374"/>
      <c r="DX128" s="374"/>
      <c r="DY128" s="374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39"/>
      <c r="EO128" s="339"/>
      <c r="EP128" s="339"/>
      <c r="EQ128" s="339"/>
      <c r="ER128" s="339"/>
      <c r="ES128" s="339"/>
      <c r="ET128" s="339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39"/>
      <c r="FO128" s="339"/>
      <c r="FP128" s="339"/>
      <c r="FQ128" s="339"/>
      <c r="FR128" s="339"/>
      <c r="FS128" s="339"/>
      <c r="FT128" s="339"/>
    </row>
    <row r="129" spans="2:171" ht="19.25" customHeight="1" x14ac:dyDescent="0.25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51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51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51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51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41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69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45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45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45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45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42"/>
      <c r="DX130" s="101" t="s">
        <v>77</v>
      </c>
      <c r="DY130" s="6"/>
      <c r="DZ130" s="345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70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" customHeight="1" x14ac:dyDescent="0.25">
      <c r="I131" s="34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4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4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4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45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3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/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/>
      <c r="FH131" s="40"/>
      <c r="FI131" s="40"/>
      <c r="FJ131" s="40"/>
      <c r="FK131" s="40"/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510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45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" t="s">
        <v>83</v>
      </c>
      <c r="FC132" s="1"/>
      <c r="FD132" s="22" t="s">
        <v>85</v>
      </c>
      <c r="FE132" s="22" t="s">
        <v>81</v>
      </c>
      <c r="FF132" s="1" t="s">
        <v>510</v>
      </c>
      <c r="FG132" s="6"/>
      <c r="FH132" s="6"/>
      <c r="FL132" s="22" t="s">
        <v>90</v>
      </c>
      <c r="FM132" s="1" t="s">
        <v>87</v>
      </c>
    </row>
    <row r="133" spans="2:171" ht="18" customHeight="1" x14ac:dyDescent="0.25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510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510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510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510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45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NCV_dry_anthrocite</f>
        <v>30080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" customHeight="1" x14ac:dyDescent="0.2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18</v>
      </c>
      <c r="EB134" s="116">
        <f>SUM(EB130:EB133)</f>
        <v>1314.2879334772852</v>
      </c>
      <c r="EC134" s="116"/>
      <c r="ED134" s="117">
        <f>SUM(ED130:ED133)</f>
        <v>217.91110910401193</v>
      </c>
      <c r="EE134" s="117">
        <f>SUM(EE130:EE133)</f>
        <v>27197.510462001112</v>
      </c>
      <c r="EF134" s="3">
        <f t="array" ref="EF134">SUM(EB130:EB133*EF130:EF133) / EB134</f>
        <v>3963.8871338071585</v>
      </c>
      <c r="EG134" s="117"/>
      <c r="EH134" s="117">
        <f>SUM(EH130:EH133)</f>
        <v>1</v>
      </c>
      <c r="EI134" s="117"/>
      <c r="EJ134" s="117"/>
      <c r="EK134" s="117"/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" customHeight="1" x14ac:dyDescent="0.25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510</v>
      </c>
      <c r="EG135" s="122"/>
      <c r="EH135" s="122"/>
      <c r="EI135" s="112"/>
      <c r="EJ135" s="112"/>
      <c r="EK135" s="112"/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 x14ac:dyDescent="0.25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" customHeight="1" x14ac:dyDescent="0.25">
      <c r="B137" s="343" t="s">
        <v>386</v>
      </c>
      <c r="C137" s="343"/>
      <c r="D137" s="343"/>
      <c r="E137" s="343"/>
      <c r="F137" s="343"/>
      <c r="G137" s="343"/>
      <c r="H137" s="343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" customHeight="1" x14ac:dyDescent="0.25">
      <c r="B138" s="347"/>
      <c r="C138" s="347"/>
      <c r="D138" s="347"/>
      <c r="E138" s="347"/>
      <c r="F138" s="347"/>
      <c r="G138" s="347"/>
      <c r="H138" s="347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" customHeight="1" x14ac:dyDescent="0.25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" customHeight="1" x14ac:dyDescent="0.25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5" customHeight="1" x14ac:dyDescent="0.25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" customHeight="1" x14ac:dyDescent="0.25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43" t="s">
        <v>414</v>
      </c>
      <c r="BL142" s="343"/>
      <c r="BM142" s="343"/>
      <c r="BN142" s="343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50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3" t="s">
        <v>414</v>
      </c>
      <c r="DW142" s="343"/>
      <c r="DX142" s="343"/>
      <c r="DY142" s="343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 x14ac:dyDescent="0.25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43"/>
      <c r="BL143" s="343"/>
      <c r="BM143" s="343"/>
      <c r="BN143" s="343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50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3"/>
      <c r="DW143" s="343"/>
      <c r="DX143" s="343"/>
      <c r="DY143" s="343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50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50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0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50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50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50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50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510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50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510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50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50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510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510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50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50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50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 x14ac:dyDescent="0.25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510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510</v>
      </c>
      <c r="FG150" s="6"/>
      <c r="FH150" s="6"/>
      <c r="FL150" s="22" t="s">
        <v>90</v>
      </c>
      <c r="FM150" s="1" t="s">
        <v>87</v>
      </c>
    </row>
    <row r="151" spans="2:169" ht="19" customHeight="1" x14ac:dyDescent="0.25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7" customHeight="1" x14ac:dyDescent="0.2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5" customHeight="1" x14ac:dyDescent="0.25">
      <c r="B153" s="343" t="s">
        <v>387</v>
      </c>
      <c r="C153" s="343"/>
      <c r="D153" s="343"/>
      <c r="E153" s="343"/>
      <c r="F153" s="343"/>
      <c r="G153" s="343"/>
      <c r="H153" s="343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 x14ac:dyDescent="0.25">
      <c r="B154" s="347"/>
      <c r="C154" s="347"/>
      <c r="D154" s="347"/>
      <c r="E154" s="347"/>
      <c r="F154" s="347"/>
      <c r="G154" s="347"/>
      <c r="H154" s="347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43" t="s">
        <v>376</v>
      </c>
      <c r="BL154" s="343"/>
      <c r="BM154" s="343"/>
      <c r="BN154" s="343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43"/>
      <c r="BL155" s="343"/>
      <c r="BM155" s="343"/>
      <c r="BN155" s="343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71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 x14ac:dyDescent="0.25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510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1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 x14ac:dyDescent="0.25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510</v>
      </c>
      <c r="BV158" s="6"/>
      <c r="BW158" s="6"/>
      <c r="CA158" s="22" t="s">
        <v>90</v>
      </c>
      <c r="CB158" s="1" t="s">
        <v>87</v>
      </c>
      <c r="DZ158" s="371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7" customHeight="1" x14ac:dyDescent="0.25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1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7" customHeight="1" x14ac:dyDescent="0.2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 x14ac:dyDescent="0.25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510</v>
      </c>
      <c r="EG161" s="6"/>
      <c r="EH161" s="6"/>
      <c r="EL161" s="22" t="s">
        <v>90</v>
      </c>
      <c r="EM161" s="1" t="s">
        <v>87</v>
      </c>
    </row>
    <row r="162" spans="1:143" ht="18" customHeight="1" x14ac:dyDescent="0.25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7" customHeight="1" x14ac:dyDescent="0.2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" customHeight="1" x14ac:dyDescent="0.2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 x14ac:dyDescent="0.25">
      <c r="E165" s="343" t="s">
        <v>414</v>
      </c>
      <c r="F165" s="343"/>
      <c r="G165" s="343"/>
      <c r="H165" s="343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 x14ac:dyDescent="0.25">
      <c r="E166" s="343"/>
      <c r="F166" s="343"/>
      <c r="G166" s="343"/>
      <c r="H166" s="343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 x14ac:dyDescent="0.25">
      <c r="I167" s="350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 x14ac:dyDescent="0.25">
      <c r="I168" s="350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" customHeight="1" x14ac:dyDescent="0.2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 x14ac:dyDescent="0.25">
      <c r="K170" s="1" t="s">
        <v>83</v>
      </c>
      <c r="L170" s="1"/>
      <c r="M170" s="22" t="s">
        <v>85</v>
      </c>
      <c r="N170" s="22" t="s">
        <v>81</v>
      </c>
      <c r="O170" s="1" t="s">
        <v>510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" customHeight="1" x14ac:dyDescent="0.2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" customHeight="1" x14ac:dyDescent="0.2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" customHeight="1" x14ac:dyDescent="0.2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" customHeight="1" x14ac:dyDescent="0.2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" customHeight="1" x14ac:dyDescent="0.2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" customHeight="1" x14ac:dyDescent="0.2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" customHeight="1" x14ac:dyDescent="0.2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 x14ac:dyDescent="0.2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 x14ac:dyDescent="0.2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" customHeight="1" x14ac:dyDescent="0.2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6"/>
      <c r="U182" s="6"/>
      <c r="V182" s="6"/>
      <c r="W182" s="358" t="s">
        <v>345</v>
      </c>
      <c r="X182" s="358"/>
      <c r="Y182" s="358"/>
      <c r="Z182" s="358"/>
      <c r="AA182" s="358"/>
      <c r="AB182" s="358"/>
      <c r="AC182" s="358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7" customHeight="1" x14ac:dyDescent="0.25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 x14ac:dyDescent="0.2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 x14ac:dyDescent="0.2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 x14ac:dyDescent="0.2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58" t="s">
        <v>346</v>
      </c>
      <c r="AP187" s="358"/>
      <c r="AQ187" s="358"/>
      <c r="AR187" s="358"/>
      <c r="AS187" s="358"/>
      <c r="AT187" s="358"/>
      <c r="AU187" s="358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58" t="s">
        <v>347</v>
      </c>
      <c r="BH187" s="358"/>
      <c r="BI187" s="358"/>
      <c r="BJ187" s="358"/>
      <c r="BK187" s="358"/>
      <c r="BL187" s="358"/>
      <c r="BM187" s="358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 x14ac:dyDescent="0.2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 x14ac:dyDescent="0.25">
      <c r="P189" s="367" t="s">
        <v>285</v>
      </c>
      <c r="Q189" s="367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" customHeight="1" x14ac:dyDescent="0.2">
      <c r="P190" s="368"/>
      <c r="Q190" s="368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" customHeight="1" x14ac:dyDescent="0.2">
      <c r="P191" s="348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 x14ac:dyDescent="0.2">
      <c r="P192" s="351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 x14ac:dyDescent="0.2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" customHeight="1" x14ac:dyDescent="0.2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" customHeight="1" x14ac:dyDescent="0.2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65" t="s">
        <v>398</v>
      </c>
      <c r="X195" s="366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 x14ac:dyDescent="0.2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 x14ac:dyDescent="0.2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 x14ac:dyDescent="0.2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 x14ac:dyDescent="0.2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 x14ac:dyDescent="0.2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 x14ac:dyDescent="0.2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 x14ac:dyDescent="0.2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" customHeight="1" x14ac:dyDescent="0.2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 x14ac:dyDescent="0.2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 x14ac:dyDescent="0.25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 x14ac:dyDescent="0.2">
      <c r="J206" s="6"/>
      <c r="K206" s="6"/>
      <c r="L206" s="6"/>
      <c r="M206" s="6"/>
      <c r="N206" s="6"/>
      <c r="O206" s="6"/>
      <c r="P206" s="334" t="s">
        <v>336</v>
      </c>
      <c r="Q206" s="334"/>
      <c r="R206" s="334"/>
      <c r="S206" s="6"/>
      <c r="T206" s="6"/>
      <c r="U206" s="182">
        <f>K218</f>
        <v>298.6148747230165</v>
      </c>
      <c r="V206" s="180">
        <f>V218</f>
        <v>8850991.3601140417</v>
      </c>
      <c r="W206" s="340" t="s">
        <v>327</v>
      </c>
      <c r="X206" s="340"/>
      <c r="Y206" s="340"/>
      <c r="Z206" s="340"/>
      <c r="AA206" s="340"/>
      <c r="AB206" s="340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0" t="s">
        <v>434</v>
      </c>
      <c r="AR206" s="340"/>
      <c r="AS206" s="340"/>
      <c r="AT206" s="340"/>
      <c r="AU206" s="340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0" t="s">
        <v>362</v>
      </c>
      <c r="BK206" s="340"/>
      <c r="BL206" s="340"/>
      <c r="BM206" s="340"/>
      <c r="BN206" s="340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0" t="s">
        <v>344</v>
      </c>
      <c r="CE206" s="340"/>
      <c r="CF206" s="340"/>
      <c r="CG206" s="340"/>
      <c r="CH206" s="340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 x14ac:dyDescent="0.2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0"/>
      <c r="X207" s="340"/>
      <c r="Y207" s="340"/>
      <c r="Z207" s="340"/>
      <c r="AA207" s="340"/>
      <c r="AB207" s="340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0"/>
      <c r="AR207" s="340"/>
      <c r="AS207" s="340"/>
      <c r="AT207" s="340"/>
      <c r="AU207" s="340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0"/>
      <c r="BK207" s="340"/>
      <c r="BL207" s="340"/>
      <c r="BM207" s="340"/>
      <c r="BN207" s="340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75"/>
      <c r="CE207" s="375"/>
      <c r="CF207" s="375"/>
      <c r="CG207" s="375"/>
      <c r="CH207" s="375"/>
      <c r="CI207" s="167"/>
      <c r="CU207" s="6"/>
      <c r="CV207" s="6"/>
    </row>
    <row r="208" spans="5:101" ht="19.25" customHeight="1" x14ac:dyDescent="0.25">
      <c r="E208" s="343" t="s">
        <v>356</v>
      </c>
      <c r="F208" s="343"/>
      <c r="G208" s="343"/>
      <c r="H208" s="343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48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48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48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48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43"/>
      <c r="F209" s="343"/>
      <c r="G209" s="343"/>
      <c r="H209" s="343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51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51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51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49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" customHeight="1" x14ac:dyDescent="0.2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NCV_dry_anthrocite*MW_Coke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7" customHeight="1" x14ac:dyDescent="0.25">
      <c r="I211" s="344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44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44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44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 x14ac:dyDescent="0.25">
      <c r="I212" s="344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44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44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44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510</v>
      </c>
      <c r="CQ212" s="6"/>
      <c r="CR212" s="6"/>
      <c r="CV212" s="22" t="s">
        <v>90</v>
      </c>
      <c r="CW212" s="1" t="s">
        <v>87</v>
      </c>
    </row>
    <row r="213" spans="2:101" x14ac:dyDescent="0.2">
      <c r="I213" s="344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44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44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44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7" customHeight="1" x14ac:dyDescent="0.25">
      <c r="I214" s="344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44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44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44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" customHeight="1" x14ac:dyDescent="0.25">
      <c r="I215" s="344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44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44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44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5" customHeight="1" x14ac:dyDescent="0.25">
      <c r="I216" s="344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44" t="s">
        <v>297</v>
      </c>
      <c r="X216" s="6"/>
      <c r="Y216" s="1" t="s">
        <v>477</v>
      </c>
      <c r="Z216" s="1" t="s">
        <v>477</v>
      </c>
      <c r="AA216" s="1" t="s">
        <v>477</v>
      </c>
      <c r="AC216" s="344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44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44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 x14ac:dyDescent="0.25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44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 x14ac:dyDescent="0.2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44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 x14ac:dyDescent="0.25">
      <c r="K219" s="1" t="s">
        <v>83</v>
      </c>
      <c r="L219" s="1"/>
      <c r="M219" s="22" t="s">
        <v>85</v>
      </c>
      <c r="N219" s="22" t="s">
        <v>81</v>
      </c>
      <c r="O219" s="1" t="s">
        <v>510</v>
      </c>
      <c r="P219" s="6"/>
      <c r="Q219" s="6"/>
      <c r="U219" s="22" t="s">
        <v>90</v>
      </c>
      <c r="V219" s="1" t="s">
        <v>87</v>
      </c>
      <c r="W219" s="344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510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510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510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 x14ac:dyDescent="0.25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44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44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43" t="s">
        <v>386</v>
      </c>
      <c r="C222" s="343"/>
      <c r="D222" s="343"/>
      <c r="E222" s="343"/>
      <c r="F222" s="343"/>
      <c r="G222" s="343"/>
      <c r="H222" s="343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44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 x14ac:dyDescent="0.2">
      <c r="B223" s="347"/>
      <c r="C223" s="347"/>
      <c r="D223" s="347"/>
      <c r="E223" s="347"/>
      <c r="F223" s="347"/>
      <c r="G223" s="347"/>
      <c r="H223" s="347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44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" customHeight="1" x14ac:dyDescent="0.25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44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 x14ac:dyDescent="0.25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44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 x14ac:dyDescent="0.25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44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58" t="s">
        <v>347</v>
      </c>
      <c r="CZ226" s="358"/>
      <c r="DA226" s="358"/>
      <c r="DB226" s="358"/>
      <c r="DC226" s="358"/>
      <c r="DD226" s="358"/>
    </row>
    <row r="227" spans="2:169" ht="19" customHeight="1" x14ac:dyDescent="0.25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44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3" customHeight="1" x14ac:dyDescent="0.25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510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44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" customHeight="1" x14ac:dyDescent="0.25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" customHeight="1" x14ac:dyDescent="0.25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510</v>
      </c>
      <c r="CQ230" s="6"/>
      <c r="CR230" s="6"/>
      <c r="CV230" s="22" t="s">
        <v>90</v>
      </c>
      <c r="CW230" s="1" t="s">
        <v>87</v>
      </c>
    </row>
    <row r="231" spans="2:169" ht="18" customHeight="1" x14ac:dyDescent="0.25">
      <c r="AC231" s="350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 x14ac:dyDescent="0.25">
      <c r="AC232" s="350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" customHeight="1" x14ac:dyDescent="0.25">
      <c r="AC233" s="350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0" t="s">
        <v>514</v>
      </c>
      <c r="CZ233" s="340"/>
      <c r="DA233" s="340"/>
      <c r="DB233" s="340"/>
      <c r="DC233" s="340"/>
      <c r="DL233" s="22" t="s">
        <v>515</v>
      </c>
      <c r="DP233" s="182">
        <f>DF241</f>
        <v>46.099804713468714</v>
      </c>
      <c r="DQ233" s="180">
        <f>DQ241</f>
        <v>4043367.3234254471</v>
      </c>
      <c r="DS233" s="340" t="s">
        <v>516</v>
      </c>
      <c r="DT233" s="340"/>
      <c r="DU233" s="340"/>
      <c r="DV233" s="340"/>
      <c r="DW233" s="340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72" t="s">
        <v>331</v>
      </c>
      <c r="FJ233" s="373"/>
      <c r="FK233" s="373"/>
      <c r="FL233" s="373"/>
      <c r="FM233" s="373"/>
    </row>
    <row r="234" spans="2:169" ht="18" customHeight="1" x14ac:dyDescent="0.25">
      <c r="U234" s="184" t="s">
        <v>1</v>
      </c>
      <c r="V234" s="183" t="s">
        <v>0</v>
      </c>
      <c r="AC234" s="350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43" t="s">
        <v>414</v>
      </c>
      <c r="BL234" s="343"/>
      <c r="BM234" s="343"/>
      <c r="BN234" s="343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0"/>
      <c r="CZ234" s="340"/>
      <c r="DA234" s="340"/>
      <c r="DB234" s="340"/>
      <c r="DC234" s="340"/>
      <c r="DS234" s="340"/>
      <c r="DT234" s="340"/>
      <c r="DU234" s="340"/>
      <c r="DV234" s="340"/>
      <c r="DW234" s="340"/>
      <c r="FI234" s="373"/>
      <c r="FJ234" s="373"/>
      <c r="FK234" s="373"/>
      <c r="FL234" s="373"/>
      <c r="FM234" s="373"/>
    </row>
    <row r="235" spans="2:169" ht="18" customHeight="1" x14ac:dyDescent="0.25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510</v>
      </c>
      <c r="AJ235" s="6"/>
      <c r="AK235" s="6"/>
      <c r="AO235" s="22" t="s">
        <v>90</v>
      </c>
      <c r="AP235" s="1" t="s">
        <v>87</v>
      </c>
      <c r="BK235" s="343"/>
      <c r="BL235" s="343"/>
      <c r="BM235" s="343"/>
      <c r="BN235" s="343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41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41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3"/>
      <c r="FJ235" s="373"/>
      <c r="FK235" s="373"/>
      <c r="FL235" s="373"/>
      <c r="FM235" s="373"/>
    </row>
    <row r="236" spans="2:169" ht="22" customHeight="1" x14ac:dyDescent="0.25">
      <c r="Q236" s="22" t="s">
        <v>432</v>
      </c>
      <c r="U236" s="182">
        <f>K242</f>
        <v>7.4647476716394348</v>
      </c>
      <c r="V236" s="180">
        <f>V242</f>
        <v>30.954464502133519</v>
      </c>
      <c r="BO236" s="344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42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42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 x14ac:dyDescent="0.25">
      <c r="BO237" s="344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45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45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71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3" customHeight="1" x14ac:dyDescent="0.25">
      <c r="E238" s="343" t="s">
        <v>414</v>
      </c>
      <c r="F238" s="343"/>
      <c r="G238" s="343"/>
      <c r="H238" s="343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50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45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45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71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 x14ac:dyDescent="0.25">
      <c r="E239" s="343"/>
      <c r="F239" s="343"/>
      <c r="G239" s="343"/>
      <c r="H239" s="343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510</v>
      </c>
      <c r="BV239" s="6"/>
      <c r="BW239" s="6"/>
      <c r="CA239" s="22" t="s">
        <v>90</v>
      </c>
      <c r="CB239" s="1" t="s">
        <v>87</v>
      </c>
      <c r="CJ239" s="350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45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45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1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 x14ac:dyDescent="0.25">
      <c r="I240" s="350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0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45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45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71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" customHeight="1" x14ac:dyDescent="0.25">
      <c r="I241" s="350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50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 x14ac:dyDescent="0.25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50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510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510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510</v>
      </c>
      <c r="FA242" s="6"/>
      <c r="FB242" s="6"/>
      <c r="FF242" s="22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22" t="s">
        <v>85</v>
      </c>
      <c r="N243" s="22" t="s">
        <v>81</v>
      </c>
      <c r="O243" s="1" t="s">
        <v>510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510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 x14ac:dyDescent="0.2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 x14ac:dyDescent="0.25">
      <c r="BI246" s="172"/>
      <c r="BJ246" s="172"/>
      <c r="BK246" s="343" t="s">
        <v>376</v>
      </c>
      <c r="BL246" s="343"/>
      <c r="BM246" s="343"/>
      <c r="BN246" s="343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 x14ac:dyDescent="0.25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43"/>
      <c r="BL247" s="343"/>
      <c r="BM247" s="343"/>
      <c r="BN247" s="343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 x14ac:dyDescent="0.25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" customHeight="1" x14ac:dyDescent="0.2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 x14ac:dyDescent="0.25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510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" customHeight="1" x14ac:dyDescent="0.2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" customHeight="1" x14ac:dyDescent="0.2"/>
    <row r="253" spans="4:163" ht="14" customHeight="1" x14ac:dyDescent="0.25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" customHeight="1" x14ac:dyDescent="0.25">
      <c r="CJ255" s="350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 x14ac:dyDescent="0.25">
      <c r="CJ256" s="350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 x14ac:dyDescent="0.25">
      <c r="AZ257" s="11"/>
      <c r="CJ257" s="350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 x14ac:dyDescent="0.2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22" t="s">
        <v>85</v>
      </c>
      <c r="CO259" s="22" t="s">
        <v>81</v>
      </c>
      <c r="CP259" s="1" t="s">
        <v>510</v>
      </c>
      <c r="CQ259" s="6"/>
      <c r="CR259" s="6"/>
      <c r="CV259" s="22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84" t="s">
        <v>1</v>
      </c>
      <c r="CW265" s="183" t="s">
        <v>0</v>
      </c>
    </row>
    <row r="266" spans="52:101" ht="18" customHeight="1" x14ac:dyDescent="0.25">
      <c r="CV266" s="186" t="s">
        <v>83</v>
      </c>
      <c r="CW266" s="185" t="s">
        <v>87</v>
      </c>
    </row>
    <row r="267" spans="52:101" ht="16" customHeight="1" x14ac:dyDescent="0.2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 x14ac:dyDescent="0.2"/>
    <row r="269" spans="52:101" ht="18" customHeight="1" x14ac:dyDescent="0.25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44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7" customHeight="1" x14ac:dyDescent="0.25">
      <c r="CJ272" s="344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7" customHeight="1" x14ac:dyDescent="0.25">
      <c r="CJ273" s="344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7" customHeight="1" x14ac:dyDescent="0.25">
      <c r="CJ274" s="344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7" customHeight="1" x14ac:dyDescent="0.25">
      <c r="CJ275" s="344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7" customHeight="1" x14ac:dyDescent="0.25">
      <c r="CJ276" s="344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7" customHeight="1" x14ac:dyDescent="0.25">
      <c r="CJ277" s="344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 x14ac:dyDescent="0.2">
      <c r="CJ278" s="344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7" customHeight="1" x14ac:dyDescent="0.25">
      <c r="CJ279" s="344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 x14ac:dyDescent="0.25">
      <c r="CJ280" s="344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 x14ac:dyDescent="0.25">
      <c r="CJ281" s="344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 x14ac:dyDescent="0.2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22" t="s">
        <v>85</v>
      </c>
      <c r="CO283" s="22" t="s">
        <v>81</v>
      </c>
      <c r="CP283" s="1" t="s">
        <v>510</v>
      </c>
      <c r="CQ283" s="6"/>
      <c r="CR283" s="6"/>
      <c r="CV283" s="22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topLeftCell="A15" zoomScale="171" workbookViewId="0">
      <selection activeCell="F19" sqref="F19"/>
    </sheetView>
  </sheetViews>
  <sheetFormatPr baseColWidth="10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76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77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78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79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79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80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81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82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83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84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84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85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9" t="s">
        <v>465</v>
      </c>
      <c r="F23" s="22" t="s">
        <v>464</v>
      </c>
      <c r="G23" s="22" t="s">
        <v>492</v>
      </c>
    </row>
    <row r="24" spans="4:9" x14ac:dyDescent="0.2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156" zoomScale="88" zoomScaleNormal="20" workbookViewId="0">
      <selection activeCell="E216" sqref="E216:E230"/>
    </sheetView>
  </sheetViews>
  <sheetFormatPr baseColWidth="10" defaultRowHeight="15" x14ac:dyDescent="0.2"/>
  <cols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 x14ac:dyDescent="0.2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86" t="s">
        <v>470</v>
      </c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N38" s="233"/>
      <c r="BO38" s="386" t="s">
        <v>471</v>
      </c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86" t="s">
        <v>472</v>
      </c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  <c r="BG78" s="386"/>
      <c r="BH78" s="386"/>
      <c r="BI78" s="386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 x14ac:dyDescent="0.2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 x14ac:dyDescent="0.2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 x14ac:dyDescent="0.2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 x14ac:dyDescent="0.2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 x14ac:dyDescent="0.2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 x14ac:dyDescent="0.2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 x14ac:dyDescent="0.2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86" t="s">
        <v>328</v>
      </c>
      <c r="AV123" s="386"/>
      <c r="AW123" s="386"/>
      <c r="AX123" s="386"/>
      <c r="AY123" s="386"/>
      <c r="AZ123" s="386"/>
      <c r="BA123" s="386"/>
      <c r="BB123" s="386"/>
      <c r="BC123" s="386"/>
      <c r="BD123" s="386"/>
      <c r="BE123" s="386"/>
      <c r="BF123" s="386"/>
      <c r="BG123" s="386"/>
      <c r="BH123" s="386"/>
      <c r="BI123" s="386"/>
      <c r="BJ123" s="52" t="s">
        <v>369</v>
      </c>
      <c r="BO123" s="386" t="s">
        <v>330</v>
      </c>
      <c r="BP123" s="386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" customHeight="1" x14ac:dyDescent="0.2">
      <c r="F125" s="387"/>
      <c r="G125" s="387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86" t="s">
        <v>368</v>
      </c>
      <c r="AV125" s="386"/>
      <c r="AW125" s="386"/>
      <c r="AX125" s="386"/>
      <c r="AY125" s="386"/>
      <c r="AZ125" s="386"/>
      <c r="BA125" s="386"/>
      <c r="BB125" s="386"/>
      <c r="BC125" s="386"/>
      <c r="BD125" s="386"/>
      <c r="BE125" s="386"/>
      <c r="BF125" s="386"/>
      <c r="BG125" s="386"/>
      <c r="BH125" s="386"/>
      <c r="BI125" s="386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 x14ac:dyDescent="0.2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9"/>
      <c r="F142" s="386" t="s">
        <v>329</v>
      </c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6"/>
      <c r="U142" s="386"/>
      <c r="V142" s="386"/>
      <c r="W142" s="386"/>
      <c r="X142" s="386"/>
      <c r="Y142" s="386"/>
      <c r="Z142" s="386"/>
      <c r="AA142" s="386"/>
      <c r="AB142" s="386"/>
      <c r="AC142" s="386"/>
      <c r="AD142" s="386"/>
      <c r="AE142" s="386"/>
      <c r="AF142" s="386"/>
      <c r="AG142" s="386"/>
      <c r="AH142" s="386"/>
      <c r="AI142" s="386"/>
      <c r="AJ142" s="386"/>
      <c r="AK142" s="386"/>
      <c r="AL142" s="386"/>
      <c r="AM142" s="386"/>
      <c r="AN142" s="386"/>
      <c r="AO142" s="386"/>
      <c r="AP142" s="52" t="s">
        <v>365</v>
      </c>
      <c r="AQ142" s="52"/>
    </row>
    <row r="143" spans="5:68" x14ac:dyDescent="0.2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9"/>
      <c r="F144" s="386" t="s">
        <v>366</v>
      </c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6"/>
      <c r="T144" s="386"/>
      <c r="U144" s="386"/>
      <c r="V144" s="386"/>
      <c r="W144" s="386"/>
      <c r="X144" s="386"/>
      <c r="Y144" s="386"/>
      <c r="Z144" s="386"/>
      <c r="AA144" s="386"/>
      <c r="AB144" s="386"/>
      <c r="AC144" s="386"/>
      <c r="AD144" s="386"/>
      <c r="AE144" s="386"/>
      <c r="AF144" s="386"/>
      <c r="AG144" s="386"/>
      <c r="AH144" s="386"/>
      <c r="AI144" s="386"/>
      <c r="AJ144" s="386"/>
      <c r="AK144" s="386"/>
      <c r="AL144" s="386"/>
      <c r="AM144" s="386"/>
      <c r="AN144" s="386"/>
      <c r="AO144" s="386"/>
    </row>
    <row r="145" spans="5:43" x14ac:dyDescent="0.2">
      <c r="E145" s="139"/>
    </row>
    <row r="146" spans="5:43" x14ac:dyDescent="0.2">
      <c r="E146" s="139"/>
    </row>
    <row r="147" spans="5:43" x14ac:dyDescent="0.2">
      <c r="E147" s="139"/>
    </row>
    <row r="148" spans="5:43" x14ac:dyDescent="0.2">
      <c r="E148" s="139"/>
    </row>
    <row r="149" spans="5:43" x14ac:dyDescent="0.2">
      <c r="E149" s="139"/>
    </row>
    <row r="150" spans="5:43" x14ac:dyDescent="0.2">
      <c r="E150" s="139"/>
    </row>
    <row r="151" spans="5:43" x14ac:dyDescent="0.2">
      <c r="E151" s="139"/>
    </row>
    <row r="152" spans="5:43" x14ac:dyDescent="0.2">
      <c r="E152" s="139"/>
    </row>
    <row r="153" spans="5:43" x14ac:dyDescent="0.2">
      <c r="E153" s="139"/>
    </row>
    <row r="154" spans="5:43" x14ac:dyDescent="0.2">
      <c r="E154" s="139"/>
    </row>
    <row r="155" spans="5:43" ht="236" customHeight="1" x14ac:dyDescent="0.2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86" t="s">
        <v>56</v>
      </c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6"/>
      <c r="AL165" s="386"/>
      <c r="AM165" s="386"/>
      <c r="AN165" s="386"/>
      <c r="AO165" s="386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86" t="s">
        <v>367</v>
      </c>
      <c r="G167" s="386"/>
      <c r="H167" s="386"/>
      <c r="I167" s="386"/>
      <c r="J167" s="386"/>
      <c r="K167" s="386"/>
      <c r="L167" s="386"/>
      <c r="M167" s="386"/>
      <c r="N167" s="386"/>
      <c r="O167" s="386"/>
      <c r="P167" s="386"/>
      <c r="Q167" s="386"/>
      <c r="R167" s="386"/>
      <c r="S167" s="386"/>
      <c r="T167" s="386"/>
      <c r="U167" s="386"/>
      <c r="V167" s="386"/>
      <c r="W167" s="386"/>
      <c r="X167" s="386"/>
      <c r="Y167" s="386"/>
      <c r="Z167" s="386"/>
      <c r="AA167" s="386"/>
      <c r="AB167" s="386"/>
      <c r="AC167" s="386"/>
      <c r="AD167" s="386"/>
      <c r="AE167" s="386"/>
      <c r="AF167" s="386"/>
      <c r="AG167" s="386"/>
      <c r="AH167" s="386"/>
      <c r="AI167" s="386"/>
      <c r="AJ167" s="386"/>
      <c r="AK167" s="386"/>
      <c r="AL167" s="386"/>
      <c r="AM167" s="386"/>
      <c r="AN167" s="386"/>
      <c r="AO167" s="386"/>
      <c r="AP167" s="52"/>
      <c r="AQ167" s="52"/>
    </row>
    <row r="171" spans="5:47" x14ac:dyDescent="0.2">
      <c r="F171" s="386" t="s">
        <v>461</v>
      </c>
      <c r="G171" s="386"/>
      <c r="H171" s="386"/>
      <c r="I171" s="386"/>
      <c r="J171" s="386"/>
      <c r="K171" s="386"/>
      <c r="L171" s="386"/>
      <c r="M171" s="386"/>
      <c r="N171" s="386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86" t="s">
        <v>490</v>
      </c>
      <c r="G213" s="386"/>
      <c r="H213" s="386"/>
      <c r="I213" s="386"/>
      <c r="J213" s="386"/>
      <c r="O213" s="241"/>
      <c r="P213" s="241"/>
    </row>
    <row r="216" spans="5:18" x14ac:dyDescent="0.2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 x14ac:dyDescent="0.2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 x14ac:dyDescent="0.2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97" zoomScale="50" workbookViewId="0">
      <selection activeCell="BN118" sqref="BM118:BN118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86" t="s">
        <v>470</v>
      </c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K38" s="233"/>
      <c r="BL38" s="386" t="s">
        <v>471</v>
      </c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86" t="s">
        <v>472</v>
      </c>
      <c r="AS78" s="386"/>
      <c r="AT78" s="386"/>
      <c r="AU78" s="386"/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</row>
    <row r="82" spans="33:66" ht="112" customHeight="1" x14ac:dyDescent="0.2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 x14ac:dyDescent="0.2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86" t="s">
        <v>328</v>
      </c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52" t="s">
        <v>369</v>
      </c>
      <c r="BL119" s="386" t="s">
        <v>330</v>
      </c>
      <c r="BM119" s="386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86" t="s">
        <v>368</v>
      </c>
      <c r="AS121" s="386"/>
      <c r="AT121" s="386"/>
      <c r="AU121" s="386"/>
      <c r="AV121" s="386"/>
      <c r="AW121" s="386"/>
      <c r="AX121" s="386"/>
      <c r="AY121" s="386"/>
      <c r="AZ121" s="386"/>
      <c r="BA121" s="386"/>
      <c r="BB121" s="386"/>
      <c r="BC121" s="386"/>
      <c r="BD121" s="386"/>
      <c r="BE121" s="386"/>
      <c r="BF121" s="386"/>
      <c r="BG121" s="52"/>
      <c r="BL121" s="52"/>
      <c r="BM121" s="52"/>
      <c r="BN121" s="52"/>
    </row>
    <row r="122" spans="2:66" ht="13" customHeight="1" x14ac:dyDescent="0.2">
      <c r="C122" s="387"/>
      <c r="D122" s="387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9"/>
      <c r="C139" s="386" t="s">
        <v>329</v>
      </c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6"/>
      <c r="O139" s="386"/>
      <c r="P139" s="386"/>
      <c r="Q139" s="386"/>
      <c r="R139" s="386"/>
      <c r="S139" s="386"/>
      <c r="T139" s="386"/>
      <c r="U139" s="386"/>
      <c r="V139" s="386"/>
      <c r="W139" s="386"/>
      <c r="X139" s="386"/>
      <c r="Y139" s="386"/>
      <c r="Z139" s="386"/>
      <c r="AA139" s="386"/>
      <c r="AB139" s="386"/>
      <c r="AC139" s="386"/>
      <c r="AD139" s="386"/>
      <c r="AE139" s="386"/>
      <c r="AF139" s="386"/>
      <c r="AG139" s="386"/>
      <c r="AH139" s="386"/>
      <c r="AI139" s="386"/>
      <c r="AJ139" s="386"/>
      <c r="AK139" s="386"/>
      <c r="AL139" s="386"/>
      <c r="AM139" s="52" t="s">
        <v>365</v>
      </c>
      <c r="AN139" s="52"/>
    </row>
    <row r="140" spans="2:65" x14ac:dyDescent="0.2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9"/>
      <c r="C141" s="386" t="s">
        <v>366</v>
      </c>
      <c r="D141" s="386"/>
      <c r="E141" s="386"/>
      <c r="F141" s="386"/>
      <c r="G141" s="386"/>
      <c r="H141" s="386"/>
      <c r="I141" s="386"/>
      <c r="J141" s="386"/>
      <c r="K141" s="386"/>
      <c r="L141" s="386"/>
      <c r="M141" s="386"/>
      <c r="N141" s="386"/>
      <c r="O141" s="386"/>
      <c r="P141" s="386"/>
      <c r="Q141" s="386"/>
      <c r="R141" s="386"/>
      <c r="S141" s="386"/>
      <c r="T141" s="386"/>
      <c r="U141" s="386"/>
      <c r="V141" s="386"/>
      <c r="W141" s="386"/>
      <c r="X141" s="386"/>
      <c r="Y141" s="386"/>
      <c r="Z141" s="386"/>
      <c r="AA141" s="386"/>
      <c r="AB141" s="386"/>
      <c r="AC141" s="386"/>
      <c r="AD141" s="386"/>
      <c r="AE141" s="386"/>
      <c r="AF141" s="386"/>
      <c r="AG141" s="386"/>
      <c r="AH141" s="386"/>
      <c r="AI141" s="386"/>
      <c r="AJ141" s="386"/>
      <c r="AK141" s="386"/>
      <c r="AL141" s="386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x14ac:dyDescent="0.2">
      <c r="B151" s="139"/>
    </row>
    <row r="152" spans="2:44" ht="236" customHeight="1" x14ac:dyDescent="0.2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86" t="s">
        <v>56</v>
      </c>
      <c r="D162" s="386"/>
      <c r="E162" s="386"/>
      <c r="F162" s="386"/>
      <c r="G162" s="386"/>
      <c r="H162" s="386"/>
      <c r="I162" s="386"/>
      <c r="J162" s="386"/>
      <c r="K162" s="386"/>
      <c r="L162" s="386"/>
      <c r="M162" s="386"/>
      <c r="N162" s="386"/>
      <c r="O162" s="386"/>
      <c r="P162" s="386"/>
      <c r="Q162" s="386"/>
      <c r="R162" s="386"/>
      <c r="S162" s="386"/>
      <c r="T162" s="386"/>
      <c r="U162" s="386"/>
      <c r="V162" s="386"/>
      <c r="W162" s="386"/>
      <c r="X162" s="386"/>
      <c r="Y162" s="386"/>
      <c r="Z162" s="386"/>
      <c r="AA162" s="386"/>
      <c r="AB162" s="386"/>
      <c r="AC162" s="386"/>
      <c r="AD162" s="386"/>
      <c r="AE162" s="386"/>
      <c r="AF162" s="386"/>
      <c r="AG162" s="386"/>
      <c r="AH162" s="386"/>
      <c r="AI162" s="386"/>
      <c r="AJ162" s="386"/>
      <c r="AK162" s="386"/>
      <c r="AL162" s="386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86" t="s">
        <v>367</v>
      </c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6"/>
      <c r="U164" s="386"/>
      <c r="V164" s="386"/>
      <c r="W164" s="386"/>
      <c r="X164" s="386"/>
      <c r="Y164" s="386"/>
      <c r="Z164" s="386"/>
      <c r="AA164" s="386"/>
      <c r="AB164" s="386"/>
      <c r="AC164" s="386"/>
      <c r="AD164" s="386"/>
      <c r="AE164" s="386"/>
      <c r="AF164" s="386"/>
      <c r="AG164" s="386"/>
      <c r="AH164" s="386"/>
      <c r="AI164" s="386"/>
      <c r="AJ164" s="386"/>
      <c r="AK164" s="386"/>
      <c r="AL164" s="386"/>
      <c r="AM164" s="52"/>
      <c r="AN164" s="52"/>
    </row>
    <row r="168" spans="2:40" x14ac:dyDescent="0.2">
      <c r="C168" s="386" t="s">
        <v>364</v>
      </c>
      <c r="D168" s="386"/>
      <c r="E168" s="386"/>
      <c r="F168" s="386"/>
      <c r="G168" s="386"/>
      <c r="H168" s="386"/>
      <c r="I168" s="386"/>
      <c r="J168" s="386"/>
      <c r="K168" s="386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86" t="s">
        <v>375</v>
      </c>
      <c r="D210" s="386"/>
      <c r="E210" s="386"/>
      <c r="F210" s="386"/>
      <c r="G210" s="386"/>
      <c r="L210" s="241"/>
      <c r="M210" s="241"/>
    </row>
    <row r="213" spans="2:15" x14ac:dyDescent="0.2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 x14ac:dyDescent="0.2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86" t="s">
        <v>470</v>
      </c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K38" s="233"/>
      <c r="BL38" s="386" t="s">
        <v>471</v>
      </c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3963.8871338071585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86" t="s">
        <v>472</v>
      </c>
      <c r="AS78" s="386"/>
      <c r="AT78" s="386"/>
      <c r="AU78" s="386"/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 x14ac:dyDescent="0.2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 x14ac:dyDescent="0.2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3963.8871338071585</v>
      </c>
      <c r="BG115" s="246">
        <f t="shared" si="11"/>
        <v>3963.8871338071585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86" t="s">
        <v>328</v>
      </c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52" t="s">
        <v>369</v>
      </c>
      <c r="BL119" s="386" t="s">
        <v>330</v>
      </c>
      <c r="BM119" s="386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9405.986746636645</v>
      </c>
      <c r="BL120" s="52"/>
      <c r="BM120" s="52"/>
    </row>
    <row r="121" spans="2:66" ht="13" customHeight="1" x14ac:dyDescent="0.2">
      <c r="C121" s="387"/>
      <c r="D121" s="387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86" t="s">
        <v>368</v>
      </c>
      <c r="AS121" s="386"/>
      <c r="AT121" s="386"/>
      <c r="AU121" s="386"/>
      <c r="AV121" s="386"/>
      <c r="AW121" s="386"/>
      <c r="AX121" s="386"/>
      <c r="AY121" s="386"/>
      <c r="AZ121" s="386"/>
      <c r="BA121" s="386"/>
      <c r="BB121" s="386"/>
      <c r="BC121" s="386"/>
      <c r="BD121" s="386"/>
      <c r="BE121" s="386"/>
      <c r="BF121" s="386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 x14ac:dyDescent="0.2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 x14ac:dyDescent="0.2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 x14ac:dyDescent="0.2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 x14ac:dyDescent="0.2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3963.8871338071585</v>
      </c>
      <c r="AJ136" s="237"/>
      <c r="AK136" s="237"/>
      <c r="AL136" s="237"/>
      <c r="AM136" s="253">
        <f t="shared" si="14"/>
        <v>3963.8871338071585</v>
      </c>
    </row>
    <row r="137" spans="2:65" x14ac:dyDescent="0.2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 x14ac:dyDescent="0.2">
      <c r="B138" s="139"/>
      <c r="C138" s="386" t="s">
        <v>329</v>
      </c>
      <c r="D138" s="386"/>
      <c r="E138" s="386"/>
      <c r="F138" s="386"/>
      <c r="G138" s="386"/>
      <c r="H138" s="386"/>
      <c r="I138" s="386"/>
      <c r="J138" s="386"/>
      <c r="K138" s="386"/>
      <c r="L138" s="386"/>
      <c r="M138" s="386"/>
      <c r="N138" s="386"/>
      <c r="O138" s="386"/>
      <c r="P138" s="386"/>
      <c r="Q138" s="386"/>
      <c r="R138" s="386"/>
      <c r="S138" s="386"/>
      <c r="T138" s="386"/>
      <c r="U138" s="386"/>
      <c r="V138" s="386"/>
      <c r="W138" s="386"/>
      <c r="X138" s="386"/>
      <c r="Y138" s="386"/>
      <c r="Z138" s="386"/>
      <c r="AA138" s="386"/>
      <c r="AB138" s="386"/>
      <c r="AC138" s="386"/>
      <c r="AD138" s="386"/>
      <c r="AE138" s="386"/>
      <c r="AF138" s="386"/>
      <c r="AG138" s="386"/>
      <c r="AH138" s="386"/>
      <c r="AI138" s="386"/>
      <c r="AJ138" s="386"/>
      <c r="AK138" s="386"/>
      <c r="AL138" s="386"/>
      <c r="AM138" s="52" t="s">
        <v>365</v>
      </c>
      <c r="AN138" s="52"/>
    </row>
    <row r="139" spans="2:65" x14ac:dyDescent="0.2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3963.8871338071585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 x14ac:dyDescent="0.2">
      <c r="B140" s="139"/>
      <c r="C140" s="386" t="s">
        <v>366</v>
      </c>
      <c r="D140" s="386"/>
      <c r="E140" s="386"/>
      <c r="F140" s="386"/>
      <c r="G140" s="386"/>
      <c r="H140" s="386"/>
      <c r="I140" s="386"/>
      <c r="J140" s="386"/>
      <c r="K140" s="386"/>
      <c r="L140" s="386"/>
      <c r="M140" s="386"/>
      <c r="N140" s="386"/>
      <c r="O140" s="386"/>
      <c r="P140" s="386"/>
      <c r="Q140" s="386"/>
      <c r="R140" s="386"/>
      <c r="S140" s="386"/>
      <c r="T140" s="386"/>
      <c r="U140" s="386"/>
      <c r="V140" s="386"/>
      <c r="W140" s="386"/>
      <c r="X140" s="386"/>
      <c r="Y140" s="386"/>
      <c r="Z140" s="386"/>
      <c r="AA140" s="386"/>
      <c r="AB140" s="386"/>
      <c r="AC140" s="386"/>
      <c r="AD140" s="386"/>
      <c r="AE140" s="386"/>
      <c r="AF140" s="386"/>
      <c r="AG140" s="386"/>
      <c r="AH140" s="386"/>
      <c r="AI140" s="386"/>
      <c r="AJ140" s="386"/>
      <c r="AK140" s="386"/>
      <c r="AL140" s="386"/>
    </row>
    <row r="141" spans="2:65" x14ac:dyDescent="0.2">
      <c r="B141" s="139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ht="236" customHeight="1" x14ac:dyDescent="0.2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86" t="s">
        <v>56</v>
      </c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6"/>
      <c r="U161" s="386"/>
      <c r="V161" s="386"/>
      <c r="W161" s="386"/>
      <c r="X161" s="386"/>
      <c r="Y161" s="386"/>
      <c r="Z161" s="386"/>
      <c r="AA161" s="386"/>
      <c r="AB161" s="386"/>
      <c r="AC161" s="386"/>
      <c r="AD161" s="386"/>
      <c r="AE161" s="386"/>
      <c r="AF161" s="386"/>
      <c r="AG161" s="386"/>
      <c r="AH161" s="386"/>
      <c r="AI161" s="386"/>
      <c r="AJ161" s="386"/>
      <c r="AK161" s="386"/>
      <c r="AL161" s="386"/>
      <c r="AM161" s="52"/>
      <c r="AN161" s="52"/>
    </row>
    <row r="162" spans="2:40" x14ac:dyDescent="0.2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86" t="s">
        <v>367</v>
      </c>
      <c r="D163" s="386"/>
      <c r="E163" s="386"/>
      <c r="F163" s="386"/>
      <c r="G163" s="386"/>
      <c r="H163" s="386"/>
      <c r="I163" s="386"/>
      <c r="J163" s="386"/>
      <c r="K163" s="386"/>
      <c r="L163" s="386"/>
      <c r="M163" s="386"/>
      <c r="N163" s="386"/>
      <c r="O163" s="386"/>
      <c r="P163" s="386"/>
      <c r="Q163" s="386"/>
      <c r="R163" s="386"/>
      <c r="S163" s="386"/>
      <c r="T163" s="386"/>
      <c r="U163" s="386"/>
      <c r="V163" s="386"/>
      <c r="W163" s="386"/>
      <c r="X163" s="386"/>
      <c r="Y163" s="386"/>
      <c r="Z163" s="386"/>
      <c r="AA163" s="386"/>
      <c r="AB163" s="386"/>
      <c r="AC163" s="386"/>
      <c r="AD163" s="386"/>
      <c r="AE163" s="386"/>
      <c r="AF163" s="386"/>
      <c r="AG163" s="386"/>
      <c r="AH163" s="386"/>
      <c r="AI163" s="386"/>
      <c r="AJ163" s="386"/>
      <c r="AK163" s="386"/>
      <c r="AL163" s="386"/>
      <c r="AM163" s="52"/>
      <c r="AN163" s="52"/>
    </row>
    <row r="167" spans="2:40" x14ac:dyDescent="0.2">
      <c r="C167" s="386" t="s">
        <v>512</v>
      </c>
      <c r="D167" s="386"/>
      <c r="E167" s="386"/>
      <c r="F167" s="386"/>
      <c r="G167" s="386"/>
      <c r="H167" s="386"/>
      <c r="I167" s="386"/>
      <c r="J167" s="386"/>
      <c r="K167" s="386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 x14ac:dyDescent="0.2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 x14ac:dyDescent="0.2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 x14ac:dyDescent="0.2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 x14ac:dyDescent="0.2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3963.8871338071585</v>
      </c>
      <c r="G202" s="246">
        <f t="shared" si="20"/>
        <v>3963.8871338071585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9" t="s">
        <v>325</v>
      </c>
      <c r="C213" s="251">
        <v>0</v>
      </c>
      <c r="N213" s="241"/>
      <c r="O213" s="241"/>
    </row>
    <row r="214" spans="2:15" x14ac:dyDescent="0.2">
      <c r="B214" s="139" t="s">
        <v>326</v>
      </c>
      <c r="C214" s="251">
        <v>0</v>
      </c>
    </row>
    <row r="215" spans="2:15" x14ac:dyDescent="0.2">
      <c r="B215" s="139" t="s">
        <v>327</v>
      </c>
      <c r="C215" s="251">
        <f>Ore_to_PI!AA195</f>
        <v>80616.370239891301</v>
      </c>
    </row>
    <row r="216" spans="2:15" x14ac:dyDescent="0.2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9" t="s">
        <v>435</v>
      </c>
      <c r="C217" s="251">
        <f>Ore_to_PI!AS113</f>
        <v>2824.8856477449194</v>
      </c>
    </row>
    <row r="218" spans="2:15" x14ac:dyDescent="0.2">
      <c r="B218" s="139" t="s">
        <v>434</v>
      </c>
      <c r="C218" s="251">
        <f>Ore_to_PI!AS190</f>
        <v>282.1287710315147</v>
      </c>
    </row>
    <row r="219" spans="2:15" x14ac:dyDescent="0.2">
      <c r="B219" s="139" t="s">
        <v>351</v>
      </c>
      <c r="C219" s="251">
        <f>Ore_to_PI!BL35</f>
        <v>12479.249680000003</v>
      </c>
    </row>
    <row r="220" spans="2:15" x14ac:dyDescent="0.2">
      <c r="B220" s="139" t="s">
        <v>348</v>
      </c>
      <c r="C220" s="251">
        <f>Ore_to_PI!BK116</f>
        <v>34.678095164114971</v>
      </c>
    </row>
    <row r="221" spans="2:15" x14ac:dyDescent="0.2">
      <c r="B221" s="139" t="s">
        <v>362</v>
      </c>
      <c r="C221" s="251">
        <f>Ore_to_PI!BK195</f>
        <v>50.358084153937838</v>
      </c>
    </row>
    <row r="222" spans="2:15" x14ac:dyDescent="0.2">
      <c r="B222" s="139" t="s">
        <v>349</v>
      </c>
      <c r="C222" s="251">
        <v>0</v>
      </c>
    </row>
    <row r="223" spans="2:15" x14ac:dyDescent="0.2">
      <c r="B223" s="139" t="s">
        <v>344</v>
      </c>
      <c r="C223" s="251">
        <v>0</v>
      </c>
    </row>
    <row r="224" spans="2:15" x14ac:dyDescent="0.2">
      <c r="B224" s="139" t="s">
        <v>514</v>
      </c>
      <c r="C224" s="251">
        <f>Ore_to_PI!DB229</f>
        <v>33191.859393697465</v>
      </c>
    </row>
    <row r="225" spans="2:11" x14ac:dyDescent="0.2">
      <c r="B225" s="139" t="s">
        <v>516</v>
      </c>
      <c r="C225" s="251">
        <v>0</v>
      </c>
    </row>
    <row r="226" spans="2:11" x14ac:dyDescent="0.2">
      <c r="B226" s="139" t="s">
        <v>76</v>
      </c>
      <c r="C226" s="251">
        <v>0</v>
      </c>
    </row>
    <row r="227" spans="2:11" x14ac:dyDescent="0.2">
      <c r="B227" s="139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A83" workbookViewId="0">
      <selection activeCell="F95" sqref="F95:AO95"/>
    </sheetView>
  </sheetViews>
  <sheetFormatPr baseColWidth="10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 x14ac:dyDescent="0.2">
      <c r="E54" s="22"/>
      <c r="F54" s="389"/>
      <c r="G54" s="389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6" t="s">
        <v>328</v>
      </c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52" t="s">
        <v>369</v>
      </c>
      <c r="BJ54" s="22"/>
      <c r="BK54" s="22"/>
      <c r="BL54" s="22"/>
      <c r="BM54" s="252"/>
      <c r="BN54" s="388" t="s">
        <v>330</v>
      </c>
      <c r="BO54" s="388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 x14ac:dyDescent="0.2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 x14ac:dyDescent="0.2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 x14ac:dyDescent="0.2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/>
      <c r="F72" s="388" t="s">
        <v>329</v>
      </c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  <c r="AA72" s="388"/>
      <c r="AB72" s="388"/>
      <c r="AC72" s="388"/>
      <c r="AD72" s="388"/>
      <c r="AE72" s="388"/>
      <c r="AF72" s="388"/>
      <c r="AG72" s="388"/>
      <c r="AH72" s="388"/>
      <c r="AI72" s="388"/>
      <c r="AJ72" s="388"/>
      <c r="AK72" s="388"/>
      <c r="AL72" s="388"/>
      <c r="AM72" s="388"/>
      <c r="AN72" s="388"/>
      <c r="AO72" s="388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388" t="s">
        <v>366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/>
      <c r="S74" s="388"/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388"/>
      <c r="AF74" s="388"/>
      <c r="AG74" s="388"/>
      <c r="AH74" s="388"/>
      <c r="AI74" s="388"/>
      <c r="AJ74" s="388"/>
      <c r="AK74" s="388"/>
      <c r="AL74" s="388"/>
      <c r="AM74" s="388"/>
      <c r="AN74" s="388"/>
      <c r="AO74" s="388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6" customHeight="1" x14ac:dyDescent="0.2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x14ac:dyDescent="0.2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" customHeight="1" x14ac:dyDescent="0.2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x14ac:dyDescent="0.2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" customHeight="1" x14ac:dyDescent="0.2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22"/>
      <c r="F93" s="388" t="s">
        <v>56</v>
      </c>
      <c r="G93" s="388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/>
      <c r="S93" s="388"/>
      <c r="T93" s="388"/>
      <c r="U93" s="388"/>
      <c r="V93" s="388"/>
      <c r="W93" s="388"/>
      <c r="X93" s="388"/>
      <c r="Y93" s="388"/>
      <c r="Z93" s="388"/>
      <c r="AA93" s="388"/>
      <c r="AB93" s="388"/>
      <c r="AC93" s="388"/>
      <c r="AD93" s="388"/>
      <c r="AE93" s="388"/>
      <c r="AF93" s="388"/>
      <c r="AG93" s="388"/>
      <c r="AH93" s="388"/>
      <c r="AI93" s="388"/>
      <c r="AJ93" s="388"/>
      <c r="AK93" s="388"/>
      <c r="AL93" s="388"/>
      <c r="AM93" s="388"/>
      <c r="AN93" s="388"/>
      <c r="AO93" s="388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F95" s="386" t="s">
        <v>367</v>
      </c>
      <c r="G95" s="386"/>
      <c r="H95" s="386"/>
      <c r="I95" s="386"/>
      <c r="J95" s="386"/>
      <c r="K95" s="386"/>
      <c r="L95" s="386"/>
      <c r="M95" s="386"/>
      <c r="N95" s="386"/>
      <c r="O95" s="386"/>
      <c r="P95" s="386"/>
      <c r="Q95" s="386"/>
      <c r="R95" s="386"/>
      <c r="S95" s="386"/>
      <c r="T95" s="386"/>
      <c r="U95" s="386"/>
      <c r="V95" s="386"/>
      <c r="W95" s="386"/>
      <c r="X95" s="386"/>
      <c r="Y95" s="386"/>
      <c r="Z95" s="386"/>
      <c r="AA95" s="386"/>
      <c r="AB95" s="386"/>
      <c r="AC95" s="386"/>
      <c r="AD95" s="386"/>
      <c r="AE95" s="386"/>
      <c r="AF95" s="386"/>
      <c r="AG95" s="386"/>
      <c r="AH95" s="386"/>
      <c r="AI95" s="386"/>
      <c r="AJ95" s="386"/>
      <c r="AK95" s="386"/>
      <c r="AL95" s="386"/>
      <c r="AM95" s="386"/>
      <c r="AN95" s="386"/>
      <c r="AO95" s="386"/>
    </row>
    <row r="102" spans="5:14" x14ac:dyDescent="0.2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621</v>
      </c>
    </row>
    <row r="106" spans="5:14" x14ac:dyDescent="0.2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621</v>
      </c>
    </row>
    <row r="107" spans="5:14" x14ac:dyDescent="0.2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621</v>
      </c>
    </row>
    <row r="108" spans="5:14" x14ac:dyDescent="0.2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621</v>
      </c>
    </row>
    <row r="134" spans="5:14" x14ac:dyDescent="0.2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D84" workbookViewId="0">
      <selection activeCell="W126" sqref="W126"/>
    </sheetView>
  </sheetViews>
  <sheetFormatPr baseColWidth="10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23907.404496491064</v>
      </c>
      <c r="BI50" s="253">
        <f t="shared" si="0"/>
        <v>23907.404496491064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22"/>
      <c r="F54" s="389"/>
      <c r="G54" s="389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6" t="s">
        <v>328</v>
      </c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52" t="s">
        <v>369</v>
      </c>
      <c r="BJ54" s="22"/>
      <c r="BK54" s="22"/>
      <c r="BL54" s="22"/>
      <c r="BM54" s="252"/>
      <c r="BN54" s="388" t="s">
        <v>330</v>
      </c>
      <c r="BO54" s="388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-50.81788353988668</v>
      </c>
      <c r="BJ55" s="22"/>
      <c r="BK55" s="22"/>
      <c r="BL55" s="22"/>
      <c r="BM55" s="22"/>
      <c r="BN55" s="252"/>
      <c r="BO55" s="22"/>
    </row>
    <row r="56" spans="5:68" x14ac:dyDescent="0.2">
      <c r="AQ56" s="22"/>
      <c r="AR56" s="22"/>
      <c r="AS56" s="22"/>
      <c r="AT56" s="386" t="s">
        <v>368</v>
      </c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J56" s="22"/>
      <c r="BK56" s="22"/>
      <c r="BL56" s="22"/>
      <c r="BM56" s="22"/>
      <c r="BN56" s="252"/>
      <c r="BO56" s="22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 x14ac:dyDescent="0.2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 x14ac:dyDescent="0.2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23907.404496491064</v>
      </c>
      <c r="AM71" s="237">
        <v>0</v>
      </c>
      <c r="AN71" s="237">
        <v>0</v>
      </c>
      <c r="AO71" s="237">
        <v>0</v>
      </c>
      <c r="AP71" s="251">
        <f t="shared" si="3"/>
        <v>23907.404496491064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388" t="s">
        <v>329</v>
      </c>
      <c r="G73" s="388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/>
      <c r="S73" s="388"/>
      <c r="T73" s="388"/>
      <c r="U73" s="388"/>
      <c r="V73" s="388"/>
      <c r="W73" s="388"/>
      <c r="X73" s="388"/>
      <c r="Y73" s="388"/>
      <c r="Z73" s="388"/>
      <c r="AA73" s="388"/>
      <c r="AB73" s="388"/>
      <c r="AC73" s="388"/>
      <c r="AD73" s="388"/>
      <c r="AE73" s="388"/>
      <c r="AF73" s="388"/>
      <c r="AG73" s="388"/>
      <c r="AH73" s="388"/>
      <c r="AI73" s="388"/>
      <c r="AJ73" s="388"/>
      <c r="AK73" s="388"/>
      <c r="AL73" s="388"/>
      <c r="AM73" s="388"/>
      <c r="AN73" s="388"/>
      <c r="AO73" s="388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23907.404496491064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388" t="s">
        <v>366</v>
      </c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Q75" s="388"/>
      <c r="R75" s="388"/>
      <c r="S75" s="388"/>
      <c r="T75" s="388"/>
      <c r="U75" s="388"/>
      <c r="V75" s="388"/>
      <c r="W75" s="388"/>
      <c r="X75" s="388"/>
      <c r="Y75" s="388"/>
      <c r="Z75" s="388"/>
      <c r="AA75" s="388"/>
      <c r="AB75" s="388"/>
      <c r="AC75" s="388"/>
      <c r="AD75" s="388"/>
      <c r="AE75" s="388"/>
      <c r="AF75" s="388"/>
      <c r="AG75" s="388"/>
      <c r="AH75" s="388"/>
      <c r="AI75" s="388"/>
      <c r="AJ75" s="388"/>
      <c r="AK75" s="388"/>
      <c r="AL75" s="388"/>
      <c r="AM75" s="388"/>
      <c r="AN75" s="388"/>
      <c r="AO75" s="388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x14ac:dyDescent="0.2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6" customHeight="1" x14ac:dyDescent="0.2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x14ac:dyDescent="0.2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x14ac:dyDescent="0.2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388" t="s">
        <v>56</v>
      </c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/>
      <c r="S94" s="388"/>
      <c r="T94" s="388"/>
      <c r="U94" s="388"/>
      <c r="V94" s="388"/>
      <c r="W94" s="388"/>
      <c r="X94" s="388"/>
      <c r="Y94" s="388"/>
      <c r="Z94" s="388"/>
      <c r="AA94" s="388"/>
      <c r="AB94" s="388"/>
      <c r="AC94" s="388"/>
      <c r="AD94" s="388"/>
      <c r="AE94" s="388"/>
      <c r="AF94" s="388"/>
      <c r="AG94" s="388"/>
      <c r="AH94" s="388"/>
      <c r="AI94" s="388"/>
      <c r="AJ94" s="388"/>
      <c r="AK94" s="388"/>
      <c r="AL94" s="388"/>
      <c r="AM94" s="388"/>
      <c r="AN94" s="388"/>
      <c r="AO94" s="388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 x14ac:dyDescent="0.2">
      <c r="F96" s="386" t="s">
        <v>367</v>
      </c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  <c r="AN96" s="386"/>
      <c r="AO96" s="386"/>
    </row>
    <row r="99" spans="5:14" x14ac:dyDescent="0.2">
      <c r="E99" s="22"/>
      <c r="F99" s="386" t="s">
        <v>512</v>
      </c>
      <c r="G99" s="386"/>
      <c r="H99" s="386"/>
      <c r="I99" s="386"/>
      <c r="J99" s="386"/>
      <c r="K99" s="386"/>
      <c r="L99" s="386"/>
      <c r="M99" s="386"/>
      <c r="N99" s="386"/>
    </row>
    <row r="100" spans="5:14" x14ac:dyDescent="0.2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 x14ac:dyDescent="0.2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 x14ac:dyDescent="0.2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 x14ac:dyDescent="0.2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 x14ac:dyDescent="0.2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 x14ac:dyDescent="0.2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22"/>
      <c r="H134" s="246">
        <v>23907.404496491064</v>
      </c>
      <c r="I134" s="22"/>
      <c r="J134" s="246">
        <f t="shared" si="6"/>
        <v>23907.404496491064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 x14ac:dyDescent="0.2">
      <c r="E142" s="22"/>
      <c r="F142" s="388" t="s">
        <v>576</v>
      </c>
      <c r="G142" s="388"/>
      <c r="H142" s="388"/>
      <c r="I142" s="388"/>
      <c r="J142" s="388"/>
      <c r="K142" s="388"/>
      <c r="L142" s="388"/>
    </row>
    <row r="143" spans="5:14" x14ac:dyDescent="0.2">
      <c r="E143" s="22"/>
      <c r="F143" s="22"/>
      <c r="G143" s="22"/>
      <c r="H143" s="22"/>
      <c r="I143" s="22"/>
      <c r="J143" s="22"/>
      <c r="K143" s="22"/>
      <c r="L143" s="22"/>
    </row>
    <row r="144" spans="5:14" x14ac:dyDescent="0.2">
      <c r="E144" s="22"/>
      <c r="F144" s="22"/>
      <c r="G144" s="22"/>
      <c r="H144" s="22"/>
      <c r="I144" s="22"/>
      <c r="J144" s="22"/>
      <c r="K144" s="22"/>
      <c r="L144" s="22"/>
    </row>
    <row r="145" spans="5:12" x14ac:dyDescent="0.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 x14ac:dyDescent="0.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 x14ac:dyDescent="0.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 x14ac:dyDescent="0.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 x14ac:dyDescent="0.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 x14ac:dyDescent="0.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 x14ac:dyDescent="0.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 x14ac:dyDescent="0.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 x14ac:dyDescent="0.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 x14ac:dyDescent="0.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 x14ac:dyDescent="0.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 x14ac:dyDescent="0.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 x14ac:dyDescent="0.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 x14ac:dyDescent="0.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23907.404496491064</v>
      </c>
      <c r="K158" s="22"/>
      <c r="L158" s="271">
        <f t="shared" si="9"/>
        <v>1036876.2120101087</v>
      </c>
    </row>
    <row r="159" spans="5:12" x14ac:dyDescent="0.2">
      <c r="E159" s="139" t="s">
        <v>337</v>
      </c>
      <c r="F159" s="251">
        <v>-50.81788353988668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3284780.9724226054</v>
      </c>
    </row>
    <row r="160" spans="5:12" ht="17" customHeight="1" x14ac:dyDescent="0.2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86" t="s">
        <v>279</v>
      </c>
      <c r="F3" s="386"/>
      <c r="G3" s="386"/>
      <c r="L3" s="386" t="s">
        <v>354</v>
      </c>
      <c r="M3" s="386"/>
      <c r="N3" s="386"/>
      <c r="T3" s="52" t="s">
        <v>353</v>
      </c>
    </row>
    <row r="4" spans="3:20" ht="16" customHeight="1" x14ac:dyDescent="0.2">
      <c r="E4" s="390" t="s">
        <v>10</v>
      </c>
      <c r="F4" s="390"/>
      <c r="G4" s="390"/>
      <c r="L4" s="390" t="s">
        <v>47</v>
      </c>
      <c r="M4" s="390"/>
      <c r="N4" s="390"/>
      <c r="T4" s="22" t="s">
        <v>47</v>
      </c>
    </row>
    <row r="5" spans="3:20" ht="14.5" customHeight="1" x14ac:dyDescent="0.2">
      <c r="C5" s="392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392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7" customHeight="1" x14ac:dyDescent="0.25">
      <c r="C7" s="392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 x14ac:dyDescent="0.2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7" customHeight="1" x14ac:dyDescent="0.25">
      <c r="L9" s="386" t="s">
        <v>354</v>
      </c>
      <c r="M9" s="386"/>
      <c r="N9" s="386"/>
      <c r="O9" s="386"/>
    </row>
    <row r="10" spans="3:20" x14ac:dyDescent="0.2">
      <c r="E10" s="386" t="s">
        <v>279</v>
      </c>
      <c r="F10" s="386"/>
      <c r="L10" s="390" t="s">
        <v>47</v>
      </c>
      <c r="M10" s="390"/>
      <c r="N10" s="390"/>
      <c r="O10" s="390"/>
    </row>
    <row r="11" spans="3:20" x14ac:dyDescent="0.2">
      <c r="E11" s="390" t="s">
        <v>10</v>
      </c>
      <c r="F11" s="390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393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" customHeight="1" x14ac:dyDescent="0.2">
      <c r="C13" s="393"/>
      <c r="D13" s="50" t="s">
        <v>280</v>
      </c>
      <c r="E13" s="22" t="s">
        <v>91</v>
      </c>
      <c r="F13" s="22">
        <f>Kiln_SolidWaste</f>
        <v>4.9847525450981189</v>
      </c>
    </row>
    <row r="14" spans="3:20" ht="17" customHeight="1" x14ac:dyDescent="0.25">
      <c r="C14" s="393"/>
      <c r="D14" s="50" t="s">
        <v>22</v>
      </c>
      <c r="E14" s="22" t="s">
        <v>91</v>
      </c>
      <c r="F14" s="22">
        <f>Kiln_H2OWaste</f>
        <v>84.513558569455128</v>
      </c>
      <c r="L14" s="386" t="s">
        <v>354</v>
      </c>
      <c r="M14" s="386"/>
      <c r="N14" s="386"/>
    </row>
    <row r="15" spans="3:20" x14ac:dyDescent="0.2">
      <c r="C15" s="393"/>
      <c r="D15" s="22" t="s">
        <v>18</v>
      </c>
      <c r="E15" s="3">
        <f>SUM(E13:E14)</f>
        <v>0</v>
      </c>
      <c r="F15" s="3">
        <f>SUM(F13:F14)</f>
        <v>89.498311114553246</v>
      </c>
      <c r="L15" s="390" t="s">
        <v>47</v>
      </c>
      <c r="M15" s="390"/>
      <c r="N15" s="390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86" t="s">
        <v>354</v>
      </c>
      <c r="M19" s="386"/>
    </row>
    <row r="20" spans="3:14" x14ac:dyDescent="0.2">
      <c r="C20" s="391" t="s">
        <v>278</v>
      </c>
      <c r="E20" s="277" t="s">
        <v>275</v>
      </c>
      <c r="L20" s="390" t="s">
        <v>47</v>
      </c>
      <c r="M20" s="390"/>
    </row>
    <row r="21" spans="3:14" ht="14.5" customHeight="1" x14ac:dyDescent="0.2">
      <c r="C21" s="391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391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 x14ac:dyDescent="0.2">
      <c r="C23" s="391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abSelected="1" topLeftCell="J43" zoomScale="150" workbookViewId="0">
      <selection activeCell="M51" sqref="M51"/>
    </sheetView>
  </sheetViews>
  <sheetFormatPr baseColWidth="10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619</v>
      </c>
      <c r="AH1" t="s">
        <v>620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09" t="s">
        <v>245</v>
      </c>
      <c r="E4" s="309"/>
      <c r="F4" s="309"/>
      <c r="G4" s="309"/>
      <c r="H4" s="289"/>
      <c r="I4" s="289"/>
      <c r="K4" s="293"/>
      <c r="S4" s="386" t="s">
        <v>603</v>
      </c>
      <c r="T4" s="386"/>
      <c r="U4" s="386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390" t="s">
        <v>77</v>
      </c>
      <c r="E5" s="390"/>
      <c r="F5" s="390"/>
      <c r="G5" s="390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392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392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392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392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5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5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09" t="s">
        <v>245</v>
      </c>
      <c r="E13" s="309"/>
      <c r="F13" s="309"/>
      <c r="G13" s="309"/>
      <c r="H13" s="309"/>
      <c r="I13" s="289"/>
      <c r="K13" s="293"/>
      <c r="M13" s="289"/>
      <c r="N13" s="289"/>
      <c r="O13" s="289"/>
      <c r="P13" s="289"/>
      <c r="Q13" s="289"/>
      <c r="R13" s="289"/>
      <c r="S13" s="289"/>
      <c r="T13" s="395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390" t="s">
        <v>77</v>
      </c>
      <c r="E14" s="390"/>
      <c r="F14" s="390"/>
      <c r="G14" s="390"/>
      <c r="H14" s="390"/>
      <c r="I14" s="289"/>
      <c r="K14" s="293"/>
      <c r="M14" s="289"/>
      <c r="N14" s="289"/>
      <c r="O14" s="289"/>
      <c r="P14" s="289"/>
      <c r="Q14" s="289"/>
      <c r="R14" s="289"/>
      <c r="S14" s="289"/>
      <c r="T14" s="395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393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393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393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393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09" t="s">
        <v>245</v>
      </c>
      <c r="E21" s="309"/>
      <c r="F21" s="309"/>
      <c r="G21" s="309"/>
      <c r="H21" s="289"/>
      <c r="I21" s="289"/>
      <c r="K21" s="293"/>
      <c r="M21" s="289"/>
      <c r="N21" s="289"/>
      <c r="O21" s="289"/>
      <c r="P21" s="395" t="s">
        <v>56</v>
      </c>
      <c r="Q21" s="294"/>
      <c r="R21" s="289"/>
      <c r="S21" s="396" t="s">
        <v>602</v>
      </c>
      <c r="T21" s="396"/>
      <c r="U21" s="396"/>
      <c r="V21" s="289"/>
      <c r="W21" s="289"/>
      <c r="X21" s="395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390" t="s">
        <v>77</v>
      </c>
      <c r="E22" s="390"/>
      <c r="F22" s="390"/>
      <c r="G22" s="390"/>
      <c r="H22" s="289"/>
      <c r="I22" s="289"/>
      <c r="K22" s="293"/>
      <c r="M22" s="289"/>
      <c r="N22" s="289"/>
      <c r="O22" s="289"/>
      <c r="P22" s="395"/>
      <c r="Q22" s="294"/>
      <c r="R22" s="289"/>
      <c r="S22" s="396"/>
      <c r="T22" s="396"/>
      <c r="U22" s="396"/>
      <c r="V22" s="289"/>
      <c r="X22" s="395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391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6"/>
      <c r="T23" s="396"/>
      <c r="U23" s="396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391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391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391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5"/>
      <c r="Q30" s="289"/>
      <c r="R30" s="289"/>
      <c r="S30" s="289"/>
      <c r="T30" s="395" t="s">
        <v>618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5"/>
      <c r="Q31" s="289"/>
      <c r="R31" s="289"/>
      <c r="S31" s="289"/>
      <c r="T31" s="395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394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394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394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394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22" t="s">
        <v>488</v>
      </c>
      <c r="H41" t="s">
        <v>623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22">
        <f>E_tot/(Ore_to_PI!FL126/1000)</f>
        <v>25472106.046493623</v>
      </c>
      <c r="I42" t="s">
        <v>624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625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626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627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628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629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630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9" t="s">
        <v>585</v>
      </c>
      <c r="D50" s="139" t="s">
        <v>586</v>
      </c>
      <c r="K50" s="293"/>
      <c r="M50" s="22" t="s">
        <v>771</v>
      </c>
      <c r="N50" s="22" t="s">
        <v>772</v>
      </c>
      <c r="R50" t="str">
        <f>M50</f>
        <v>$I$ [kJ]</v>
      </c>
      <c r="U50" t="str">
        <f t="shared" ref="U50:U65" si="4">N50</f>
        <v>$Q_{loss}$ [kJ]</v>
      </c>
      <c r="AC50" s="293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22">
        <f>MCC_B_RUVY_matrices_mat_level!J216</f>
        <v>92026.437429115918</v>
      </c>
      <c r="N51" s="22">
        <f>'MCC_hM_RUVY_matrices_mat_level '!L145</f>
        <v>123590.55458095018</v>
      </c>
      <c r="Q51" t="str">
        <f t="shared" ref="Q51:R65" si="5">L51</f>
        <v>Iron ore extraction</v>
      </c>
      <c r="R51">
        <f t="shared" si="5"/>
        <v>92026.437429115918</v>
      </c>
      <c r="T51" t="str">
        <f t="shared" ref="T51:T65" si="6">L51</f>
        <v>Iron ore extraction</v>
      </c>
      <c r="U51">
        <f t="shared" si="4"/>
        <v>123590.55458095018</v>
      </c>
      <c r="AC51" s="293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22">
        <f>MCC_B_RUVY_matrices_mat_level!J217</f>
        <v>275.72728743553671</v>
      </c>
      <c r="N52" s="22">
        <f>'MCC_hM_RUVY_matrices_mat_level '!L146</f>
        <v>346.48689939477481</v>
      </c>
      <c r="Q52" t="str">
        <f t="shared" si="5"/>
        <v>Limestone extraction</v>
      </c>
      <c r="R52">
        <f t="shared" si="5"/>
        <v>275.72728743553671</v>
      </c>
      <c r="T52" t="str">
        <f t="shared" si="6"/>
        <v>Limestone extraction</v>
      </c>
      <c r="U52">
        <f t="shared" si="4"/>
        <v>346.48689939477481</v>
      </c>
      <c r="AC52" s="293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22">
        <f>MCC_B_RUVY_matrices_mat_level!J218</f>
        <v>98587.635320095345</v>
      </c>
      <c r="N53" s="22">
        <f>'MCC_hM_RUVY_matrices_mat_level '!L147</f>
        <v>111215.34939825907</v>
      </c>
      <c r="Q53" t="str">
        <f t="shared" si="5"/>
        <v>Coal extraction</v>
      </c>
      <c r="R53">
        <f t="shared" si="5"/>
        <v>98587.635320095345</v>
      </c>
      <c r="T53" t="str">
        <f t="shared" si="6"/>
        <v>Coal extraction</v>
      </c>
      <c r="U53">
        <f t="shared" si="4"/>
        <v>111215.34939825907</v>
      </c>
      <c r="AC53" s="293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22">
        <f>MCC_B_RUVY_matrices_mat_level!J219</f>
        <v>609792.2517593482</v>
      </c>
      <c r="N54" s="22">
        <f>'MCC_hM_RUVY_matrices_mat_level '!L148</f>
        <v>609792.2517593482</v>
      </c>
      <c r="Q54" t="str">
        <f t="shared" si="5"/>
        <v>Iron ore hauling</v>
      </c>
      <c r="R54">
        <f t="shared" si="5"/>
        <v>609792.2517593482</v>
      </c>
      <c r="T54" t="str">
        <f t="shared" si="6"/>
        <v>Iron ore hauling</v>
      </c>
      <c r="U54">
        <f t="shared" si="4"/>
        <v>609792.2517593482</v>
      </c>
      <c r="AC54" s="293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22">
        <f>MCC_B_RUVY_matrices_mat_level!J220</f>
        <v>2824.885647744919</v>
      </c>
      <c r="N55" s="22">
        <f>'MCC_hM_RUVY_matrices_mat_level '!L149</f>
        <v>2824.8856477448717</v>
      </c>
      <c r="Q55" t="str">
        <f t="shared" si="5"/>
        <v>Limestone hauling</v>
      </c>
      <c r="R55">
        <f t="shared" si="5"/>
        <v>2824.885647744919</v>
      </c>
      <c r="T55" t="str">
        <f t="shared" si="6"/>
        <v>Limestone hauling</v>
      </c>
      <c r="U55">
        <f t="shared" si="4"/>
        <v>2824.8856477448717</v>
      </c>
      <c r="AC55" s="293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22">
        <f>MCC_B_RUVY_matrices_mat_level!J221</f>
        <v>282.12877103127539</v>
      </c>
      <c r="N56" s="22">
        <f>'MCC_hM_RUVY_matrices_mat_level '!L150</f>
        <v>282.12877103127539</v>
      </c>
      <c r="Q56" t="str">
        <f t="shared" si="5"/>
        <v>Coal hauling</v>
      </c>
      <c r="R56">
        <f t="shared" si="5"/>
        <v>282.12877103127539</v>
      </c>
      <c r="T56" t="str">
        <f t="shared" si="6"/>
        <v>Coal hauling</v>
      </c>
      <c r="U56">
        <f t="shared" si="4"/>
        <v>282.12877103127539</v>
      </c>
      <c r="AC56" s="293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22">
        <f>MCC_B_RUVY_matrices_mat_level!J222</f>
        <v>11016.359928324207</v>
      </c>
      <c r="N57" s="22">
        <f>'MCC_hM_RUVY_matrices_mat_level '!L151</f>
        <v>2097717.26361016</v>
      </c>
      <c r="Q57" t="str">
        <f t="shared" si="5"/>
        <v>Iron ore beneficiation</v>
      </c>
      <c r="R57">
        <f t="shared" si="5"/>
        <v>11016.359928324207</v>
      </c>
      <c r="T57" t="str">
        <f t="shared" si="6"/>
        <v>Iron ore beneficiation</v>
      </c>
      <c r="U57">
        <f t="shared" si="4"/>
        <v>2097717.26361016</v>
      </c>
      <c r="AC57" s="293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22">
        <f>MCC_B_RUVY_matrices_mat_level!J223</f>
        <v>34.678095164115803</v>
      </c>
      <c r="N58" s="22">
        <f>'MCC_hM_RUVY_matrices_mat_level '!L152</f>
        <v>34.678095164010301</v>
      </c>
      <c r="Q58" t="str">
        <f t="shared" si="5"/>
        <v>Limestone beneficiation</v>
      </c>
      <c r="R58">
        <f t="shared" si="5"/>
        <v>34.678095164115803</v>
      </c>
      <c r="T58" t="str">
        <f t="shared" si="6"/>
        <v>Limestone beneficiation</v>
      </c>
      <c r="U58">
        <f t="shared" si="4"/>
        <v>34.678095164010301</v>
      </c>
      <c r="AC58" s="293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22">
        <f>MCC_B_RUVY_matrices_mat_level!J224</f>
        <v>50.35808415338397</v>
      </c>
      <c r="N59" s="22">
        <f>'MCC_hM_RUVY_matrices_mat_level '!L153</f>
        <v>50.35808415338397</v>
      </c>
      <c r="Q59" t="str">
        <f t="shared" si="5"/>
        <v>Coal beneficiation</v>
      </c>
      <c r="R59">
        <f t="shared" si="5"/>
        <v>50.35808415338397</v>
      </c>
      <c r="T59" t="str">
        <f t="shared" si="6"/>
        <v>Coal beneficiation</v>
      </c>
      <c r="U59">
        <f t="shared" si="4"/>
        <v>50.35808415338397</v>
      </c>
      <c r="AC59" s="293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22">
        <f>MCC_B_RUVY_matrices_mat_level!J225</f>
        <v>1642067.5780806448</v>
      </c>
      <c r="N60" s="22">
        <f>'MCC_hM_RUVY_matrices_mat_level '!L154</f>
        <v>879425.91463045357</v>
      </c>
      <c r="Q60" t="str">
        <f t="shared" si="5"/>
        <v>Rotary kiln</v>
      </c>
      <c r="R60">
        <f t="shared" si="5"/>
        <v>1642067.5780806448</v>
      </c>
      <c r="T60" t="str">
        <f t="shared" si="6"/>
        <v>Rotary kiln</v>
      </c>
      <c r="U60">
        <f t="shared" si="4"/>
        <v>879425.91463045357</v>
      </c>
      <c r="AC60" s="293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22">
        <f>MCC_B_RUVY_matrices_mat_level!J226</f>
        <v>7751416.6310380641</v>
      </c>
      <c r="N61" s="22">
        <f>'MCC_hM_RUVY_matrices_mat_level '!L155</f>
        <v>5806523.6972423811</v>
      </c>
      <c r="Q61" t="str">
        <f t="shared" si="5"/>
        <v>Coke oven</v>
      </c>
      <c r="R61">
        <f t="shared" si="5"/>
        <v>7751416.6310380641</v>
      </c>
      <c r="T61" t="str">
        <f t="shared" si="6"/>
        <v>Coke oven</v>
      </c>
      <c r="U61">
        <f t="shared" si="4"/>
        <v>5806523.6972423811</v>
      </c>
      <c r="AC61" s="293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22">
        <f>MCC_B_RUVY_matrices_mat_level!J227</f>
        <v>16002.672043499071</v>
      </c>
      <c r="N62" s="22">
        <f>'MCC_hM_RUVY_matrices_mat_level '!L156</f>
        <v>32556.293627668325</v>
      </c>
      <c r="Q62" t="str">
        <f t="shared" si="5"/>
        <v>COG treatment</v>
      </c>
      <c r="R62">
        <f t="shared" si="5"/>
        <v>16002.672043499071</v>
      </c>
      <c r="T62" t="str">
        <f t="shared" si="6"/>
        <v>COG treatment</v>
      </c>
      <c r="U62">
        <f t="shared" si="4"/>
        <v>32556.293627668325</v>
      </c>
      <c r="AC62" s="293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22">
        <f>MCC_B_RUVY_matrices_mat_level!J228</f>
        <v>0</v>
      </c>
      <c r="N63" s="22">
        <f>'MCC_hM_RUVY_matrices_mat_level '!L157</f>
        <v>0</v>
      </c>
      <c r="Q63" t="str">
        <f t="shared" si="5"/>
        <v>COG distribution</v>
      </c>
      <c r="R63">
        <f t="shared" si="5"/>
        <v>0</v>
      </c>
      <c r="T63" t="str">
        <f t="shared" si="6"/>
        <v>COG distribution</v>
      </c>
      <c r="U63">
        <f t="shared" si="4"/>
        <v>0</v>
      </c>
      <c r="AC63" s="293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22">
        <f>MCC_B_RUVY_matrices_mat_level!J229</f>
        <v>55594.067320963368</v>
      </c>
      <c r="N64" s="22">
        <f>'MCC_hM_RUVY_matrices_mat_level '!L158</f>
        <v>1036876.2120101087</v>
      </c>
      <c r="Q64" t="str">
        <f t="shared" si="5"/>
        <v>Mixer</v>
      </c>
      <c r="R64">
        <f t="shared" si="5"/>
        <v>55594.067320963368</v>
      </c>
      <c r="T64" t="str">
        <f t="shared" si="6"/>
        <v>Mixer</v>
      </c>
      <c r="U64">
        <f t="shared" si="4"/>
        <v>1036876.2120101087</v>
      </c>
      <c r="AC64" s="293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22">
        <f>MCC_B_RUVY_matrices_mat_level!J230</f>
        <v>7572474.0694727181</v>
      </c>
      <c r="N65" s="22">
        <f>'MCC_hM_RUVY_matrices_mat_level '!L159</f>
        <v>3284780.9724226054</v>
      </c>
      <c r="Q65" t="str">
        <f t="shared" si="5"/>
        <v>Blast furnace</v>
      </c>
      <c r="R65">
        <f t="shared" si="5"/>
        <v>7572474.0694727181</v>
      </c>
      <c r="T65" t="str">
        <f t="shared" si="6"/>
        <v>Blast furnace</v>
      </c>
      <c r="U65">
        <f t="shared" si="4"/>
        <v>3284780.9724226054</v>
      </c>
      <c r="AC65" s="293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7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8">1/AE68</f>
        <v>1.5151515151515152E-2</v>
      </c>
      <c r="AG68">
        <f t="shared" ref="AG68:AG111" si="9">AF68*LN(AF68)</f>
        <v>-6.3479617303430685E-2</v>
      </c>
      <c r="AH68">
        <f t="shared" si="7"/>
        <v>-10.380171278511893</v>
      </c>
    </row>
    <row r="69" spans="2:34" x14ac:dyDescent="0.2">
      <c r="AC69" s="293"/>
      <c r="AE69">
        <v>67</v>
      </c>
      <c r="AF69">
        <f t="shared" si="8"/>
        <v>1.4925373134328358E-2</v>
      </c>
      <c r="AG69">
        <f t="shared" si="9"/>
        <v>-6.2756606259566652E-2</v>
      </c>
      <c r="AH69">
        <f t="shared" si="7"/>
        <v>-10.417428702409714</v>
      </c>
    </row>
    <row r="70" spans="2:34" x14ac:dyDescent="0.2">
      <c r="AC70" s="293"/>
      <c r="AE70">
        <v>68</v>
      </c>
      <c r="AF70">
        <f t="shared" si="8"/>
        <v>1.4705882352941176E-2</v>
      </c>
      <c r="AG70">
        <f t="shared" si="9"/>
        <v>-6.2051583899648634E-2</v>
      </c>
      <c r="AH70">
        <f t="shared" si="7"/>
        <v>-10.454134144128577</v>
      </c>
    </row>
    <row r="71" spans="2:34" x14ac:dyDescent="0.2">
      <c r="AC71" s="293"/>
      <c r="AE71">
        <v>69</v>
      </c>
      <c r="AF71">
        <f t="shared" si="8"/>
        <v>1.4492753623188406E-2</v>
      </c>
      <c r="AG71">
        <f t="shared" si="9"/>
        <v>-6.1363862385467531E-2</v>
      </c>
      <c r="AH71">
        <f t="shared" si="7"/>
        <v>-10.49030372080804</v>
      </c>
    </row>
    <row r="72" spans="2:34" x14ac:dyDescent="0.2">
      <c r="AC72" s="293"/>
      <c r="AE72">
        <v>70</v>
      </c>
      <c r="AF72">
        <f t="shared" si="8"/>
        <v>1.4285714285714285E-2</v>
      </c>
      <c r="AG72">
        <f t="shared" si="9"/>
        <v>-6.06927891721337E-2</v>
      </c>
      <c r="AH72">
        <f t="shared" si="7"/>
        <v>-10.525952853834713</v>
      </c>
    </row>
    <row r="73" spans="2:34" x14ac:dyDescent="0.2">
      <c r="AE73">
        <v>71</v>
      </c>
      <c r="AF73">
        <f t="shared" si="8"/>
        <v>1.4084507042253521E-2</v>
      </c>
      <c r="AG73">
        <f t="shared" si="9"/>
        <v>-6.0037744747060785E-2</v>
      </c>
      <c r="AH73">
        <f t="shared" si="7"/>
        <v>-10.561096308321007</v>
      </c>
    </row>
    <row r="74" spans="2:34" x14ac:dyDescent="0.2">
      <c r="AE74">
        <v>72</v>
      </c>
      <c r="AF74">
        <f t="shared" si="8"/>
        <v>1.3888888888888888E-2</v>
      </c>
      <c r="AG74">
        <f t="shared" si="9"/>
        <v>-5.9398140541889653E-2</v>
      </c>
      <c r="AH74">
        <f t="shared" si="7"/>
        <v>-10.595748229822844</v>
      </c>
    </row>
    <row r="75" spans="2:34" x14ac:dyDescent="0.2">
      <c r="AE75">
        <v>73</v>
      </c>
      <c r="AF75">
        <f t="shared" si="8"/>
        <v>1.3698630136986301E-2</v>
      </c>
      <c r="AG75">
        <f t="shared" si="9"/>
        <v>-5.877341700203275E-2</v>
      </c>
      <c r="AH75">
        <f t="shared" si="7"/>
        <v>-10.6299221785249</v>
      </c>
    </row>
    <row r="76" spans="2:34" x14ac:dyDescent="0.2">
      <c r="AE76">
        <v>74</v>
      </c>
      <c r="AF76">
        <f t="shared" si="8"/>
        <v>1.3513513513513514E-2</v>
      </c>
      <c r="AG76">
        <f t="shared" si="9"/>
        <v>-5.8163041800056346E-2</v>
      </c>
      <c r="AH76">
        <f t="shared" si="7"/>
        <v>-10.663631161100041</v>
      </c>
    </row>
    <row r="77" spans="2:34" x14ac:dyDescent="0.2">
      <c r="AE77">
        <v>75</v>
      </c>
      <c r="AF77">
        <f t="shared" si="8"/>
        <v>1.3333333333333334E-2</v>
      </c>
      <c r="AG77">
        <f t="shared" si="9"/>
        <v>-5.7566508180484137E-2</v>
      </c>
      <c r="AH77">
        <f t="shared" si="7"/>
        <v>-10.696887660430383</v>
      </c>
    </row>
    <row r="78" spans="2:34" x14ac:dyDescent="0.2">
      <c r="AE78">
        <v>76</v>
      </c>
      <c r="AF78">
        <f t="shared" si="8"/>
        <v>1.3157894736842105E-2</v>
      </c>
      <c r="AG78">
        <f t="shared" si="9"/>
        <v>-5.6983333424820141E-2</v>
      </c>
      <c r="AH78">
        <f t="shared" si="7"/>
        <v>-10.729703663359885</v>
      </c>
    </row>
    <row r="79" spans="2:34" x14ac:dyDescent="0.2">
      <c r="AE79">
        <v>77</v>
      </c>
      <c r="AF79">
        <f t="shared" si="8"/>
        <v>1.2987012987012988E-2</v>
      </c>
      <c r="AG79">
        <f t="shared" si="9"/>
        <v>-5.6413057426671229E-2</v>
      </c>
      <c r="AH79">
        <f t="shared" si="7"/>
        <v>-10.762090686632877</v>
      </c>
    </row>
    <row r="80" spans="2:34" x14ac:dyDescent="0.2">
      <c r="AE80">
        <v>78</v>
      </c>
      <c r="AF80">
        <f t="shared" si="8"/>
        <v>1.282051282051282E-2</v>
      </c>
      <c r="AG80">
        <f t="shared" si="9"/>
        <v>-5.5855241367815278E-2</v>
      </c>
      <c r="AH80">
        <f t="shared" si="7"/>
        <v>-10.794059801158983</v>
      </c>
    </row>
    <row r="81" spans="31:34" x14ac:dyDescent="0.2">
      <c r="AE81">
        <v>79</v>
      </c>
      <c r="AF81">
        <f t="shared" si="8"/>
        <v>1.2658227848101266E-2</v>
      </c>
      <c r="AG81">
        <f t="shared" si="9"/>
        <v>-5.5309466486924322E-2</v>
      </c>
      <c r="AH81">
        <f t="shared" si="7"/>
        <v>-10.825621654732423</v>
      </c>
    </row>
    <row r="82" spans="31:34" x14ac:dyDescent="0.2">
      <c r="AE82">
        <v>80</v>
      </c>
      <c r="AF82">
        <f t="shared" si="8"/>
        <v>1.2500000000000001E-2</v>
      </c>
      <c r="AG82">
        <f t="shared" si="9"/>
        <v>-5.4775332933423515E-2</v>
      </c>
      <c r="AH82">
        <f t="shared" si="7"/>
        <v>-10.856786493322238</v>
      </c>
    </row>
    <row r="83" spans="31:34" x14ac:dyDescent="0.2">
      <c r="AE83">
        <v>81</v>
      </c>
      <c r="AF83">
        <f t="shared" si="8"/>
        <v>1.2345679012345678E-2</v>
      </c>
      <c r="AG83">
        <f t="shared" si="9"/>
        <v>-5.4252458699659736E-2</v>
      </c>
      <c r="AH83">
        <f t="shared" si="7"/>
        <v>-10.887564181040101</v>
      </c>
    </row>
    <row r="84" spans="31:34" x14ac:dyDescent="0.2">
      <c r="AE84">
        <v>82</v>
      </c>
      <c r="AF84">
        <f t="shared" si="8"/>
        <v>1.2195121951219513E-2</v>
      </c>
      <c r="AG84">
        <f t="shared" si="9"/>
        <v>-5.3740478625173824E-2</v>
      </c>
      <c r="AH84">
        <f t="shared" si="7"/>
        <v>-10.917964218882991</v>
      </c>
    </row>
    <row r="85" spans="31:34" x14ac:dyDescent="0.2">
      <c r="AE85">
        <v>83</v>
      </c>
      <c r="AF85">
        <f t="shared" si="8"/>
        <v>1.2048192771084338E-2</v>
      </c>
      <c r="AG85">
        <f t="shared" si="9"/>
        <v>-5.3239043467428901E-2</v>
      </c>
      <c r="AH85">
        <f t="shared" si="7"/>
        <v>-10.947995762339835</v>
      </c>
    </row>
    <row r="86" spans="31:34" x14ac:dyDescent="0.2">
      <c r="AE86">
        <v>84</v>
      </c>
      <c r="AF86">
        <f t="shared" si="8"/>
        <v>1.1904761904761904E-2</v>
      </c>
      <c r="AG86">
        <f t="shared" si="9"/>
        <v>-5.2747819033848967E-2</v>
      </c>
      <c r="AH86">
        <f t="shared" si="7"/>
        <v>-10.977667637943824</v>
      </c>
    </row>
    <row r="87" spans="31:34" x14ac:dyDescent="0.2">
      <c r="AE87">
        <v>85</v>
      </c>
      <c r="AF87">
        <f t="shared" si="8"/>
        <v>1.1764705882352941E-2</v>
      </c>
      <c r="AG87">
        <f t="shared" si="9"/>
        <v>-5.2266485370474312E-2</v>
      </c>
      <c r="AH87">
        <f t="shared" si="7"/>
        <v>-11.006988358845225</v>
      </c>
    </row>
    <row r="88" spans="31:34" x14ac:dyDescent="0.2">
      <c r="AE88">
        <v>86</v>
      </c>
      <c r="AF88">
        <f t="shared" si="8"/>
        <v>1.1627906976744186E-2</v>
      </c>
      <c r="AG88">
        <f t="shared" si="9"/>
        <v>-5.1794736002947761E-2</v>
      </c>
      <c r="AH88">
        <f t="shared" si="7"/>
        <v>-11.035966139473395</v>
      </c>
    </row>
    <row r="89" spans="31:34" x14ac:dyDescent="0.2">
      <c r="AE89">
        <v>87</v>
      </c>
      <c r="AF89">
        <f t="shared" si="8"/>
        <v>1.1494252873563218E-2</v>
      </c>
      <c r="AG89">
        <f t="shared" si="9"/>
        <v>-5.1332277225914755E-2</v>
      </c>
      <c r="AH89">
        <f t="shared" si="7"/>
        <v>-11.064608909351273</v>
      </c>
    </row>
    <row r="90" spans="31:34" x14ac:dyDescent="0.2">
      <c r="AE90">
        <v>88</v>
      </c>
      <c r="AF90">
        <f t="shared" si="8"/>
        <v>1.1363636363636364E-2</v>
      </c>
      <c r="AG90">
        <f t="shared" si="9"/>
        <v>-5.0878827437252354E-2</v>
      </c>
      <c r="AH90">
        <f t="shared" si="7"/>
        <v>-11.0929243261204</v>
      </c>
    </row>
    <row r="91" spans="31:34" x14ac:dyDescent="0.2">
      <c r="AE91">
        <v>89</v>
      </c>
      <c r="AF91">
        <f t="shared" si="8"/>
        <v>1.1235955056179775E-2</v>
      </c>
      <c r="AG91">
        <f t="shared" si="9"/>
        <v>-5.0434116513844267E-2</v>
      </c>
      <c r="AH91">
        <f t="shared" si="7"/>
        <v>-11.120919787829997</v>
      </c>
    </row>
    <row r="92" spans="31:34" x14ac:dyDescent="0.2">
      <c r="AE92">
        <v>90</v>
      </c>
      <c r="AF92">
        <f t="shared" si="8"/>
        <v>1.1111111111111112E-2</v>
      </c>
      <c r="AG92">
        <f t="shared" si="9"/>
        <v>-4.9997885225891839E-2</v>
      </c>
      <c r="AH92">
        <f t="shared" si="7"/>
        <v>-11.148602444539495</v>
      </c>
    </row>
    <row r="93" spans="31:34" x14ac:dyDescent="0.2">
      <c r="AE93">
        <v>91</v>
      </c>
      <c r="AF93">
        <f t="shared" si="8"/>
        <v>1.098901098901099E-2</v>
      </c>
      <c r="AG93">
        <f t="shared" si="9"/>
        <v>-4.9569884686998356E-2</v>
      </c>
      <c r="AH93">
        <f t="shared" si="7"/>
        <v>-11.175979209279966</v>
      </c>
    </row>
    <row r="94" spans="31:34" x14ac:dyDescent="0.2">
      <c r="AE94">
        <v>92</v>
      </c>
      <c r="AF94">
        <f t="shared" si="8"/>
        <v>1.0869565217391304E-2</v>
      </c>
      <c r="AG94">
        <f t="shared" si="9"/>
        <v>-4.9149875837489566E-2</v>
      </c>
      <c r="AH94">
        <f t="shared" si="7"/>
        <v>-11.203056768416545</v>
      </c>
    </row>
    <row r="95" spans="31:34" x14ac:dyDescent="0.2">
      <c r="AE95">
        <v>93</v>
      </c>
      <c r="AF95">
        <f t="shared" si="8"/>
        <v>1.0752688172043012E-2</v>
      </c>
      <c r="AG95">
        <f t="shared" si="9"/>
        <v>-4.8737628958637168E-2</v>
      </c>
      <c r="AH95">
        <f t="shared" si="7"/>
        <v>-11.229841591450699</v>
      </c>
    </row>
    <row r="96" spans="31:34" x14ac:dyDescent="0.2">
      <c r="AE96">
        <v>94</v>
      </c>
      <c r="AF96">
        <f t="shared" si="8"/>
        <v>1.0638297872340425E-2</v>
      </c>
      <c r="AG96">
        <f t="shared" si="9"/>
        <v>-4.833292321563834E-2</v>
      </c>
      <c r="AH96">
        <f t="shared" si="7"/>
        <v>-11.256339940298258</v>
      </c>
    </row>
    <row r="97" spans="31:34" x14ac:dyDescent="0.2">
      <c r="AE97">
        <v>95</v>
      </c>
      <c r="AF97">
        <f t="shared" si="8"/>
        <v>1.0526315789473684E-2</v>
      </c>
      <c r="AG97">
        <f t="shared" si="9"/>
        <v>-4.7935546227374115E-2</v>
      </c>
      <c r="AH97">
        <f t="shared" si="7"/>
        <v>-11.282557878076535</v>
      </c>
    </row>
    <row r="98" spans="31:34" x14ac:dyDescent="0.2">
      <c r="AE98">
        <v>96</v>
      </c>
      <c r="AF98">
        <f t="shared" si="8"/>
        <v>1.0416666666666666E-2</v>
      </c>
      <c r="AG98">
        <f t="shared" si="9"/>
        <v>-4.754529366112329E-2</v>
      </c>
      <c r="AH98">
        <f t="shared" si="7"/>
        <v>-11.308501277431349</v>
      </c>
    </row>
    <row r="99" spans="31:34" x14ac:dyDescent="0.2">
      <c r="AE99">
        <v>97</v>
      </c>
      <c r="AF99">
        <f t="shared" si="8"/>
        <v>1.0309278350515464E-2</v>
      </c>
      <c r="AG99">
        <f t="shared" si="9"/>
        <v>-4.7161968850550337E-2</v>
      </c>
      <c r="AH99">
        <f t="shared" ref="AH99:AH111" si="10">AE99*RT0*AG99</f>
        <v>-11.334175828432581</v>
      </c>
    </row>
    <row r="100" spans="31:34" x14ac:dyDescent="0.2">
      <c r="AE100">
        <v>98</v>
      </c>
      <c r="AF100">
        <f t="shared" si="8"/>
        <v>1.020408163265306E-2</v>
      </c>
      <c r="AG100">
        <f t="shared" si="9"/>
        <v>-4.6785382435413997E-2</v>
      </c>
      <c r="AH100">
        <f t="shared" si="10"/>
        <v>-11.359587046064805</v>
      </c>
    </row>
    <row r="101" spans="31:34" x14ac:dyDescent="0.2">
      <c r="AE101">
        <v>99</v>
      </c>
      <c r="AF101">
        <f t="shared" si="8"/>
        <v>1.0101010101010102E-2</v>
      </c>
      <c r="AG101">
        <f t="shared" si="9"/>
        <v>-4.6415352021561516E-2</v>
      </c>
      <c r="AH101">
        <f t="shared" si="10"/>
        <v>-11.384740277337658</v>
      </c>
    </row>
    <row r="102" spans="31:34" x14ac:dyDescent="0.2">
      <c r="AE102">
        <v>100</v>
      </c>
      <c r="AF102">
        <f t="shared" si="8"/>
        <v>0.01</v>
      </c>
      <c r="AG102">
        <f t="shared" si="9"/>
        <v>-4.605170185988091E-2</v>
      </c>
      <c r="AH102">
        <f t="shared" si="10"/>
        <v>-11.409640708038886</v>
      </c>
    </row>
    <row r="103" spans="31:34" x14ac:dyDescent="0.2">
      <c r="AE103">
        <v>150</v>
      </c>
      <c r="AF103">
        <f t="shared" si="8"/>
        <v>6.6666666666666671E-3</v>
      </c>
      <c r="AG103">
        <f t="shared" si="9"/>
        <v>-3.3404235293975036E-2</v>
      </c>
      <c r="AH103">
        <f t="shared" si="10"/>
        <v>-12.414209706864646</v>
      </c>
    </row>
    <row r="104" spans="31:34" x14ac:dyDescent="0.2">
      <c r="AE104">
        <v>200</v>
      </c>
      <c r="AF104">
        <f t="shared" si="8"/>
        <v>5.0000000000000001E-3</v>
      </c>
      <c r="AG104">
        <f t="shared" si="9"/>
        <v>-2.6491586832740183E-2</v>
      </c>
      <c r="AH104">
        <f t="shared" si="10"/>
        <v>-13.126962754473151</v>
      </c>
    </row>
    <row r="105" spans="31:34" x14ac:dyDescent="0.2">
      <c r="AE105">
        <v>300</v>
      </c>
      <c r="AF105">
        <f t="shared" si="8"/>
        <v>3.3333333333333335E-3</v>
      </c>
      <c r="AG105">
        <f t="shared" si="9"/>
        <v>-1.9012608248854004E-2</v>
      </c>
      <c r="AH105">
        <f t="shared" si="10"/>
        <v>-14.131531753298912</v>
      </c>
    </row>
    <row r="106" spans="31:34" x14ac:dyDescent="0.2">
      <c r="AE106">
        <v>500</v>
      </c>
      <c r="AF106">
        <f t="shared" si="8"/>
        <v>2E-3</v>
      </c>
      <c r="AG106">
        <f t="shared" si="9"/>
        <v>-1.2429216196844383E-2</v>
      </c>
      <c r="AH106">
        <f t="shared" si="10"/>
        <v>-15.397139015624063</v>
      </c>
    </row>
    <row r="107" spans="31:34" x14ac:dyDescent="0.2">
      <c r="AE107">
        <v>700</v>
      </c>
      <c r="AF107">
        <f t="shared" si="8"/>
        <v>1.4285714285714286E-3</v>
      </c>
      <c r="AG107">
        <f t="shared" si="9"/>
        <v>-9.3586861929191491E-3</v>
      </c>
      <c r="AH107">
        <f t="shared" si="10"/>
        <v>-16.230773207854156</v>
      </c>
    </row>
    <row r="108" spans="31:34" x14ac:dyDescent="0.2">
      <c r="AE108">
        <v>1000</v>
      </c>
      <c r="AF108">
        <f t="shared" si="8"/>
        <v>1E-3</v>
      </c>
      <c r="AG108">
        <f t="shared" si="9"/>
        <v>-6.9077552789821367E-3</v>
      </c>
      <c r="AH108">
        <f t="shared" si="10"/>
        <v>-17.114461062058329</v>
      </c>
    </row>
    <row r="109" spans="31:34" x14ac:dyDescent="0.2">
      <c r="AE109">
        <v>2000</v>
      </c>
      <c r="AF109">
        <f t="shared" si="8"/>
        <v>5.0000000000000001E-4</v>
      </c>
      <c r="AG109">
        <f t="shared" si="9"/>
        <v>-3.800451229771041E-3</v>
      </c>
      <c r="AH109">
        <f t="shared" si="10"/>
        <v>-18.831783108492594</v>
      </c>
    </row>
    <row r="110" spans="31:34" x14ac:dyDescent="0.2">
      <c r="AE110">
        <v>5000</v>
      </c>
      <c r="AF110">
        <f t="shared" si="8"/>
        <v>2.0000000000000001E-4</v>
      </c>
      <c r="AG110">
        <f t="shared" si="9"/>
        <v>-1.7034386382832477E-3</v>
      </c>
      <c r="AH110">
        <f t="shared" si="10"/>
        <v>-21.101959369643509</v>
      </c>
    </row>
    <row r="111" spans="31:34" x14ac:dyDescent="0.2">
      <c r="AE111">
        <v>10000</v>
      </c>
      <c r="AF111">
        <f t="shared" si="8"/>
        <v>1E-4</v>
      </c>
      <c r="AG111">
        <f t="shared" si="9"/>
        <v>-9.2103403719761819E-4</v>
      </c>
      <c r="AH111">
        <f t="shared" si="10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54" zoomScale="111" workbookViewId="0">
      <selection activeCell="F61" sqref="F61"/>
    </sheetView>
  </sheetViews>
  <sheetFormatPr baseColWidth="10" defaultRowHeight="15" x14ac:dyDescent="0.2"/>
  <cols>
    <col min="9" max="9" width="12.1640625" customWidth="1"/>
  </cols>
  <sheetData>
    <row r="2" spans="2:22" x14ac:dyDescent="0.2">
      <c r="C2" s="386" t="s">
        <v>614</v>
      </c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</row>
    <row r="3" spans="2:22" ht="18" customHeight="1" x14ac:dyDescent="0.25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54" t="s">
        <v>349</v>
      </c>
      <c r="S4" s="354"/>
      <c r="T4" s="354"/>
      <c r="U4" s="354"/>
      <c r="V4" s="354"/>
    </row>
    <row r="5" spans="2:22" ht="19" customHeight="1" x14ac:dyDescent="0.25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54"/>
      <c r="S5" s="354"/>
      <c r="T5" s="354"/>
      <c r="U5" s="354"/>
      <c r="V5" s="354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" customHeight="1" x14ac:dyDescent="0.2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" customHeight="1" x14ac:dyDescent="0.25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 x14ac:dyDescent="0.3">
      <c r="C15" s="397" t="s">
        <v>613</v>
      </c>
      <c r="D15" s="397"/>
      <c r="E15" s="397"/>
      <c r="F15" s="397"/>
    </row>
    <row r="16" spans="2:22" ht="18" customHeight="1" x14ac:dyDescent="0.25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7" customHeight="1" x14ac:dyDescent="0.2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 x14ac:dyDescent="0.25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 x14ac:dyDescent="0.25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612</v>
      </c>
    </row>
    <row r="23" spans="2:9" ht="18" customHeight="1" x14ac:dyDescent="0.25">
      <c r="C23" s="144" t="s">
        <v>89</v>
      </c>
    </row>
    <row r="24" spans="2:9" ht="18" customHeight="1" x14ac:dyDescent="0.25">
      <c r="B24" s="149" t="s">
        <v>254</v>
      </c>
      <c r="C24" s="149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397" t="s">
        <v>615</v>
      </c>
      <c r="D28" s="397"/>
      <c r="E28" s="397"/>
      <c r="F28" s="397"/>
      <c r="G28" s="397"/>
      <c r="H28" s="397"/>
      <c r="I28" s="397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 x14ac:dyDescent="0.25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 x14ac:dyDescent="0.25">
      <c r="C34" s="27" t="s">
        <v>252</v>
      </c>
      <c r="D34" s="27"/>
      <c r="E34" s="208" t="s">
        <v>258</v>
      </c>
      <c r="F34" s="208" t="s">
        <v>259</v>
      </c>
    </row>
    <row r="40" spans="2:9" ht="21" customHeight="1" x14ac:dyDescent="0.3">
      <c r="C40" s="397" t="s">
        <v>616</v>
      </c>
      <c r="D40" s="397"/>
      <c r="E40" s="397"/>
      <c r="F40" s="397"/>
      <c r="G40" s="397"/>
      <c r="H40" s="397"/>
      <c r="I40" s="397"/>
    </row>
    <row r="41" spans="2:9" ht="17" customHeight="1" x14ac:dyDescent="0.25">
      <c r="B41" s="22"/>
      <c r="C41" s="22" t="s">
        <v>587</v>
      </c>
      <c r="D41" s="22" t="s">
        <v>589</v>
      </c>
      <c r="E41" s="22" t="s">
        <v>590</v>
      </c>
      <c r="F41" s="22" t="s">
        <v>593</v>
      </c>
      <c r="G41" s="22" t="s">
        <v>593</v>
      </c>
      <c r="H41" s="22" t="s">
        <v>592</v>
      </c>
      <c r="I41" s="22" t="s">
        <v>592</v>
      </c>
    </row>
    <row r="42" spans="2:9" ht="18" customHeight="1" x14ac:dyDescent="0.25">
      <c r="B42" s="22"/>
      <c r="C42" s="22" t="s">
        <v>91</v>
      </c>
      <c r="D42" s="22" t="s">
        <v>595</v>
      </c>
      <c r="E42" s="22" t="s">
        <v>588</v>
      </c>
      <c r="F42" s="22" t="s">
        <v>591</v>
      </c>
      <c r="G42" s="22" t="s">
        <v>594</v>
      </c>
      <c r="H42" s="22" t="s">
        <v>271</v>
      </c>
      <c r="I42" s="1" t="s">
        <v>89</v>
      </c>
    </row>
    <row r="43" spans="2:9" ht="18" customHeight="1" x14ac:dyDescent="0.25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 x14ac:dyDescent="0.25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 x14ac:dyDescent="0.2">
      <c r="B45" s="3"/>
      <c r="C45" s="3"/>
      <c r="D45" s="3"/>
      <c r="E45" s="3"/>
      <c r="F45" s="3"/>
      <c r="G45" s="3"/>
      <c r="H45" s="3"/>
      <c r="I45" s="3"/>
    </row>
    <row r="48" spans="2:9" ht="21" customHeight="1" x14ac:dyDescent="0.3">
      <c r="C48" s="397" t="s">
        <v>617</v>
      </c>
      <c r="D48" s="397"/>
      <c r="E48" s="397"/>
      <c r="F48" s="397"/>
      <c r="G48" s="397"/>
      <c r="H48" s="397"/>
      <c r="I48" s="301"/>
    </row>
    <row r="49" spans="2:8" ht="18" customHeight="1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customHeight="1" x14ac:dyDescent="0.25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 x14ac:dyDescent="0.25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09"/>
      <c r="D55" s="309"/>
      <c r="E55" s="309"/>
    </row>
    <row r="56" spans="2:8" ht="18" customHeight="1" x14ac:dyDescent="0.25">
      <c r="C56" s="1" t="s">
        <v>601</v>
      </c>
      <c r="D56" s="1" t="s">
        <v>600</v>
      </c>
      <c r="E56" s="1" t="s">
        <v>622</v>
      </c>
    </row>
    <row r="57" spans="2:8" ht="18" customHeight="1" x14ac:dyDescent="0.25">
      <c r="C57" s="144" t="s">
        <v>88</v>
      </c>
      <c r="D57" s="144" t="s">
        <v>88</v>
      </c>
      <c r="E57" s="22" t="s">
        <v>91</v>
      </c>
    </row>
    <row r="58" spans="2:8" x14ac:dyDescent="0.2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baseColWidth="10" defaultRowHeight="15" x14ac:dyDescent="0.2"/>
  <cols>
    <col min="2" max="37" width="7.6640625" customWidth="1"/>
    <col min="41" max="55" width="7.6640625" customWidth="1"/>
    <col min="59" max="73" width="7.6640625" customWidth="1"/>
  </cols>
  <sheetData>
    <row r="1" spans="1:73" ht="112" x14ac:dyDescent="0.2">
      <c r="A1" s="303" t="s">
        <v>631</v>
      </c>
      <c r="B1" s="234" t="s">
        <v>696</v>
      </c>
      <c r="AN1" s="303" t="s">
        <v>631</v>
      </c>
      <c r="AO1" s="234" t="s">
        <v>673</v>
      </c>
      <c r="AP1" s="234" t="s">
        <v>674</v>
      </c>
      <c r="AQ1" s="234" t="s">
        <v>675</v>
      </c>
      <c r="AR1" s="234" t="s">
        <v>676</v>
      </c>
      <c r="AS1" s="234" t="s">
        <v>677</v>
      </c>
      <c r="AT1" s="234" t="s">
        <v>678</v>
      </c>
      <c r="AU1" s="234" t="s">
        <v>679</v>
      </c>
      <c r="AV1" s="234" t="s">
        <v>680</v>
      </c>
      <c r="AW1" s="234" t="s">
        <v>681</v>
      </c>
      <c r="AX1" s="234" t="s">
        <v>682</v>
      </c>
      <c r="AY1" s="234" t="s">
        <v>683</v>
      </c>
      <c r="AZ1" s="234" t="s">
        <v>684</v>
      </c>
      <c r="BA1" s="234" t="s">
        <v>685</v>
      </c>
      <c r="BB1" s="234" t="s">
        <v>686</v>
      </c>
      <c r="BC1" s="234" t="s">
        <v>687</v>
      </c>
      <c r="BF1" s="303" t="s">
        <v>631</v>
      </c>
      <c r="BG1" s="234" t="s">
        <v>673</v>
      </c>
      <c r="BH1" s="234" t="s">
        <v>674</v>
      </c>
      <c r="BI1" s="234" t="s">
        <v>675</v>
      </c>
      <c r="BJ1" s="234" t="s">
        <v>676</v>
      </c>
      <c r="BK1" s="234" t="s">
        <v>677</v>
      </c>
      <c r="BL1" s="234" t="s">
        <v>678</v>
      </c>
      <c r="BM1" s="234" t="s">
        <v>679</v>
      </c>
      <c r="BN1" s="234" t="s">
        <v>680</v>
      </c>
      <c r="BO1" s="234" t="s">
        <v>681</v>
      </c>
      <c r="BP1" s="234" t="s">
        <v>682</v>
      </c>
      <c r="BQ1" s="234" t="s">
        <v>683</v>
      </c>
      <c r="BR1" s="234" t="s">
        <v>684</v>
      </c>
      <c r="BS1" s="234" t="s">
        <v>685</v>
      </c>
      <c r="BT1" s="234" t="s">
        <v>686</v>
      </c>
      <c r="BU1" s="234" t="s">
        <v>687</v>
      </c>
    </row>
    <row r="2" spans="1:73" x14ac:dyDescent="0.2">
      <c r="A2" s="304" t="s">
        <v>632</v>
      </c>
      <c r="B2" s="306">
        <v>1</v>
      </c>
      <c r="AN2" s="304" t="s">
        <v>632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 x14ac:dyDescent="0.2">
      <c r="A3" s="304" t="s">
        <v>633</v>
      </c>
      <c r="B3" s="306">
        <v>1</v>
      </c>
      <c r="AN3" s="304" t="s">
        <v>633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 x14ac:dyDescent="0.2">
      <c r="A4" s="304" t="s">
        <v>634</v>
      </c>
      <c r="B4" s="306">
        <v>1</v>
      </c>
      <c r="AN4" s="304" t="s">
        <v>634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 x14ac:dyDescent="0.2">
      <c r="A5" s="304" t="s">
        <v>635</v>
      </c>
      <c r="B5" s="306">
        <v>1</v>
      </c>
      <c r="AN5" s="304" t="s">
        <v>635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 x14ac:dyDescent="0.2">
      <c r="A6" s="304" t="s">
        <v>636</v>
      </c>
      <c r="B6" s="306">
        <v>1</v>
      </c>
      <c r="AN6" s="304" t="s">
        <v>636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 x14ac:dyDescent="0.2">
      <c r="A7" s="304" t="s">
        <v>637</v>
      </c>
      <c r="B7" s="306">
        <v>1</v>
      </c>
      <c r="AN7" s="304" t="s">
        <v>637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 x14ac:dyDescent="0.2">
      <c r="A8" s="304" t="s">
        <v>638</v>
      </c>
      <c r="B8" s="306">
        <v>1</v>
      </c>
      <c r="AN8" s="304" t="s">
        <v>638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 x14ac:dyDescent="0.2">
      <c r="A9" s="304" t="s">
        <v>639</v>
      </c>
      <c r="B9" s="306">
        <v>1</v>
      </c>
      <c r="AN9" s="304" t="s">
        <v>639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 x14ac:dyDescent="0.2">
      <c r="A10" s="304" t="s">
        <v>640</v>
      </c>
      <c r="B10" s="306">
        <v>1</v>
      </c>
      <c r="AN10" s="304" t="s">
        <v>640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640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 x14ac:dyDescent="0.2">
      <c r="A11" s="304" t="s">
        <v>641</v>
      </c>
      <c r="B11" s="306">
        <v>1</v>
      </c>
      <c r="AN11" s="304" t="s">
        <v>641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641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 x14ac:dyDescent="0.2">
      <c r="A12" s="304" t="s">
        <v>642</v>
      </c>
      <c r="B12" s="306">
        <v>1</v>
      </c>
      <c r="AN12" s="304" t="s">
        <v>642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 x14ac:dyDescent="0.2">
      <c r="A13" s="304" t="s">
        <v>643</v>
      </c>
      <c r="B13" s="306">
        <v>1</v>
      </c>
      <c r="AN13" s="304" t="s">
        <v>643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 x14ac:dyDescent="0.2">
      <c r="A14" s="304" t="s">
        <v>644</v>
      </c>
      <c r="B14" s="306">
        <v>1</v>
      </c>
      <c r="AN14" s="304" t="s">
        <v>644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 x14ac:dyDescent="0.2">
      <c r="A15" s="304" t="s">
        <v>645</v>
      </c>
      <c r="B15" s="306">
        <v>1</v>
      </c>
      <c r="AN15" s="304" t="s">
        <v>645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 x14ac:dyDescent="0.2">
      <c r="A16" s="304" t="s">
        <v>646</v>
      </c>
      <c r="B16" s="306">
        <v>1</v>
      </c>
      <c r="AN16" s="304" t="s">
        <v>646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 x14ac:dyDescent="0.2">
      <c r="A17" s="304" t="s">
        <v>647</v>
      </c>
      <c r="B17" s="306">
        <v>1</v>
      </c>
      <c r="AN17" s="304" t="s">
        <v>647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 x14ac:dyDescent="0.2">
      <c r="A18" s="304" t="s">
        <v>648</v>
      </c>
      <c r="B18" s="306">
        <v>1</v>
      </c>
      <c r="AN18" s="304" t="s">
        <v>648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 x14ac:dyDescent="0.2">
      <c r="A19" s="304" t="s">
        <v>649</v>
      </c>
      <c r="B19" s="306">
        <v>1</v>
      </c>
      <c r="AN19" s="304" t="s">
        <v>649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 x14ac:dyDescent="0.2">
      <c r="A20" s="304" t="s">
        <v>650</v>
      </c>
      <c r="B20" s="306">
        <v>1</v>
      </c>
      <c r="AN20" s="304" t="s">
        <v>650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650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 x14ac:dyDescent="0.2">
      <c r="A21" s="304" t="s">
        <v>651</v>
      </c>
      <c r="B21" s="306">
        <v>1</v>
      </c>
      <c r="AN21" s="304" t="s">
        <v>651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651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 x14ac:dyDescent="0.2">
      <c r="A22" s="304" t="s">
        <v>652</v>
      </c>
      <c r="B22" s="306">
        <v>1</v>
      </c>
      <c r="AN22" s="304" t="s">
        <v>652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 x14ac:dyDescent="0.2">
      <c r="A23" s="304" t="s">
        <v>653</v>
      </c>
      <c r="B23" s="306">
        <v>1</v>
      </c>
      <c r="AN23" s="304" t="s">
        <v>653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 x14ac:dyDescent="0.2">
      <c r="A24" s="304" t="s">
        <v>654</v>
      </c>
      <c r="B24" s="306">
        <v>1</v>
      </c>
      <c r="AN24" s="304" t="s">
        <v>654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 x14ac:dyDescent="0.2">
      <c r="A25" s="304" t="s">
        <v>655</v>
      </c>
      <c r="B25" s="306">
        <v>1</v>
      </c>
      <c r="AN25" s="304" t="s">
        <v>655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 x14ac:dyDescent="0.2">
      <c r="A26" s="304" t="s">
        <v>656</v>
      </c>
      <c r="B26" s="306">
        <v>1</v>
      </c>
      <c r="AN26" s="304" t="s">
        <v>656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 x14ac:dyDescent="0.2">
      <c r="A27" s="304" t="s">
        <v>657</v>
      </c>
      <c r="B27" s="306">
        <v>1</v>
      </c>
      <c r="AN27" s="304" t="s">
        <v>657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 x14ac:dyDescent="0.2">
      <c r="A28" s="304" t="s">
        <v>658</v>
      </c>
      <c r="B28" s="306">
        <v>1</v>
      </c>
      <c r="AN28" s="304" t="s">
        <v>658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 x14ac:dyDescent="0.2">
      <c r="A29" s="304" t="s">
        <v>659</v>
      </c>
      <c r="B29" s="306">
        <v>1</v>
      </c>
      <c r="AN29" s="304" t="s">
        <v>659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 x14ac:dyDescent="0.2">
      <c r="A30" s="304" t="s">
        <v>660</v>
      </c>
      <c r="B30" s="306">
        <v>1</v>
      </c>
      <c r="AN30" s="304" t="s">
        <v>660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660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 x14ac:dyDescent="0.2">
      <c r="A31" s="304" t="s">
        <v>661</v>
      </c>
      <c r="B31" s="306">
        <v>1</v>
      </c>
      <c r="AN31" s="304" t="s">
        <v>661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661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 x14ac:dyDescent="0.2">
      <c r="A32" s="304" t="s">
        <v>662</v>
      </c>
      <c r="B32" s="306">
        <v>1</v>
      </c>
      <c r="AN32" s="304" t="s">
        <v>662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 x14ac:dyDescent="0.2">
      <c r="A33" s="304" t="s">
        <v>663</v>
      </c>
      <c r="B33" s="306">
        <v>1</v>
      </c>
      <c r="AN33" s="304" t="s">
        <v>663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 x14ac:dyDescent="0.2">
      <c r="A34" s="304" t="s">
        <v>664</v>
      </c>
      <c r="B34" s="306">
        <v>1</v>
      </c>
      <c r="AN34" s="304" t="s">
        <v>664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 x14ac:dyDescent="0.2">
      <c r="A35" s="304" t="s">
        <v>665</v>
      </c>
      <c r="B35" s="306">
        <v>1</v>
      </c>
      <c r="AN35" s="304" t="s">
        <v>665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 x14ac:dyDescent="0.2">
      <c r="A36" s="304" t="s">
        <v>666</v>
      </c>
      <c r="B36" s="306">
        <v>1</v>
      </c>
      <c r="AN36" s="304" t="s">
        <v>666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 x14ac:dyDescent="0.2">
      <c r="A37" s="304" t="s">
        <v>667</v>
      </c>
      <c r="B37" s="306">
        <v>1</v>
      </c>
      <c r="AN37" s="304" t="s">
        <v>667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 x14ac:dyDescent="0.2">
      <c r="A38" s="304"/>
      <c r="B38" s="386" t="s">
        <v>697</v>
      </c>
      <c r="AN38" s="304"/>
      <c r="AO38" s="386" t="s">
        <v>694</v>
      </c>
      <c r="AP38" s="398"/>
      <c r="AQ38" s="398"/>
      <c r="AR38" s="398"/>
      <c r="AS38" s="398"/>
      <c r="AT38" s="398"/>
      <c r="AU38" s="398"/>
      <c r="AV38" s="398"/>
      <c r="AW38" s="398"/>
      <c r="AX38" s="398"/>
      <c r="AY38" s="398"/>
      <c r="AZ38" s="398"/>
      <c r="BA38" s="398"/>
      <c r="BB38" s="398"/>
      <c r="BC38" s="398"/>
      <c r="BF38" s="304"/>
      <c r="BG38" s="386" t="s">
        <v>693</v>
      </c>
      <c r="BH38" s="398"/>
      <c r="BI38" s="398"/>
      <c r="BJ38" s="398"/>
      <c r="BK38" s="398"/>
      <c r="BL38" s="398"/>
      <c r="BM38" s="398"/>
      <c r="BN38" s="398"/>
      <c r="BO38" s="398"/>
      <c r="BP38" s="398"/>
      <c r="BQ38" s="398"/>
      <c r="BR38" s="398"/>
      <c r="BS38" s="398"/>
      <c r="BT38" s="398"/>
      <c r="BU38" s="398"/>
    </row>
    <row r="41" spans="1:73" ht="112" x14ac:dyDescent="0.2">
      <c r="AN41" s="303" t="s">
        <v>631</v>
      </c>
      <c r="AO41" s="234" t="s">
        <v>673</v>
      </c>
      <c r="AP41" s="234" t="s">
        <v>674</v>
      </c>
      <c r="AQ41" s="234" t="s">
        <v>675</v>
      </c>
      <c r="AR41" s="234" t="s">
        <v>676</v>
      </c>
      <c r="AS41" s="234" t="s">
        <v>677</v>
      </c>
      <c r="AT41" s="234" t="s">
        <v>678</v>
      </c>
      <c r="AU41" s="234" t="s">
        <v>679</v>
      </c>
      <c r="AV41" s="234" t="s">
        <v>680</v>
      </c>
      <c r="AW41" s="234" t="s">
        <v>681</v>
      </c>
      <c r="AX41" s="234" t="s">
        <v>682</v>
      </c>
      <c r="AY41" s="234" t="s">
        <v>683</v>
      </c>
      <c r="AZ41" s="234" t="s">
        <v>684</v>
      </c>
      <c r="BA41" s="234" t="s">
        <v>685</v>
      </c>
      <c r="BB41" s="234" t="s">
        <v>686</v>
      </c>
      <c r="BC41" s="234" t="s">
        <v>687</v>
      </c>
    </row>
    <row r="42" spans="1:73" x14ac:dyDescent="0.2">
      <c r="AN42" s="304" t="s">
        <v>632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 x14ac:dyDescent="0.2">
      <c r="AN43" s="304" t="s">
        <v>633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 x14ac:dyDescent="0.2">
      <c r="AN44" s="304" t="s">
        <v>634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 x14ac:dyDescent="0.2">
      <c r="AN45" s="304" t="s">
        <v>635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 x14ac:dyDescent="0.2">
      <c r="AN46" s="304" t="s">
        <v>636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 x14ac:dyDescent="0.2">
      <c r="AN47" s="304" t="s">
        <v>637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 x14ac:dyDescent="0.2">
      <c r="AN48" s="304" t="s">
        <v>638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 x14ac:dyDescent="0.2">
      <c r="AN49" s="304" t="s">
        <v>639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 x14ac:dyDescent="0.2">
      <c r="AN50" s="304" t="s">
        <v>640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 x14ac:dyDescent="0.2">
      <c r="AN51" s="304" t="s">
        <v>641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 x14ac:dyDescent="0.2">
      <c r="AN52" s="304" t="s">
        <v>642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 x14ac:dyDescent="0.2">
      <c r="AN53" s="304" t="s">
        <v>643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 x14ac:dyDescent="0.2">
      <c r="AN54" s="304" t="s">
        <v>644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 x14ac:dyDescent="0.2">
      <c r="AN55" s="304" t="s">
        <v>645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 x14ac:dyDescent="0.2">
      <c r="AN56" s="304" t="s">
        <v>646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 x14ac:dyDescent="0.2">
      <c r="AN57" s="304" t="s">
        <v>647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 x14ac:dyDescent="0.2">
      <c r="AN58" s="304" t="s">
        <v>648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 x14ac:dyDescent="0.2">
      <c r="AN59" s="304" t="s">
        <v>649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 x14ac:dyDescent="0.2">
      <c r="AN60" s="304" t="s">
        <v>650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 x14ac:dyDescent="0.2">
      <c r="AN61" s="304" t="s">
        <v>651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 x14ac:dyDescent="0.2">
      <c r="AN62" s="304" t="s">
        <v>652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 x14ac:dyDescent="0.2">
      <c r="AN63" s="304" t="s">
        <v>653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 x14ac:dyDescent="0.2">
      <c r="AN64" s="304" t="s">
        <v>654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 x14ac:dyDescent="0.2">
      <c r="AN65" s="304" t="s">
        <v>655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 x14ac:dyDescent="0.2">
      <c r="AN66" s="304" t="s">
        <v>656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 x14ac:dyDescent="0.2">
      <c r="AN67" s="304" t="s">
        <v>657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 x14ac:dyDescent="0.2">
      <c r="AN68" s="304" t="s">
        <v>658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 x14ac:dyDescent="0.2">
      <c r="AN69" s="304" t="s">
        <v>659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 x14ac:dyDescent="0.2">
      <c r="AN70" s="304" t="s">
        <v>660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 x14ac:dyDescent="0.2">
      <c r="AN71" s="304" t="s">
        <v>661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 x14ac:dyDescent="0.2">
      <c r="AN72" s="304" t="s">
        <v>662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 x14ac:dyDescent="0.2">
      <c r="AN73" s="304" t="s">
        <v>663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 x14ac:dyDescent="0.2">
      <c r="AN74" s="304" t="s">
        <v>664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 x14ac:dyDescent="0.2">
      <c r="AN75" s="304" t="s">
        <v>665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 x14ac:dyDescent="0.2">
      <c r="AN76" s="304" t="s">
        <v>666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 x14ac:dyDescent="0.2">
      <c r="AN77" s="304" t="s">
        <v>667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 x14ac:dyDescent="0.2">
      <c r="AN78" s="304"/>
      <c r="AO78" s="386" t="s">
        <v>695</v>
      </c>
      <c r="AP78" s="398"/>
      <c r="AQ78" s="398"/>
      <c r="AR78" s="398"/>
      <c r="AS78" s="398"/>
      <c r="AT78" s="398"/>
      <c r="AU78" s="398"/>
      <c r="AV78" s="398"/>
      <c r="AW78" s="398"/>
      <c r="AX78" s="398"/>
      <c r="AY78" s="398"/>
      <c r="AZ78" s="398"/>
      <c r="BA78" s="398"/>
      <c r="BB78" s="398"/>
      <c r="BC78" s="398"/>
    </row>
    <row r="81" spans="40:60" ht="112" x14ac:dyDescent="0.2">
      <c r="AN81" s="303" t="s">
        <v>631</v>
      </c>
      <c r="AO81" s="234" t="s">
        <v>673</v>
      </c>
      <c r="AP81" s="234" t="s">
        <v>674</v>
      </c>
      <c r="AQ81" s="234" t="s">
        <v>675</v>
      </c>
      <c r="AR81" s="234" t="s">
        <v>676</v>
      </c>
      <c r="AS81" s="234" t="s">
        <v>677</v>
      </c>
      <c r="AT81" s="234" t="s">
        <v>678</v>
      </c>
      <c r="AU81" s="234" t="s">
        <v>679</v>
      </c>
      <c r="AV81" s="234" t="s">
        <v>680</v>
      </c>
      <c r="AW81" s="234" t="s">
        <v>681</v>
      </c>
      <c r="AX81" s="234" t="s">
        <v>682</v>
      </c>
      <c r="AY81" s="234" t="s">
        <v>683</v>
      </c>
      <c r="AZ81" s="234" t="s">
        <v>684</v>
      </c>
      <c r="BA81" s="234" t="s">
        <v>685</v>
      </c>
      <c r="BB81" s="234" t="s">
        <v>686</v>
      </c>
      <c r="BC81" s="234" t="s">
        <v>687</v>
      </c>
      <c r="BF81" s="303" t="s">
        <v>631</v>
      </c>
      <c r="BG81" s="234" t="s">
        <v>690</v>
      </c>
      <c r="BH81" s="234" t="s">
        <v>691</v>
      </c>
    </row>
    <row r="82" spans="40:60" x14ac:dyDescent="0.2">
      <c r="AN82" s="304" t="s">
        <v>632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632</v>
      </c>
      <c r="BG82" s="302">
        <v>0</v>
      </c>
      <c r="BH82" s="302">
        <v>0</v>
      </c>
    </row>
    <row r="83" spans="40:60" x14ac:dyDescent="0.2">
      <c r="AN83" s="304" t="s">
        <v>633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633</v>
      </c>
      <c r="BG83" s="302">
        <v>0</v>
      </c>
      <c r="BH83" s="302">
        <v>8991.6203231094005</v>
      </c>
    </row>
    <row r="84" spans="40:60" x14ac:dyDescent="0.2">
      <c r="AN84" s="304" t="s">
        <v>634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634</v>
      </c>
      <c r="BG84" s="302">
        <v>0</v>
      </c>
      <c r="BH84" s="302">
        <v>404209.15818875801</v>
      </c>
    </row>
    <row r="85" spans="40:60" x14ac:dyDescent="0.2">
      <c r="AN85" s="304" t="s">
        <v>635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635</v>
      </c>
      <c r="BG85" s="302">
        <v>0</v>
      </c>
      <c r="BH85" s="302">
        <v>0</v>
      </c>
    </row>
    <row r="86" spans="40:60" x14ac:dyDescent="0.2">
      <c r="AN86" s="304" t="s">
        <v>636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636</v>
      </c>
      <c r="BG86" s="302">
        <v>0</v>
      </c>
      <c r="BH86" s="302">
        <v>0</v>
      </c>
    </row>
    <row r="87" spans="40:60" x14ac:dyDescent="0.2">
      <c r="AN87" s="304" t="s">
        <v>637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637</v>
      </c>
      <c r="BG87" s="302">
        <v>0</v>
      </c>
      <c r="BH87" s="302">
        <v>0</v>
      </c>
    </row>
    <row r="88" spans="40:60" x14ac:dyDescent="0.2">
      <c r="AN88" s="304" t="s">
        <v>638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638</v>
      </c>
      <c r="BG88" s="302">
        <v>0</v>
      </c>
      <c r="BH88" s="302">
        <v>0</v>
      </c>
    </row>
    <row r="89" spans="40:60" x14ac:dyDescent="0.2">
      <c r="AN89" s="304" t="s">
        <v>639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639</v>
      </c>
      <c r="BG89" s="302">
        <v>0</v>
      </c>
      <c r="BH89" s="302">
        <v>0</v>
      </c>
    </row>
    <row r="90" spans="40:60" x14ac:dyDescent="0.2">
      <c r="AN90" s="304" t="s">
        <v>640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640</v>
      </c>
      <c r="BG90" s="302">
        <v>0</v>
      </c>
      <c r="BH90" s="302">
        <v>0</v>
      </c>
    </row>
    <row r="91" spans="40:60" x14ac:dyDescent="0.2">
      <c r="AN91" s="304" t="s">
        <v>641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641</v>
      </c>
      <c r="BG91" s="302">
        <v>0</v>
      </c>
      <c r="BH91" s="302">
        <v>0</v>
      </c>
    </row>
    <row r="92" spans="40:60" x14ac:dyDescent="0.2">
      <c r="AN92" s="304" t="s">
        <v>642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642</v>
      </c>
      <c r="BG92" s="302">
        <v>0</v>
      </c>
      <c r="BH92" s="302">
        <v>555.77441893806395</v>
      </c>
    </row>
    <row r="93" spans="40:60" x14ac:dyDescent="0.2">
      <c r="AN93" s="304" t="s">
        <v>643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643</v>
      </c>
      <c r="BG93" s="302">
        <v>0</v>
      </c>
      <c r="BH93" s="302">
        <v>303788.26554911397</v>
      </c>
    </row>
    <row r="94" spans="40:60" x14ac:dyDescent="0.2">
      <c r="AN94" s="304" t="s">
        <v>644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644</v>
      </c>
      <c r="BG94" s="302">
        <v>0</v>
      </c>
      <c r="BH94" s="302">
        <v>2244.7960862667501</v>
      </c>
    </row>
    <row r="95" spans="40:60" x14ac:dyDescent="0.2">
      <c r="AN95" s="304" t="s">
        <v>645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645</v>
      </c>
      <c r="BG95" s="302">
        <v>0</v>
      </c>
      <c r="BH95" s="302">
        <v>6.7177820097776797</v>
      </c>
    </row>
    <row r="96" spans="40:60" x14ac:dyDescent="0.2">
      <c r="AN96" s="304" t="s">
        <v>646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646</v>
      </c>
      <c r="BG96" s="302">
        <v>0</v>
      </c>
      <c r="BH96" s="302">
        <v>0</v>
      </c>
    </row>
    <row r="97" spans="40:60" x14ac:dyDescent="0.2">
      <c r="AN97" s="304" t="s">
        <v>647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647</v>
      </c>
      <c r="BG97" s="302">
        <v>0</v>
      </c>
      <c r="BH97" s="302">
        <v>0</v>
      </c>
    </row>
    <row r="98" spans="40:60" x14ac:dyDescent="0.2">
      <c r="AN98" s="304" t="s">
        <v>648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648</v>
      </c>
      <c r="BG98" s="302">
        <v>0</v>
      </c>
      <c r="BH98" s="302">
        <v>0</v>
      </c>
    </row>
    <row r="99" spans="40:60" x14ac:dyDescent="0.2">
      <c r="AN99" s="304" t="s">
        <v>649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649</v>
      </c>
      <c r="BG99" s="302">
        <v>0</v>
      </c>
      <c r="BH99" s="302">
        <v>0</v>
      </c>
    </row>
    <row r="100" spans="40:60" x14ac:dyDescent="0.2">
      <c r="AN100" s="304" t="s">
        <v>650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650</v>
      </c>
      <c r="BG100" s="302">
        <v>0</v>
      </c>
      <c r="BH100" s="302">
        <v>0</v>
      </c>
    </row>
    <row r="101" spans="40:60" x14ac:dyDescent="0.2">
      <c r="AN101" s="304" t="s">
        <v>651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651</v>
      </c>
      <c r="BG101" s="302">
        <v>0</v>
      </c>
      <c r="BH101" s="302">
        <v>0</v>
      </c>
    </row>
    <row r="102" spans="40:60" x14ac:dyDescent="0.2">
      <c r="AN102" s="304" t="s">
        <v>652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652</v>
      </c>
      <c r="BG102" s="302">
        <v>0</v>
      </c>
      <c r="BH102" s="302">
        <v>0</v>
      </c>
    </row>
    <row r="103" spans="40:60" x14ac:dyDescent="0.2">
      <c r="AN103" s="304" t="s">
        <v>653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653</v>
      </c>
      <c r="BG103" s="302">
        <v>0</v>
      </c>
      <c r="BH103" s="302">
        <v>21722.892325740399</v>
      </c>
    </row>
    <row r="104" spans="40:60" x14ac:dyDescent="0.2">
      <c r="AN104" s="304" t="s">
        <v>654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654</v>
      </c>
      <c r="BG104" s="302">
        <v>0</v>
      </c>
      <c r="BH104" s="302">
        <v>87222.135331413898</v>
      </c>
    </row>
    <row r="105" spans="40:60" x14ac:dyDescent="0.2">
      <c r="AN105" s="304" t="s">
        <v>655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655</v>
      </c>
      <c r="BG105" s="302">
        <v>0</v>
      </c>
      <c r="BH105" s="302">
        <v>0</v>
      </c>
    </row>
    <row r="106" spans="40:60" x14ac:dyDescent="0.2">
      <c r="AN106" s="304" t="s">
        <v>656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656</v>
      </c>
      <c r="BG106" s="302">
        <v>0</v>
      </c>
      <c r="BH106" s="302">
        <v>0</v>
      </c>
    </row>
    <row r="107" spans="40:60" x14ac:dyDescent="0.2">
      <c r="AN107" s="304" t="s">
        <v>657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657</v>
      </c>
      <c r="BG107" s="302">
        <v>0</v>
      </c>
      <c r="BH107" s="302">
        <v>0</v>
      </c>
    </row>
    <row r="108" spans="40:60" x14ac:dyDescent="0.2">
      <c r="AN108" s="304" t="s">
        <v>658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658</v>
      </c>
      <c r="BG108" s="302">
        <v>0</v>
      </c>
      <c r="BH108" s="302">
        <v>0</v>
      </c>
    </row>
    <row r="109" spans="40:60" x14ac:dyDescent="0.2">
      <c r="AN109" s="304" t="s">
        <v>659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659</v>
      </c>
      <c r="BG109" s="302">
        <v>0</v>
      </c>
      <c r="BH109" s="302">
        <v>7739.25118007116</v>
      </c>
    </row>
    <row r="110" spans="40:60" x14ac:dyDescent="0.2">
      <c r="AN110" s="304" t="s">
        <v>660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660</v>
      </c>
      <c r="BG110" s="302">
        <v>0</v>
      </c>
      <c r="BH110" s="302">
        <v>0</v>
      </c>
    </row>
    <row r="111" spans="40:60" x14ac:dyDescent="0.2">
      <c r="AN111" s="304" t="s">
        <v>661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661</v>
      </c>
      <c r="BG111" s="302">
        <v>0</v>
      </c>
      <c r="BH111" s="302">
        <v>0</v>
      </c>
    </row>
    <row r="112" spans="40:60" x14ac:dyDescent="0.2">
      <c r="AN112" s="304" t="s">
        <v>662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662</v>
      </c>
      <c r="BG112" s="302">
        <v>4157895.2984628798</v>
      </c>
      <c r="BH112" s="302">
        <v>0</v>
      </c>
    </row>
    <row r="113" spans="1:60" x14ac:dyDescent="0.2">
      <c r="AN113" s="304" t="s">
        <v>663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663</v>
      </c>
      <c r="BG113" s="302">
        <v>0</v>
      </c>
      <c r="BH113" s="302">
        <v>67875.356217847497</v>
      </c>
    </row>
    <row r="114" spans="1:60" x14ac:dyDescent="0.2">
      <c r="AN114" s="304" t="s">
        <v>664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664</v>
      </c>
      <c r="BG114" s="302">
        <v>0</v>
      </c>
      <c r="BH114" s="302">
        <v>0</v>
      </c>
    </row>
    <row r="115" spans="1:60" x14ac:dyDescent="0.2">
      <c r="AN115" s="304" t="s">
        <v>665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665</v>
      </c>
      <c r="BG115" s="302">
        <v>0</v>
      </c>
      <c r="BH115" s="302">
        <v>955411.77850757004</v>
      </c>
    </row>
    <row r="116" spans="1:60" x14ac:dyDescent="0.2">
      <c r="AN116" s="304" t="s">
        <v>666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666</v>
      </c>
      <c r="BG116" s="302">
        <v>1213010.1970276299</v>
      </c>
      <c r="BH116" s="302">
        <v>0</v>
      </c>
    </row>
    <row r="117" spans="1:60" x14ac:dyDescent="0.2">
      <c r="AN117" s="304" t="s">
        <v>667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667</v>
      </c>
      <c r="BG117" s="302">
        <v>0</v>
      </c>
      <c r="BH117" s="302">
        <v>0</v>
      </c>
    </row>
    <row r="118" spans="1:60" x14ac:dyDescent="0.2">
      <c r="AN118" s="304"/>
      <c r="AO118" s="386" t="s">
        <v>688</v>
      </c>
      <c r="AP118" s="398"/>
      <c r="AQ118" s="398"/>
      <c r="AR118" s="398"/>
      <c r="AS118" s="398"/>
      <c r="AT118" s="398"/>
      <c r="AU118" s="398"/>
      <c r="AV118" s="398"/>
      <c r="AW118" s="398"/>
      <c r="AX118" s="398"/>
      <c r="AY118" s="398"/>
      <c r="AZ118" s="398"/>
      <c r="BA118" s="398"/>
      <c r="BB118" s="398"/>
      <c r="BC118" s="398"/>
      <c r="BF118" s="304"/>
      <c r="BG118" s="386" t="s">
        <v>692</v>
      </c>
      <c r="BH118" s="398"/>
    </row>
    <row r="121" spans="1:60" ht="236" x14ac:dyDescent="0.2">
      <c r="A121" s="303" t="s">
        <v>631</v>
      </c>
      <c r="B121" s="234" t="s">
        <v>632</v>
      </c>
      <c r="C121" s="234" t="s">
        <v>633</v>
      </c>
      <c r="D121" s="234" t="s">
        <v>634</v>
      </c>
      <c r="E121" s="234" t="s">
        <v>635</v>
      </c>
      <c r="F121" s="234" t="s">
        <v>636</v>
      </c>
      <c r="G121" s="234" t="s">
        <v>637</v>
      </c>
      <c r="H121" s="234" t="s">
        <v>638</v>
      </c>
      <c r="I121" s="234" t="s">
        <v>639</v>
      </c>
      <c r="J121" s="234" t="s">
        <v>640</v>
      </c>
      <c r="K121" s="234" t="s">
        <v>641</v>
      </c>
      <c r="L121" s="234" t="s">
        <v>642</v>
      </c>
      <c r="M121" s="234" t="s">
        <v>643</v>
      </c>
      <c r="N121" s="234" t="s">
        <v>644</v>
      </c>
      <c r="O121" s="234" t="s">
        <v>645</v>
      </c>
      <c r="P121" s="234" t="s">
        <v>646</v>
      </c>
      <c r="Q121" s="234" t="s">
        <v>647</v>
      </c>
      <c r="R121" s="234" t="s">
        <v>648</v>
      </c>
      <c r="S121" s="234" t="s">
        <v>649</v>
      </c>
      <c r="T121" s="234" t="s">
        <v>650</v>
      </c>
      <c r="U121" s="234" t="s">
        <v>651</v>
      </c>
      <c r="V121" s="234" t="s">
        <v>652</v>
      </c>
      <c r="W121" s="234" t="s">
        <v>653</v>
      </c>
      <c r="X121" s="234" t="s">
        <v>654</v>
      </c>
      <c r="Y121" s="234" t="s">
        <v>655</v>
      </c>
      <c r="Z121" s="234" t="s">
        <v>656</v>
      </c>
      <c r="AA121" s="234" t="s">
        <v>657</v>
      </c>
      <c r="AB121" s="234" t="s">
        <v>658</v>
      </c>
      <c r="AC121" s="234" t="s">
        <v>659</v>
      </c>
      <c r="AD121" s="234" t="s">
        <v>660</v>
      </c>
      <c r="AE121" s="234" t="s">
        <v>661</v>
      </c>
      <c r="AF121" s="234" t="s">
        <v>662</v>
      </c>
      <c r="AG121" s="234" t="s">
        <v>663</v>
      </c>
      <c r="AH121" s="234" t="s">
        <v>664</v>
      </c>
      <c r="AI121" s="234" t="s">
        <v>665</v>
      </c>
      <c r="AJ121" s="234" t="s">
        <v>666</v>
      </c>
      <c r="AK121" s="234" t="s">
        <v>667</v>
      </c>
    </row>
    <row r="122" spans="1:60" x14ac:dyDescent="0.2">
      <c r="A122" s="304" t="s">
        <v>673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 x14ac:dyDescent="0.2">
      <c r="A123" s="304" t="s">
        <v>674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 x14ac:dyDescent="0.2">
      <c r="A124" s="304" t="s">
        <v>675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 x14ac:dyDescent="0.2">
      <c r="A125" s="304" t="s">
        <v>676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 x14ac:dyDescent="0.2">
      <c r="A126" s="304" t="s">
        <v>677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 x14ac:dyDescent="0.2">
      <c r="A127" s="304" t="s">
        <v>678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 x14ac:dyDescent="0.2">
      <c r="A128" s="304" t="s">
        <v>679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 x14ac:dyDescent="0.2">
      <c r="A129" s="304" t="s">
        <v>680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 x14ac:dyDescent="0.2">
      <c r="A130" s="304" t="s">
        <v>681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 x14ac:dyDescent="0.2">
      <c r="A131" s="304" t="s">
        <v>682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 x14ac:dyDescent="0.2">
      <c r="A132" s="304" t="s">
        <v>683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 x14ac:dyDescent="0.2">
      <c r="A133" s="304" t="s">
        <v>684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 x14ac:dyDescent="0.2">
      <c r="A134" s="304" t="s">
        <v>685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 x14ac:dyDescent="0.2">
      <c r="A135" s="304" t="s">
        <v>686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 x14ac:dyDescent="0.2">
      <c r="A136" s="304" t="s">
        <v>687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 x14ac:dyDescent="0.2">
      <c r="A137" s="304"/>
      <c r="B137" s="386" t="s">
        <v>689</v>
      </c>
      <c r="C137" s="398"/>
      <c r="D137" s="398"/>
      <c r="E137" s="398"/>
      <c r="F137" s="398"/>
      <c r="G137" s="398"/>
      <c r="H137" s="398"/>
      <c r="I137" s="398"/>
      <c r="J137" s="398"/>
      <c r="K137" s="398"/>
      <c r="L137" s="398"/>
      <c r="M137" s="398"/>
      <c r="N137" s="398"/>
      <c r="O137" s="398"/>
      <c r="P137" s="398"/>
      <c r="Q137" s="398"/>
      <c r="R137" s="398"/>
      <c r="S137" s="398"/>
      <c r="T137" s="398"/>
      <c r="U137" s="398"/>
      <c r="V137" s="398"/>
      <c r="W137" s="398"/>
      <c r="X137" s="398"/>
      <c r="Y137" s="398"/>
      <c r="Z137" s="398"/>
      <c r="AA137" s="398"/>
      <c r="AB137" s="398"/>
      <c r="AC137" s="398"/>
      <c r="AD137" s="398"/>
      <c r="AE137" s="398"/>
      <c r="AF137" s="398"/>
      <c r="AG137" s="398"/>
      <c r="AH137" s="398"/>
      <c r="AI137" s="398"/>
      <c r="AJ137" s="398"/>
      <c r="AK137" s="398"/>
    </row>
    <row r="140" spans="1:37" ht="236" x14ac:dyDescent="0.2">
      <c r="A140" s="303" t="s">
        <v>631</v>
      </c>
      <c r="B140" s="234" t="s">
        <v>632</v>
      </c>
      <c r="C140" s="234" t="s">
        <v>633</v>
      </c>
      <c r="D140" s="234" t="s">
        <v>634</v>
      </c>
      <c r="E140" s="234" t="s">
        <v>635</v>
      </c>
      <c r="F140" s="234" t="s">
        <v>636</v>
      </c>
      <c r="G140" s="234" t="s">
        <v>637</v>
      </c>
      <c r="H140" s="234" t="s">
        <v>638</v>
      </c>
      <c r="I140" s="234" t="s">
        <v>639</v>
      </c>
      <c r="J140" s="234" t="s">
        <v>640</v>
      </c>
      <c r="K140" s="234" t="s">
        <v>641</v>
      </c>
      <c r="L140" s="234" t="s">
        <v>642</v>
      </c>
      <c r="M140" s="234" t="s">
        <v>643</v>
      </c>
      <c r="N140" s="234" t="s">
        <v>644</v>
      </c>
      <c r="O140" s="234" t="s">
        <v>645</v>
      </c>
      <c r="P140" s="234" t="s">
        <v>646</v>
      </c>
      <c r="Q140" s="234" t="s">
        <v>647</v>
      </c>
      <c r="R140" s="234" t="s">
        <v>648</v>
      </c>
      <c r="S140" s="234" t="s">
        <v>649</v>
      </c>
      <c r="T140" s="234" t="s">
        <v>650</v>
      </c>
      <c r="U140" s="234" t="s">
        <v>651</v>
      </c>
      <c r="V140" s="234" t="s">
        <v>652</v>
      </c>
      <c r="W140" s="234" t="s">
        <v>653</v>
      </c>
      <c r="X140" s="234" t="s">
        <v>654</v>
      </c>
      <c r="Y140" s="234" t="s">
        <v>655</v>
      </c>
      <c r="Z140" s="234" t="s">
        <v>656</v>
      </c>
      <c r="AA140" s="234" t="s">
        <v>657</v>
      </c>
      <c r="AB140" s="234" t="s">
        <v>658</v>
      </c>
      <c r="AC140" s="234" t="s">
        <v>659</v>
      </c>
      <c r="AD140" s="234" t="s">
        <v>660</v>
      </c>
      <c r="AE140" s="234" t="s">
        <v>661</v>
      </c>
      <c r="AF140" s="234" t="s">
        <v>662</v>
      </c>
      <c r="AG140" s="234" t="s">
        <v>663</v>
      </c>
      <c r="AH140" s="234" t="s">
        <v>664</v>
      </c>
      <c r="AI140" s="234" t="s">
        <v>665</v>
      </c>
      <c r="AJ140" s="234" t="s">
        <v>666</v>
      </c>
      <c r="AK140" s="234" t="s">
        <v>667</v>
      </c>
    </row>
    <row r="141" spans="1:37" x14ac:dyDescent="0.2">
      <c r="A141" s="304" t="s">
        <v>668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 x14ac:dyDescent="0.2">
      <c r="A142" s="304" t="s">
        <v>669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 x14ac:dyDescent="0.2">
      <c r="A143" s="304" t="s">
        <v>670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 x14ac:dyDescent="0.2">
      <c r="A144" s="304" t="s">
        <v>671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 x14ac:dyDescent="0.2">
      <c r="A145" s="304"/>
      <c r="B145" s="386" t="s">
        <v>672</v>
      </c>
      <c r="C145" s="398"/>
      <c r="D145" s="398"/>
      <c r="E145" s="398"/>
      <c r="F145" s="398"/>
      <c r="G145" s="398"/>
      <c r="H145" s="398"/>
      <c r="I145" s="398"/>
      <c r="J145" s="398"/>
      <c r="K145" s="398"/>
      <c r="L145" s="398"/>
      <c r="M145" s="398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  <c r="AB145" s="398"/>
      <c r="AC145" s="398"/>
      <c r="AD145" s="398"/>
      <c r="AE145" s="398"/>
      <c r="AF145" s="398"/>
      <c r="AG145" s="398"/>
      <c r="AH145" s="398"/>
      <c r="AI145" s="398"/>
      <c r="AJ145" s="398"/>
      <c r="AK145" s="398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baseColWidth="10" defaultRowHeight="15" x14ac:dyDescent="0.2"/>
  <cols>
    <col min="2" max="27" width="7.6640625" customWidth="1"/>
    <col min="31" max="70" width="7.6640625" customWidth="1"/>
    <col min="74" max="113" width="7.6640625" customWidth="1"/>
  </cols>
  <sheetData>
    <row r="1" spans="1:113" ht="185" x14ac:dyDescent="0.2">
      <c r="A1" s="303" t="s">
        <v>631</v>
      </c>
      <c r="B1" s="234" t="s">
        <v>696</v>
      </c>
      <c r="AD1" s="303" t="s">
        <v>631</v>
      </c>
      <c r="AE1" s="234" t="s">
        <v>698</v>
      </c>
      <c r="AF1" s="234" t="s">
        <v>739</v>
      </c>
      <c r="AG1" s="234" t="s">
        <v>740</v>
      </c>
      <c r="AH1" s="234" t="s">
        <v>699</v>
      </c>
      <c r="AI1" s="234" t="s">
        <v>700</v>
      </c>
      <c r="AJ1" s="234" t="s">
        <v>701</v>
      </c>
      <c r="AK1" s="234" t="s">
        <v>646</v>
      </c>
      <c r="AL1" s="234" t="s">
        <v>647</v>
      </c>
      <c r="AM1" s="234" t="s">
        <v>741</v>
      </c>
      <c r="AN1" s="234" t="s">
        <v>648</v>
      </c>
      <c r="AO1" s="234" t="s">
        <v>702</v>
      </c>
      <c r="AP1" s="234" t="s">
        <v>703</v>
      </c>
      <c r="AQ1" s="234" t="s">
        <v>742</v>
      </c>
      <c r="AR1" s="234" t="s">
        <v>743</v>
      </c>
      <c r="AS1" s="234" t="s">
        <v>744</v>
      </c>
      <c r="AT1" s="234" t="s">
        <v>745</v>
      </c>
      <c r="AU1" s="234" t="s">
        <v>746</v>
      </c>
      <c r="AV1" s="234" t="s">
        <v>747</v>
      </c>
      <c r="AW1" s="234" t="s">
        <v>660</v>
      </c>
      <c r="AX1" s="234" t="s">
        <v>661</v>
      </c>
      <c r="AY1" s="234" t="s">
        <v>704</v>
      </c>
      <c r="AZ1" s="234" t="s">
        <v>748</v>
      </c>
      <c r="BA1" s="234" t="s">
        <v>705</v>
      </c>
      <c r="BB1" s="234" t="s">
        <v>706</v>
      </c>
      <c r="BC1" s="234" t="s">
        <v>707</v>
      </c>
      <c r="BD1" s="234" t="s">
        <v>708</v>
      </c>
      <c r="BE1" s="234" t="s">
        <v>749</v>
      </c>
      <c r="BF1" s="234" t="s">
        <v>750</v>
      </c>
      <c r="BG1" s="234" t="s">
        <v>751</v>
      </c>
      <c r="BH1" s="234" t="s">
        <v>709</v>
      </c>
      <c r="BI1" s="234" t="s">
        <v>710</v>
      </c>
      <c r="BJ1" s="234" t="s">
        <v>711</v>
      </c>
      <c r="BK1" s="234" t="s">
        <v>712</v>
      </c>
      <c r="BL1" s="234" t="s">
        <v>713</v>
      </c>
      <c r="BM1" s="234" t="s">
        <v>714</v>
      </c>
      <c r="BN1" s="234" t="s">
        <v>715</v>
      </c>
      <c r="BO1" s="234" t="s">
        <v>716</v>
      </c>
      <c r="BP1" s="234" t="s">
        <v>752</v>
      </c>
      <c r="BQ1" s="234" t="s">
        <v>717</v>
      </c>
      <c r="BR1" s="234" t="s">
        <v>718</v>
      </c>
      <c r="BU1" s="303" t="s">
        <v>631</v>
      </c>
      <c r="BV1" s="234" t="s">
        <v>698</v>
      </c>
      <c r="BW1" s="234" t="s">
        <v>739</v>
      </c>
      <c r="BX1" s="234" t="s">
        <v>740</v>
      </c>
      <c r="BY1" s="234" t="s">
        <v>699</v>
      </c>
      <c r="BZ1" s="234" t="s">
        <v>700</v>
      </c>
      <c r="CA1" s="234" t="s">
        <v>701</v>
      </c>
      <c r="CB1" s="234" t="s">
        <v>646</v>
      </c>
      <c r="CC1" s="234" t="s">
        <v>647</v>
      </c>
      <c r="CD1" s="234" t="s">
        <v>741</v>
      </c>
      <c r="CE1" s="234" t="s">
        <v>648</v>
      </c>
      <c r="CF1" s="234" t="s">
        <v>702</v>
      </c>
      <c r="CG1" s="234" t="s">
        <v>703</v>
      </c>
      <c r="CH1" s="234" t="s">
        <v>742</v>
      </c>
      <c r="CI1" s="234" t="s">
        <v>743</v>
      </c>
      <c r="CJ1" s="234" t="s">
        <v>744</v>
      </c>
      <c r="CK1" s="234" t="s">
        <v>745</v>
      </c>
      <c r="CL1" s="234" t="s">
        <v>746</v>
      </c>
      <c r="CM1" s="234" t="s">
        <v>747</v>
      </c>
      <c r="CN1" s="234" t="s">
        <v>660</v>
      </c>
      <c r="CO1" s="234" t="s">
        <v>661</v>
      </c>
      <c r="CP1" s="234" t="s">
        <v>704</v>
      </c>
      <c r="CQ1" s="234" t="s">
        <v>748</v>
      </c>
      <c r="CR1" s="234" t="s">
        <v>705</v>
      </c>
      <c r="CS1" s="234" t="s">
        <v>706</v>
      </c>
      <c r="CT1" s="234" t="s">
        <v>707</v>
      </c>
      <c r="CU1" s="234" t="s">
        <v>708</v>
      </c>
      <c r="CV1" s="234" t="s">
        <v>749</v>
      </c>
      <c r="CW1" s="234" t="s">
        <v>750</v>
      </c>
      <c r="CX1" s="234" t="s">
        <v>751</v>
      </c>
      <c r="CY1" s="234" t="s">
        <v>709</v>
      </c>
      <c r="CZ1" s="234" t="s">
        <v>710</v>
      </c>
      <c r="DA1" s="234" t="s">
        <v>711</v>
      </c>
      <c r="DB1" s="234" t="s">
        <v>712</v>
      </c>
      <c r="DC1" s="234" t="s">
        <v>713</v>
      </c>
      <c r="DD1" s="234" t="s">
        <v>714</v>
      </c>
      <c r="DE1" s="234" t="s">
        <v>715</v>
      </c>
      <c r="DF1" s="234" t="s">
        <v>716</v>
      </c>
      <c r="DG1" s="234" t="s">
        <v>752</v>
      </c>
      <c r="DH1" s="234" t="s">
        <v>717</v>
      </c>
      <c r="DI1" s="234" t="s">
        <v>718</v>
      </c>
    </row>
    <row r="2" spans="1:113" x14ac:dyDescent="0.2">
      <c r="A2" s="304" t="s">
        <v>753</v>
      </c>
      <c r="B2" s="306">
        <v>1</v>
      </c>
      <c r="AD2" s="304" t="s">
        <v>698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698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 x14ac:dyDescent="0.2">
      <c r="A3" s="304" t="s">
        <v>698</v>
      </c>
      <c r="B3" s="306">
        <v>1</v>
      </c>
      <c r="AD3" s="304" t="s">
        <v>739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739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 x14ac:dyDescent="0.2">
      <c r="A4" s="304" t="s">
        <v>754</v>
      </c>
      <c r="B4" s="306">
        <v>1</v>
      </c>
      <c r="AD4" s="304" t="s">
        <v>740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740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 x14ac:dyDescent="0.2">
      <c r="A5" s="304" t="s">
        <v>755</v>
      </c>
      <c r="B5" s="306">
        <v>1</v>
      </c>
      <c r="AD5" s="304" t="s">
        <v>699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699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 x14ac:dyDescent="0.2">
      <c r="A6" s="304" t="s">
        <v>756</v>
      </c>
      <c r="B6" s="306">
        <v>1</v>
      </c>
      <c r="AD6" s="304" t="s">
        <v>700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700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 x14ac:dyDescent="0.2">
      <c r="A7" s="304" t="s">
        <v>757</v>
      </c>
      <c r="B7" s="306">
        <v>1</v>
      </c>
      <c r="AD7" s="304" t="s">
        <v>701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701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 x14ac:dyDescent="0.2">
      <c r="A8" s="304" t="s">
        <v>739</v>
      </c>
      <c r="B8" s="306">
        <v>0</v>
      </c>
      <c r="AD8" s="304" t="s">
        <v>646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646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 x14ac:dyDescent="0.2">
      <c r="A9" s="304" t="s">
        <v>740</v>
      </c>
      <c r="B9" s="306">
        <v>0</v>
      </c>
      <c r="AD9" s="304" t="s">
        <v>647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647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 x14ac:dyDescent="0.2">
      <c r="A10" s="304" t="s">
        <v>758</v>
      </c>
      <c r="B10" s="306">
        <v>1</v>
      </c>
      <c r="AD10" s="304" t="s">
        <v>741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741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 x14ac:dyDescent="0.2">
      <c r="A11" s="304" t="s">
        <v>759</v>
      </c>
      <c r="B11" s="306">
        <v>1</v>
      </c>
      <c r="AD11" s="304" t="s">
        <v>648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648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 x14ac:dyDescent="0.2">
      <c r="A12" s="304" t="s">
        <v>760</v>
      </c>
      <c r="B12" s="306">
        <v>1</v>
      </c>
      <c r="AD12" s="304" t="s">
        <v>702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702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 x14ac:dyDescent="0.2">
      <c r="A13" s="304" t="s">
        <v>699</v>
      </c>
      <c r="B13" s="306">
        <v>1</v>
      </c>
      <c r="AD13" s="304" t="s">
        <v>703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703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 x14ac:dyDescent="0.2">
      <c r="A14" s="304" t="s">
        <v>700</v>
      </c>
      <c r="B14" s="306">
        <v>1</v>
      </c>
      <c r="AD14" s="304" t="s">
        <v>742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742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 x14ac:dyDescent="0.2">
      <c r="A15" s="304" t="s">
        <v>701</v>
      </c>
      <c r="B15" s="306">
        <v>1</v>
      </c>
      <c r="AD15" s="304" t="s">
        <v>743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743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 x14ac:dyDescent="0.2">
      <c r="A16" s="304" t="s">
        <v>646</v>
      </c>
      <c r="B16" s="306">
        <v>1</v>
      </c>
      <c r="AD16" s="304" t="s">
        <v>744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744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 x14ac:dyDescent="0.2">
      <c r="A17" s="304" t="s">
        <v>647</v>
      </c>
      <c r="B17" s="306">
        <v>1</v>
      </c>
      <c r="AD17" s="304" t="s">
        <v>745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745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 x14ac:dyDescent="0.2">
      <c r="A18" s="304" t="s">
        <v>761</v>
      </c>
      <c r="B18" s="306">
        <v>1</v>
      </c>
      <c r="AD18" s="304" t="s">
        <v>746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746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 x14ac:dyDescent="0.2">
      <c r="A19" s="304" t="s">
        <v>741</v>
      </c>
      <c r="B19" s="306">
        <v>0</v>
      </c>
      <c r="AD19" s="304" t="s">
        <v>747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747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 x14ac:dyDescent="0.2">
      <c r="A20" s="304" t="s">
        <v>648</v>
      </c>
      <c r="B20" s="306">
        <v>1</v>
      </c>
      <c r="AD20" s="304" t="s">
        <v>660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660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 x14ac:dyDescent="0.2">
      <c r="A21" s="304" t="s">
        <v>702</v>
      </c>
      <c r="B21" s="306">
        <v>1</v>
      </c>
      <c r="AD21" s="304" t="s">
        <v>661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661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 x14ac:dyDescent="0.2">
      <c r="A22" s="304" t="s">
        <v>703</v>
      </c>
      <c r="B22" s="306">
        <v>1</v>
      </c>
      <c r="AD22" s="304" t="s">
        <v>704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704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 x14ac:dyDescent="0.2">
      <c r="A23" s="304" t="s">
        <v>762</v>
      </c>
      <c r="B23" s="306">
        <v>1</v>
      </c>
      <c r="AD23" s="304" t="s">
        <v>748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748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 x14ac:dyDescent="0.2">
      <c r="A24" s="304" t="s">
        <v>763</v>
      </c>
      <c r="B24" s="306">
        <v>1</v>
      </c>
      <c r="AD24" s="304" t="s">
        <v>705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705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 x14ac:dyDescent="0.2">
      <c r="A25" s="304" t="s">
        <v>764</v>
      </c>
      <c r="B25" s="306">
        <v>1</v>
      </c>
      <c r="AD25" s="304" t="s">
        <v>706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706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 x14ac:dyDescent="0.2">
      <c r="A26" s="304" t="s">
        <v>742</v>
      </c>
      <c r="B26" s="306">
        <v>0</v>
      </c>
      <c r="AD26" s="304" t="s">
        <v>707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707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 x14ac:dyDescent="0.2">
      <c r="A27" s="304" t="s">
        <v>743</v>
      </c>
      <c r="B27" s="306">
        <v>0</v>
      </c>
      <c r="AD27" s="304" t="s">
        <v>708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708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 x14ac:dyDescent="0.2">
      <c r="A28" s="304" t="s">
        <v>744</v>
      </c>
      <c r="B28" s="306">
        <v>0</v>
      </c>
      <c r="AD28" s="304" t="s">
        <v>749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749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 x14ac:dyDescent="0.2">
      <c r="A29" s="304" t="s">
        <v>745</v>
      </c>
      <c r="B29" s="306">
        <v>0</v>
      </c>
      <c r="AD29" s="304" t="s">
        <v>750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750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 x14ac:dyDescent="0.2">
      <c r="A30" s="304" t="s">
        <v>746</v>
      </c>
      <c r="B30" s="306">
        <v>0</v>
      </c>
      <c r="AD30" s="304" t="s">
        <v>751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751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 x14ac:dyDescent="0.2">
      <c r="A31" s="304" t="s">
        <v>747</v>
      </c>
      <c r="B31" s="306">
        <v>0</v>
      </c>
      <c r="AD31" s="304" t="s">
        <v>709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709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 x14ac:dyDescent="0.2">
      <c r="A32" s="304" t="s">
        <v>660</v>
      </c>
      <c r="B32" s="306">
        <v>1</v>
      </c>
      <c r="AD32" s="304" t="s">
        <v>710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710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 x14ac:dyDescent="0.2">
      <c r="A33" s="304" t="s">
        <v>661</v>
      </c>
      <c r="B33" s="306">
        <v>1</v>
      </c>
      <c r="AD33" s="304" t="s">
        <v>711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711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 x14ac:dyDescent="0.2">
      <c r="A34" s="304" t="s">
        <v>704</v>
      </c>
      <c r="B34" s="306">
        <v>1</v>
      </c>
      <c r="AD34" s="304" t="s">
        <v>712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712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 x14ac:dyDescent="0.2">
      <c r="A35" s="304" t="s">
        <v>748</v>
      </c>
      <c r="B35" s="306">
        <v>0</v>
      </c>
      <c r="AD35" s="304" t="s">
        <v>713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713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 x14ac:dyDescent="0.2">
      <c r="A36" s="304" t="s">
        <v>705</v>
      </c>
      <c r="B36" s="306">
        <v>1</v>
      </c>
      <c r="AD36" s="304" t="s">
        <v>714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714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 x14ac:dyDescent="0.2">
      <c r="A37" s="304" t="s">
        <v>706</v>
      </c>
      <c r="B37" s="306">
        <v>1</v>
      </c>
      <c r="AD37" s="304" t="s">
        <v>715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715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 x14ac:dyDescent="0.2">
      <c r="A38" s="304" t="s">
        <v>707</v>
      </c>
      <c r="B38" s="306">
        <v>1</v>
      </c>
      <c r="AD38" s="304" t="s">
        <v>716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716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 x14ac:dyDescent="0.2">
      <c r="A39" s="304" t="s">
        <v>708</v>
      </c>
      <c r="B39" s="306">
        <v>1</v>
      </c>
      <c r="AD39" s="304" t="s">
        <v>752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752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 x14ac:dyDescent="0.2">
      <c r="A40" s="304" t="s">
        <v>749</v>
      </c>
      <c r="B40" s="306">
        <v>0</v>
      </c>
      <c r="AD40" s="304" t="s">
        <v>717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717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 x14ac:dyDescent="0.2">
      <c r="A41" s="304" t="s">
        <v>750</v>
      </c>
      <c r="B41" s="306">
        <v>0</v>
      </c>
      <c r="AD41" s="304" t="s">
        <v>718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718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 x14ac:dyDescent="0.2">
      <c r="A42" s="304" t="s">
        <v>751</v>
      </c>
      <c r="B42" s="306">
        <v>0</v>
      </c>
      <c r="AD42" s="304"/>
      <c r="AE42" s="386" t="s">
        <v>694</v>
      </c>
      <c r="AF42" s="398"/>
      <c r="AG42" s="398"/>
      <c r="AH42" s="398"/>
      <c r="AI42" s="398"/>
      <c r="AJ42" s="398"/>
      <c r="AK42" s="398"/>
      <c r="AL42" s="398"/>
      <c r="AM42" s="398"/>
      <c r="AN42" s="398"/>
      <c r="AO42" s="398"/>
      <c r="AP42" s="398"/>
      <c r="AQ42" s="398"/>
      <c r="AR42" s="398"/>
      <c r="AS42" s="398"/>
      <c r="AT42" s="398"/>
      <c r="AU42" s="398"/>
      <c r="AV42" s="398"/>
      <c r="AW42" s="398"/>
      <c r="AX42" s="398"/>
      <c r="AY42" s="398"/>
      <c r="AZ42" s="398"/>
      <c r="BA42" s="398"/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8"/>
      <c r="BR42" s="398"/>
      <c r="BU42" s="304"/>
      <c r="BV42" s="386" t="s">
        <v>693</v>
      </c>
      <c r="BW42" s="398"/>
      <c r="BX42" s="398"/>
      <c r="BY42" s="398"/>
      <c r="BZ42" s="398"/>
      <c r="CA42" s="398"/>
      <c r="CB42" s="398"/>
      <c r="CC42" s="398"/>
      <c r="CD42" s="398"/>
      <c r="CE42" s="398"/>
      <c r="CF42" s="398"/>
      <c r="CG42" s="398"/>
      <c r="CH42" s="398"/>
      <c r="CI42" s="398"/>
      <c r="CJ42" s="398"/>
      <c r="CK42" s="398"/>
      <c r="CL42" s="398"/>
      <c r="CM42" s="398"/>
      <c r="CN42" s="398"/>
      <c r="CO42" s="398"/>
      <c r="CP42" s="398"/>
      <c r="CQ42" s="398"/>
      <c r="CR42" s="398"/>
      <c r="CS42" s="398"/>
      <c r="CT42" s="398"/>
      <c r="CU42" s="398"/>
      <c r="CV42" s="398"/>
      <c r="CW42" s="398"/>
      <c r="CX42" s="398"/>
      <c r="CY42" s="398"/>
      <c r="CZ42" s="398"/>
      <c r="DA42" s="398"/>
      <c r="DB42" s="398"/>
      <c r="DC42" s="398"/>
      <c r="DD42" s="398"/>
      <c r="DE42" s="398"/>
      <c r="DF42" s="398"/>
      <c r="DG42" s="398"/>
      <c r="DH42" s="398"/>
      <c r="DI42" s="398"/>
    </row>
    <row r="43" spans="1:113" x14ac:dyDescent="0.2">
      <c r="A43" s="304" t="s">
        <v>709</v>
      </c>
      <c r="B43" s="306">
        <v>1</v>
      </c>
    </row>
    <row r="44" spans="1:113" x14ac:dyDescent="0.2">
      <c r="A44" s="304" t="s">
        <v>710</v>
      </c>
      <c r="B44" s="306">
        <v>1</v>
      </c>
    </row>
    <row r="45" spans="1:113" ht="185" x14ac:dyDescent="0.2">
      <c r="A45" s="304" t="s">
        <v>711</v>
      </c>
      <c r="B45" s="306">
        <v>1</v>
      </c>
      <c r="AD45" s="303" t="s">
        <v>631</v>
      </c>
      <c r="AE45" s="234" t="s">
        <v>698</v>
      </c>
      <c r="AF45" s="234" t="s">
        <v>739</v>
      </c>
      <c r="AG45" s="234" t="s">
        <v>740</v>
      </c>
      <c r="AH45" s="234" t="s">
        <v>699</v>
      </c>
      <c r="AI45" s="234" t="s">
        <v>700</v>
      </c>
      <c r="AJ45" s="234" t="s">
        <v>701</v>
      </c>
      <c r="AK45" s="234" t="s">
        <v>646</v>
      </c>
      <c r="AL45" s="234" t="s">
        <v>647</v>
      </c>
      <c r="AM45" s="234" t="s">
        <v>741</v>
      </c>
      <c r="AN45" s="234" t="s">
        <v>648</v>
      </c>
      <c r="AO45" s="234" t="s">
        <v>702</v>
      </c>
      <c r="AP45" s="234" t="s">
        <v>703</v>
      </c>
      <c r="AQ45" s="234" t="s">
        <v>742</v>
      </c>
      <c r="AR45" s="234" t="s">
        <v>743</v>
      </c>
      <c r="AS45" s="234" t="s">
        <v>744</v>
      </c>
      <c r="AT45" s="234" t="s">
        <v>745</v>
      </c>
      <c r="AU45" s="234" t="s">
        <v>746</v>
      </c>
      <c r="AV45" s="234" t="s">
        <v>747</v>
      </c>
      <c r="AW45" s="234" t="s">
        <v>660</v>
      </c>
      <c r="AX45" s="234" t="s">
        <v>661</v>
      </c>
      <c r="AY45" s="234" t="s">
        <v>704</v>
      </c>
      <c r="AZ45" s="234" t="s">
        <v>748</v>
      </c>
      <c r="BA45" s="234" t="s">
        <v>705</v>
      </c>
      <c r="BB45" s="234" t="s">
        <v>706</v>
      </c>
      <c r="BC45" s="234" t="s">
        <v>707</v>
      </c>
      <c r="BD45" s="234" t="s">
        <v>708</v>
      </c>
      <c r="BE45" s="234" t="s">
        <v>749</v>
      </c>
      <c r="BF45" s="234" t="s">
        <v>750</v>
      </c>
      <c r="BG45" s="234" t="s">
        <v>751</v>
      </c>
      <c r="BH45" s="234" t="s">
        <v>709</v>
      </c>
      <c r="BI45" s="234" t="s">
        <v>710</v>
      </c>
      <c r="BJ45" s="234" t="s">
        <v>711</v>
      </c>
      <c r="BK45" s="234" t="s">
        <v>712</v>
      </c>
      <c r="BL45" s="234" t="s">
        <v>713</v>
      </c>
      <c r="BM45" s="234" t="s">
        <v>714</v>
      </c>
      <c r="BN45" s="234" t="s">
        <v>715</v>
      </c>
      <c r="BO45" s="234" t="s">
        <v>716</v>
      </c>
      <c r="BP45" s="234" t="s">
        <v>752</v>
      </c>
      <c r="BQ45" s="234" t="s">
        <v>717</v>
      </c>
      <c r="BR45" s="234" t="s">
        <v>718</v>
      </c>
    </row>
    <row r="46" spans="1:113" x14ac:dyDescent="0.2">
      <c r="A46" s="304" t="s">
        <v>765</v>
      </c>
      <c r="B46" s="306">
        <v>1</v>
      </c>
      <c r="AD46" s="304" t="s">
        <v>698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 x14ac:dyDescent="0.2">
      <c r="A47" s="304" t="s">
        <v>766</v>
      </c>
      <c r="B47" s="306">
        <v>1</v>
      </c>
      <c r="AD47" s="304" t="s">
        <v>739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 x14ac:dyDescent="0.2">
      <c r="A48" s="304" t="s">
        <v>767</v>
      </c>
      <c r="B48" s="306">
        <v>1</v>
      </c>
      <c r="AD48" s="304" t="s">
        <v>740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 x14ac:dyDescent="0.2">
      <c r="A49" s="304" t="s">
        <v>712</v>
      </c>
      <c r="B49" s="306">
        <v>1</v>
      </c>
      <c r="AD49" s="304" t="s">
        <v>699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 x14ac:dyDescent="0.2">
      <c r="A50" s="304" t="s">
        <v>713</v>
      </c>
      <c r="B50" s="306">
        <v>1</v>
      </c>
      <c r="AD50" s="304" t="s">
        <v>700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 x14ac:dyDescent="0.2">
      <c r="A51" s="304" t="s">
        <v>714</v>
      </c>
      <c r="B51" s="306">
        <v>1</v>
      </c>
      <c r="AD51" s="304" t="s">
        <v>701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 x14ac:dyDescent="0.2">
      <c r="A52" s="304" t="s">
        <v>715</v>
      </c>
      <c r="B52" s="306">
        <v>1</v>
      </c>
      <c r="AD52" s="304" t="s">
        <v>646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 x14ac:dyDescent="0.2">
      <c r="A53" s="304" t="s">
        <v>716</v>
      </c>
      <c r="B53" s="306">
        <v>1</v>
      </c>
      <c r="AD53" s="304" t="s">
        <v>647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 x14ac:dyDescent="0.2">
      <c r="A54" s="304" t="s">
        <v>768</v>
      </c>
      <c r="B54" s="306">
        <v>1</v>
      </c>
      <c r="AD54" s="304" t="s">
        <v>741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 x14ac:dyDescent="0.2">
      <c r="A55" s="304" t="s">
        <v>769</v>
      </c>
      <c r="B55" s="306">
        <v>1</v>
      </c>
      <c r="AD55" s="304" t="s">
        <v>648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 x14ac:dyDescent="0.2">
      <c r="A56" s="304" t="s">
        <v>752</v>
      </c>
      <c r="B56" s="306">
        <v>0</v>
      </c>
      <c r="AD56" s="304" t="s">
        <v>702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 x14ac:dyDescent="0.2">
      <c r="A57" s="304" t="s">
        <v>770</v>
      </c>
      <c r="B57" s="306">
        <v>1</v>
      </c>
      <c r="AD57" s="304" t="s">
        <v>703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 x14ac:dyDescent="0.2">
      <c r="A58" s="304" t="s">
        <v>717</v>
      </c>
      <c r="B58" s="306">
        <v>1</v>
      </c>
      <c r="AD58" s="304" t="s">
        <v>742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 x14ac:dyDescent="0.2">
      <c r="A59" s="304" t="s">
        <v>718</v>
      </c>
      <c r="B59" s="306">
        <v>1</v>
      </c>
      <c r="AD59" s="304" t="s">
        <v>743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 x14ac:dyDescent="0.2">
      <c r="A60" s="304"/>
      <c r="B60" s="386" t="s">
        <v>697</v>
      </c>
      <c r="AD60" s="304" t="s">
        <v>744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 x14ac:dyDescent="0.2">
      <c r="AD61" s="304" t="s">
        <v>745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 x14ac:dyDescent="0.2">
      <c r="AD62" s="304" t="s">
        <v>746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 x14ac:dyDescent="0.2">
      <c r="AD63" s="304" t="s">
        <v>747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 x14ac:dyDescent="0.2">
      <c r="AD64" s="304" t="s">
        <v>660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 x14ac:dyDescent="0.2">
      <c r="AD65" s="304" t="s">
        <v>661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 x14ac:dyDescent="0.2">
      <c r="AD66" s="304" t="s">
        <v>704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 x14ac:dyDescent="0.2">
      <c r="AD67" s="304" t="s">
        <v>748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 x14ac:dyDescent="0.2">
      <c r="AD68" s="304" t="s">
        <v>705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 x14ac:dyDescent="0.2">
      <c r="AD69" s="304" t="s">
        <v>706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 x14ac:dyDescent="0.2">
      <c r="AD70" s="304" t="s">
        <v>707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 x14ac:dyDescent="0.2">
      <c r="AD71" s="304" t="s">
        <v>708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 x14ac:dyDescent="0.2">
      <c r="AD72" s="304" t="s">
        <v>749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 x14ac:dyDescent="0.2">
      <c r="AD73" s="304" t="s">
        <v>750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 x14ac:dyDescent="0.2">
      <c r="AD74" s="304" t="s">
        <v>751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 x14ac:dyDescent="0.2">
      <c r="AD75" s="304" t="s">
        <v>709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 x14ac:dyDescent="0.2">
      <c r="AD76" s="304" t="s">
        <v>710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 x14ac:dyDescent="0.2">
      <c r="AD77" s="304" t="s">
        <v>711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 x14ac:dyDescent="0.2">
      <c r="AD78" s="304" t="s">
        <v>712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 x14ac:dyDescent="0.2">
      <c r="AD79" s="304" t="s">
        <v>713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 x14ac:dyDescent="0.2">
      <c r="AD80" s="304" t="s">
        <v>714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 x14ac:dyDescent="0.2">
      <c r="AD81" s="304" t="s">
        <v>715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 x14ac:dyDescent="0.2">
      <c r="AD82" s="304" t="s">
        <v>716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 x14ac:dyDescent="0.2">
      <c r="AD83" s="304" t="s">
        <v>752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 x14ac:dyDescent="0.2">
      <c r="AD84" s="304" t="s">
        <v>717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 x14ac:dyDescent="0.2">
      <c r="AD85" s="304" t="s">
        <v>718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 x14ac:dyDescent="0.2">
      <c r="AD86" s="304"/>
      <c r="AE86" s="386" t="s">
        <v>695</v>
      </c>
      <c r="AF86" s="398"/>
      <c r="AG86" s="398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398"/>
      <c r="AT86" s="398"/>
      <c r="AU86" s="398"/>
      <c r="AV86" s="398"/>
      <c r="AW86" s="398"/>
      <c r="AX86" s="398"/>
      <c r="AY86" s="398"/>
      <c r="AZ86" s="398"/>
      <c r="BA86" s="398"/>
      <c r="BB86" s="398"/>
      <c r="BC86" s="398"/>
      <c r="BD86" s="398"/>
      <c r="BE86" s="398"/>
      <c r="BF86" s="398"/>
      <c r="BG86" s="398"/>
      <c r="BH86" s="398"/>
      <c r="BI86" s="398"/>
      <c r="BJ86" s="398"/>
      <c r="BK86" s="398"/>
      <c r="BL86" s="398"/>
      <c r="BM86" s="398"/>
      <c r="BN86" s="398"/>
      <c r="BO86" s="398"/>
      <c r="BP86" s="398"/>
      <c r="BQ86" s="398"/>
      <c r="BR86" s="398"/>
    </row>
    <row r="89" spans="30:113" ht="185" x14ac:dyDescent="0.2">
      <c r="AD89" s="303" t="s">
        <v>631</v>
      </c>
      <c r="AE89" s="234" t="s">
        <v>739</v>
      </c>
      <c r="AF89" s="234" t="s">
        <v>740</v>
      </c>
      <c r="AG89" s="234" t="s">
        <v>741</v>
      </c>
      <c r="AH89" s="234" t="s">
        <v>742</v>
      </c>
      <c r="AI89" s="234" t="s">
        <v>743</v>
      </c>
      <c r="AJ89" s="234" t="s">
        <v>744</v>
      </c>
      <c r="AK89" s="234" t="s">
        <v>745</v>
      </c>
      <c r="AL89" s="234" t="s">
        <v>746</v>
      </c>
      <c r="AM89" s="234" t="s">
        <v>747</v>
      </c>
      <c r="AN89" s="234" t="s">
        <v>748</v>
      </c>
      <c r="AO89" s="234" t="s">
        <v>749</v>
      </c>
      <c r="AP89" s="234" t="s">
        <v>750</v>
      </c>
      <c r="AQ89" s="234" t="s">
        <v>751</v>
      </c>
      <c r="AR89" s="234" t="s">
        <v>752</v>
      </c>
      <c r="AS89" s="234" t="s">
        <v>698</v>
      </c>
      <c r="AT89" s="234" t="s">
        <v>699</v>
      </c>
      <c r="AU89" s="234" t="s">
        <v>700</v>
      </c>
      <c r="AV89" s="234" t="s">
        <v>701</v>
      </c>
      <c r="AW89" s="234" t="s">
        <v>646</v>
      </c>
      <c r="AX89" s="234" t="s">
        <v>647</v>
      </c>
      <c r="AY89" s="234" t="s">
        <v>648</v>
      </c>
      <c r="AZ89" s="234" t="s">
        <v>702</v>
      </c>
      <c r="BA89" s="234" t="s">
        <v>703</v>
      </c>
      <c r="BB89" s="234" t="s">
        <v>660</v>
      </c>
      <c r="BC89" s="234" t="s">
        <v>661</v>
      </c>
      <c r="BD89" s="234" t="s">
        <v>704</v>
      </c>
      <c r="BE89" s="234" t="s">
        <v>705</v>
      </c>
      <c r="BF89" s="234" t="s">
        <v>706</v>
      </c>
      <c r="BG89" s="234" t="s">
        <v>707</v>
      </c>
      <c r="BH89" s="234" t="s">
        <v>708</v>
      </c>
      <c r="BI89" s="234" t="s">
        <v>709</v>
      </c>
      <c r="BJ89" s="234" t="s">
        <v>710</v>
      </c>
      <c r="BK89" s="234" t="s">
        <v>711</v>
      </c>
      <c r="BL89" s="234" t="s">
        <v>712</v>
      </c>
      <c r="BM89" s="234" t="s">
        <v>713</v>
      </c>
      <c r="BN89" s="234" t="s">
        <v>714</v>
      </c>
      <c r="BO89" s="234" t="s">
        <v>715</v>
      </c>
      <c r="BP89" s="234" t="s">
        <v>716</v>
      </c>
      <c r="BQ89" s="234" t="s">
        <v>717</v>
      </c>
      <c r="BR89" s="234" t="s">
        <v>718</v>
      </c>
      <c r="BU89" s="303" t="s">
        <v>631</v>
      </c>
      <c r="BV89" s="234" t="s">
        <v>739</v>
      </c>
      <c r="BW89" s="234" t="s">
        <v>740</v>
      </c>
      <c r="BX89" s="234" t="s">
        <v>741</v>
      </c>
      <c r="BY89" s="234" t="s">
        <v>742</v>
      </c>
      <c r="BZ89" s="234" t="s">
        <v>743</v>
      </c>
      <c r="CA89" s="234" t="s">
        <v>744</v>
      </c>
      <c r="CB89" s="234" t="s">
        <v>745</v>
      </c>
      <c r="CC89" s="234" t="s">
        <v>746</v>
      </c>
      <c r="CD89" s="234" t="s">
        <v>747</v>
      </c>
      <c r="CE89" s="234" t="s">
        <v>748</v>
      </c>
      <c r="CF89" s="234" t="s">
        <v>749</v>
      </c>
      <c r="CG89" s="234" t="s">
        <v>750</v>
      </c>
      <c r="CH89" s="234" t="s">
        <v>751</v>
      </c>
      <c r="CI89" s="234" t="s">
        <v>752</v>
      </c>
      <c r="CJ89" s="234" t="s">
        <v>698</v>
      </c>
      <c r="CK89" s="234" t="s">
        <v>699</v>
      </c>
      <c r="CL89" s="234" t="s">
        <v>700</v>
      </c>
      <c r="CM89" s="234" t="s">
        <v>701</v>
      </c>
      <c r="CN89" s="234" t="s">
        <v>646</v>
      </c>
      <c r="CO89" s="234" t="s">
        <v>647</v>
      </c>
      <c r="CP89" s="234" t="s">
        <v>648</v>
      </c>
      <c r="CQ89" s="234" t="s">
        <v>702</v>
      </c>
      <c r="CR89" s="234" t="s">
        <v>703</v>
      </c>
      <c r="CS89" s="234" t="s">
        <v>660</v>
      </c>
      <c r="CT89" s="234" t="s">
        <v>661</v>
      </c>
      <c r="CU89" s="234" t="s">
        <v>704</v>
      </c>
      <c r="CV89" s="234" t="s">
        <v>705</v>
      </c>
      <c r="CW89" s="234" t="s">
        <v>706</v>
      </c>
      <c r="CX89" s="234" t="s">
        <v>707</v>
      </c>
      <c r="CY89" s="234" t="s">
        <v>708</v>
      </c>
      <c r="CZ89" s="234" t="s">
        <v>709</v>
      </c>
      <c r="DA89" s="234" t="s">
        <v>710</v>
      </c>
      <c r="DB89" s="234" t="s">
        <v>711</v>
      </c>
      <c r="DC89" s="234" t="s">
        <v>712</v>
      </c>
      <c r="DD89" s="234" t="s">
        <v>713</v>
      </c>
      <c r="DE89" s="234" t="s">
        <v>714</v>
      </c>
      <c r="DF89" s="234" t="s">
        <v>715</v>
      </c>
      <c r="DG89" s="234" t="s">
        <v>716</v>
      </c>
      <c r="DH89" s="234" t="s">
        <v>717</v>
      </c>
      <c r="DI89" s="234" t="s">
        <v>718</v>
      </c>
    </row>
    <row r="90" spans="30:113" x14ac:dyDescent="0.2">
      <c r="AD90" s="304" t="s">
        <v>698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698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 x14ac:dyDescent="0.2">
      <c r="AD91" s="304" t="s">
        <v>739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739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 x14ac:dyDescent="0.2">
      <c r="AD92" s="304" t="s">
        <v>740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740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 x14ac:dyDescent="0.2">
      <c r="AD93" s="304" t="s">
        <v>699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699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 x14ac:dyDescent="0.2">
      <c r="AD94" s="304" t="s">
        <v>700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700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 x14ac:dyDescent="0.2">
      <c r="AD95" s="304" t="s">
        <v>701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701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 x14ac:dyDescent="0.2">
      <c r="AD96" s="304" t="s">
        <v>646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646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 x14ac:dyDescent="0.2">
      <c r="AD97" s="304" t="s">
        <v>647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647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 x14ac:dyDescent="0.2">
      <c r="AD98" s="304" t="s">
        <v>741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741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 x14ac:dyDescent="0.2">
      <c r="AD99" s="304" t="s">
        <v>648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648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 x14ac:dyDescent="0.2">
      <c r="AD100" s="304" t="s">
        <v>702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702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 x14ac:dyDescent="0.2">
      <c r="AD101" s="304" t="s">
        <v>703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703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 x14ac:dyDescent="0.2">
      <c r="AD102" s="304" t="s">
        <v>742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742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 x14ac:dyDescent="0.2">
      <c r="AD103" s="304" t="s">
        <v>743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743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 x14ac:dyDescent="0.2">
      <c r="AD104" s="304" t="s">
        <v>744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744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 x14ac:dyDescent="0.2">
      <c r="AD105" s="304" t="s">
        <v>745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745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 x14ac:dyDescent="0.2">
      <c r="AD106" s="304" t="s">
        <v>746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746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 x14ac:dyDescent="0.2">
      <c r="AD107" s="304" t="s">
        <v>747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747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 x14ac:dyDescent="0.2">
      <c r="AD108" s="304" t="s">
        <v>660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660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 x14ac:dyDescent="0.2">
      <c r="AD109" s="304" t="s">
        <v>661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661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 x14ac:dyDescent="0.2">
      <c r="AD110" s="304" t="s">
        <v>704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704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 x14ac:dyDescent="0.2">
      <c r="AD111" s="304" t="s">
        <v>748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748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 x14ac:dyDescent="0.2">
      <c r="AD112" s="304" t="s">
        <v>705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705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 x14ac:dyDescent="0.2">
      <c r="AD113" s="304" t="s">
        <v>706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706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 x14ac:dyDescent="0.2">
      <c r="AD114" s="304" t="s">
        <v>707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707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 x14ac:dyDescent="0.2">
      <c r="AD115" s="304" t="s">
        <v>708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708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 x14ac:dyDescent="0.2">
      <c r="AD116" s="304" t="s">
        <v>749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749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 x14ac:dyDescent="0.2">
      <c r="AD117" s="304" t="s">
        <v>750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750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 x14ac:dyDescent="0.2">
      <c r="AD118" s="304" t="s">
        <v>751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751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 x14ac:dyDescent="0.2">
      <c r="AD119" s="304" t="s">
        <v>709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709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 x14ac:dyDescent="0.2">
      <c r="AD120" s="304" t="s">
        <v>710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710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 x14ac:dyDescent="0.2">
      <c r="AD121" s="304" t="s">
        <v>711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711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 x14ac:dyDescent="0.2">
      <c r="AD122" s="304" t="s">
        <v>712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712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 x14ac:dyDescent="0.2">
      <c r="AD123" s="304" t="s">
        <v>713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713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 x14ac:dyDescent="0.2">
      <c r="AD124" s="304" t="s">
        <v>714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714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 x14ac:dyDescent="0.2">
      <c r="AD125" s="304" t="s">
        <v>715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715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 x14ac:dyDescent="0.2">
      <c r="AD126" s="304" t="s">
        <v>716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716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 x14ac:dyDescent="0.2">
      <c r="AD127" s="304" t="s">
        <v>752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752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 x14ac:dyDescent="0.2">
      <c r="AD128" s="304" t="s">
        <v>717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717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 x14ac:dyDescent="0.2">
      <c r="AD129" s="304" t="s">
        <v>718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718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 x14ac:dyDescent="0.2">
      <c r="AD130" s="304"/>
      <c r="AE130" s="386" t="s">
        <v>688</v>
      </c>
      <c r="AF130" s="398"/>
      <c r="AG130" s="398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398"/>
      <c r="AT130" s="398"/>
      <c r="AU130" s="398"/>
      <c r="AV130" s="398"/>
      <c r="AW130" s="398"/>
      <c r="AX130" s="398"/>
      <c r="AY130" s="398"/>
      <c r="AZ130" s="398"/>
      <c r="BA130" s="398"/>
      <c r="BB130" s="398"/>
      <c r="BC130" s="398"/>
      <c r="BD130" s="398"/>
      <c r="BE130" s="398"/>
      <c r="BF130" s="398"/>
      <c r="BG130" s="398"/>
      <c r="BH130" s="398"/>
      <c r="BI130" s="398"/>
      <c r="BJ130" s="398"/>
      <c r="BK130" s="398"/>
      <c r="BL130" s="398"/>
      <c r="BM130" s="398"/>
      <c r="BN130" s="398"/>
      <c r="BO130" s="398"/>
      <c r="BP130" s="398"/>
      <c r="BQ130" s="398"/>
      <c r="BR130" s="398"/>
      <c r="BU130" s="304"/>
      <c r="BV130" s="386" t="s">
        <v>692</v>
      </c>
      <c r="BW130" s="398"/>
      <c r="BX130" s="398"/>
      <c r="BY130" s="398"/>
      <c r="BZ130" s="398"/>
      <c r="CA130" s="398"/>
      <c r="CB130" s="398"/>
      <c r="CC130" s="398"/>
      <c r="CD130" s="398"/>
      <c r="CE130" s="398"/>
      <c r="CF130" s="398"/>
      <c r="CG130" s="398"/>
      <c r="CH130" s="398"/>
      <c r="CI130" s="398"/>
      <c r="CJ130" s="398"/>
      <c r="CK130" s="398"/>
      <c r="CL130" s="398"/>
      <c r="CM130" s="398"/>
      <c r="CN130" s="398"/>
      <c r="CO130" s="398"/>
      <c r="CP130" s="398"/>
      <c r="CQ130" s="398"/>
      <c r="CR130" s="398"/>
      <c r="CS130" s="398"/>
      <c r="CT130" s="398"/>
      <c r="CU130" s="398"/>
      <c r="CV130" s="398"/>
      <c r="CW130" s="398"/>
      <c r="CX130" s="398"/>
      <c r="CY130" s="398"/>
      <c r="CZ130" s="398"/>
      <c r="DA130" s="398"/>
      <c r="DB130" s="398"/>
      <c r="DC130" s="398"/>
      <c r="DD130" s="398"/>
      <c r="DE130" s="398"/>
      <c r="DF130" s="398"/>
      <c r="DG130" s="398"/>
      <c r="DH130" s="398"/>
      <c r="DI130" s="398"/>
    </row>
    <row r="133" spans="1:113" ht="185" x14ac:dyDescent="0.2">
      <c r="A133" s="303" t="s">
        <v>631</v>
      </c>
      <c r="B133" s="234" t="s">
        <v>698</v>
      </c>
      <c r="C133" s="234" t="s">
        <v>699</v>
      </c>
      <c r="D133" s="234" t="s">
        <v>700</v>
      </c>
      <c r="E133" s="234" t="s">
        <v>701</v>
      </c>
      <c r="F133" s="234" t="s">
        <v>646</v>
      </c>
      <c r="G133" s="234" t="s">
        <v>647</v>
      </c>
      <c r="H133" s="234" t="s">
        <v>648</v>
      </c>
      <c r="I133" s="234" t="s">
        <v>702</v>
      </c>
      <c r="J133" s="234" t="s">
        <v>703</v>
      </c>
      <c r="K133" s="234" t="s">
        <v>660</v>
      </c>
      <c r="L133" s="234" t="s">
        <v>661</v>
      </c>
      <c r="M133" s="234" t="s">
        <v>704</v>
      </c>
      <c r="N133" s="234" t="s">
        <v>705</v>
      </c>
      <c r="O133" s="234" t="s">
        <v>706</v>
      </c>
      <c r="P133" s="234" t="s">
        <v>707</v>
      </c>
      <c r="Q133" s="234" t="s">
        <v>708</v>
      </c>
      <c r="R133" s="234" t="s">
        <v>709</v>
      </c>
      <c r="S133" s="234" t="s">
        <v>710</v>
      </c>
      <c r="T133" s="234" t="s">
        <v>711</v>
      </c>
      <c r="U133" s="234" t="s">
        <v>712</v>
      </c>
      <c r="V133" s="234" t="s">
        <v>713</v>
      </c>
      <c r="W133" s="234" t="s">
        <v>714</v>
      </c>
      <c r="X133" s="234" t="s">
        <v>715</v>
      </c>
      <c r="Y133" s="234" t="s">
        <v>716</v>
      </c>
      <c r="Z133" s="234" t="s">
        <v>717</v>
      </c>
      <c r="AA133" s="234" t="s">
        <v>718</v>
      </c>
    </row>
    <row r="134" spans="1:113" x14ac:dyDescent="0.2">
      <c r="A134" s="304" t="s">
        <v>739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 x14ac:dyDescent="0.2">
      <c r="A135" s="304" t="s">
        <v>740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 x14ac:dyDescent="0.2">
      <c r="A136" s="304" t="s">
        <v>741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 x14ac:dyDescent="0.2">
      <c r="A137" s="304" t="s">
        <v>742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 x14ac:dyDescent="0.2">
      <c r="A138" s="304" t="s">
        <v>743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 x14ac:dyDescent="0.2">
      <c r="A139" s="304" t="s">
        <v>744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 x14ac:dyDescent="0.2">
      <c r="A140" s="304" t="s">
        <v>745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 x14ac:dyDescent="0.2">
      <c r="A141" s="304" t="s">
        <v>746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 x14ac:dyDescent="0.2">
      <c r="A142" s="304" t="s">
        <v>747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 x14ac:dyDescent="0.2">
      <c r="A143" s="304" t="s">
        <v>748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 x14ac:dyDescent="0.2">
      <c r="A144" s="304" t="s">
        <v>749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 x14ac:dyDescent="0.2">
      <c r="A145" s="304" t="s">
        <v>750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 x14ac:dyDescent="0.2">
      <c r="A146" s="304" t="s">
        <v>751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 x14ac:dyDescent="0.2">
      <c r="A147" s="304" t="s">
        <v>752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 x14ac:dyDescent="0.2">
      <c r="A148" s="304"/>
      <c r="B148" s="386" t="s">
        <v>689</v>
      </c>
      <c r="C148" s="398"/>
      <c r="D148" s="398"/>
      <c r="E148" s="398"/>
      <c r="F148" s="398"/>
      <c r="G148" s="398"/>
      <c r="H148" s="398"/>
      <c r="I148" s="398"/>
      <c r="J148" s="398"/>
      <c r="K148" s="398"/>
      <c r="L148" s="398"/>
      <c r="M148" s="398"/>
      <c r="N148" s="398"/>
      <c r="O148" s="398"/>
      <c r="P148" s="398"/>
      <c r="Q148" s="398"/>
      <c r="R148" s="398"/>
      <c r="S148" s="398"/>
      <c r="T148" s="398"/>
      <c r="U148" s="398"/>
      <c r="V148" s="398"/>
      <c r="W148" s="398"/>
      <c r="X148" s="398"/>
      <c r="Y148" s="398"/>
      <c r="Z148" s="398"/>
      <c r="AA148" s="398"/>
    </row>
    <row r="151" spans="1:27" ht="185" x14ac:dyDescent="0.2">
      <c r="A151" s="303" t="s">
        <v>631</v>
      </c>
      <c r="B151" s="234" t="s">
        <v>698</v>
      </c>
      <c r="C151" s="234" t="s">
        <v>699</v>
      </c>
      <c r="D151" s="234" t="s">
        <v>700</v>
      </c>
      <c r="E151" s="234" t="s">
        <v>701</v>
      </c>
      <c r="F151" s="234" t="s">
        <v>646</v>
      </c>
      <c r="G151" s="234" t="s">
        <v>647</v>
      </c>
      <c r="H151" s="234" t="s">
        <v>648</v>
      </c>
      <c r="I151" s="234" t="s">
        <v>702</v>
      </c>
      <c r="J151" s="234" t="s">
        <v>703</v>
      </c>
      <c r="K151" s="234" t="s">
        <v>660</v>
      </c>
      <c r="L151" s="234" t="s">
        <v>661</v>
      </c>
      <c r="M151" s="234" t="s">
        <v>704</v>
      </c>
      <c r="N151" s="234" t="s">
        <v>705</v>
      </c>
      <c r="O151" s="234" t="s">
        <v>706</v>
      </c>
      <c r="P151" s="234" t="s">
        <v>707</v>
      </c>
      <c r="Q151" s="234" t="s">
        <v>708</v>
      </c>
      <c r="R151" s="234" t="s">
        <v>709</v>
      </c>
      <c r="S151" s="234" t="s">
        <v>710</v>
      </c>
      <c r="T151" s="234" t="s">
        <v>711</v>
      </c>
      <c r="U151" s="234" t="s">
        <v>712</v>
      </c>
      <c r="V151" s="234" t="s">
        <v>713</v>
      </c>
      <c r="W151" s="234" t="s">
        <v>714</v>
      </c>
      <c r="X151" s="234" t="s">
        <v>715</v>
      </c>
      <c r="Y151" s="234" t="s">
        <v>716</v>
      </c>
      <c r="Z151" s="234" t="s">
        <v>717</v>
      </c>
      <c r="AA151" s="234" t="s">
        <v>718</v>
      </c>
    </row>
    <row r="152" spans="1:27" x14ac:dyDescent="0.2">
      <c r="A152" s="304" t="s">
        <v>719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 x14ac:dyDescent="0.2">
      <c r="A153" s="304" t="s">
        <v>720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 x14ac:dyDescent="0.2">
      <c r="A154" s="304" t="s">
        <v>721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 x14ac:dyDescent="0.2">
      <c r="A155" s="304" t="s">
        <v>722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 x14ac:dyDescent="0.2">
      <c r="A156" s="304" t="s">
        <v>723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 x14ac:dyDescent="0.2">
      <c r="A157" s="304" t="s">
        <v>724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 x14ac:dyDescent="0.2">
      <c r="A158" s="304" t="s">
        <v>725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 x14ac:dyDescent="0.2">
      <c r="A159" s="304" t="s">
        <v>726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 x14ac:dyDescent="0.2">
      <c r="A160" s="304" t="s">
        <v>727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 x14ac:dyDescent="0.2">
      <c r="A161" s="304" t="s">
        <v>728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 x14ac:dyDescent="0.2">
      <c r="A162" s="304" t="s">
        <v>729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 x14ac:dyDescent="0.2">
      <c r="A163" s="304" t="s">
        <v>730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 x14ac:dyDescent="0.2">
      <c r="A164" s="304" t="s">
        <v>731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 x14ac:dyDescent="0.2">
      <c r="A165" s="304" t="s">
        <v>732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 x14ac:dyDescent="0.2">
      <c r="A166" s="304" t="s">
        <v>733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 x14ac:dyDescent="0.2">
      <c r="A167" s="304" t="s">
        <v>734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 x14ac:dyDescent="0.2">
      <c r="A168" s="304" t="s">
        <v>735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 x14ac:dyDescent="0.2">
      <c r="A169" s="304" t="s">
        <v>736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 x14ac:dyDescent="0.2">
      <c r="A170" s="304" t="s">
        <v>737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 x14ac:dyDescent="0.2">
      <c r="A171" s="304" t="s">
        <v>738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 x14ac:dyDescent="0.2">
      <c r="A172" s="304"/>
      <c r="B172" s="386" t="s">
        <v>672</v>
      </c>
      <c r="C172" s="398"/>
      <c r="D172" s="398"/>
      <c r="E172" s="398"/>
      <c r="F172" s="398"/>
      <c r="G172" s="398"/>
      <c r="H172" s="398"/>
      <c r="I172" s="398"/>
      <c r="J172" s="398"/>
      <c r="K172" s="398"/>
      <c r="L172" s="398"/>
      <c r="M172" s="398"/>
      <c r="N172" s="398"/>
      <c r="O172" s="398"/>
      <c r="P172" s="398"/>
      <c r="Q172" s="398"/>
      <c r="R172" s="398"/>
      <c r="S172" s="398"/>
      <c r="T172" s="398"/>
      <c r="U172" s="398"/>
      <c r="V172" s="398"/>
      <c r="W172" s="398"/>
      <c r="X172" s="398"/>
      <c r="Y172" s="398"/>
      <c r="Z172" s="398"/>
      <c r="AA172" s="398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workbookViewId="0"/>
  </sheetViews>
  <sheetFormatPr baseColWidth="10" defaultRowHeight="15" x14ac:dyDescent="0.2"/>
  <cols>
    <col min="2" max="58" width="7.6640625" customWidth="1"/>
    <col min="62" max="90" width="7.6640625" customWidth="1"/>
    <col min="94" max="122" width="7.6640625" customWidth="1"/>
  </cols>
  <sheetData>
    <row r="1" spans="1:122" ht="179" x14ac:dyDescent="0.2">
      <c r="A1" s="303" t="s">
        <v>631</v>
      </c>
      <c r="B1" s="234" t="s">
        <v>696</v>
      </c>
      <c r="BI1" s="303" t="s">
        <v>631</v>
      </c>
      <c r="BJ1" s="234" t="s">
        <v>673</v>
      </c>
      <c r="BK1" s="234" t="s">
        <v>674</v>
      </c>
      <c r="BL1" s="234" t="s">
        <v>675</v>
      </c>
      <c r="BM1" s="234" t="s">
        <v>676</v>
      </c>
      <c r="BN1" s="234" t="s">
        <v>739</v>
      </c>
      <c r="BO1" s="234" t="s">
        <v>740</v>
      </c>
      <c r="BP1" s="234" t="s">
        <v>677</v>
      </c>
      <c r="BQ1" s="234" t="s">
        <v>678</v>
      </c>
      <c r="BR1" s="234" t="s">
        <v>679</v>
      </c>
      <c r="BS1" s="234" t="s">
        <v>741</v>
      </c>
      <c r="BT1" s="234" t="s">
        <v>680</v>
      </c>
      <c r="BU1" s="234" t="s">
        <v>681</v>
      </c>
      <c r="BV1" s="234" t="s">
        <v>682</v>
      </c>
      <c r="BW1" s="234" t="s">
        <v>683</v>
      </c>
      <c r="BX1" s="234" t="s">
        <v>684</v>
      </c>
      <c r="BY1" s="234" t="s">
        <v>685</v>
      </c>
      <c r="BZ1" s="234" t="s">
        <v>742</v>
      </c>
      <c r="CA1" s="234" t="s">
        <v>743</v>
      </c>
      <c r="CB1" s="234" t="s">
        <v>744</v>
      </c>
      <c r="CC1" s="234" t="s">
        <v>745</v>
      </c>
      <c r="CD1" s="234" t="s">
        <v>746</v>
      </c>
      <c r="CE1" s="234" t="s">
        <v>747</v>
      </c>
      <c r="CF1" s="234" t="s">
        <v>686</v>
      </c>
      <c r="CG1" s="234" t="s">
        <v>748</v>
      </c>
      <c r="CH1" s="234" t="s">
        <v>749</v>
      </c>
      <c r="CI1" s="234" t="s">
        <v>750</v>
      </c>
      <c r="CJ1" s="234" t="s">
        <v>751</v>
      </c>
      <c r="CK1" s="234" t="s">
        <v>687</v>
      </c>
      <c r="CL1" s="234" t="s">
        <v>752</v>
      </c>
      <c r="CO1" s="303" t="s">
        <v>631</v>
      </c>
      <c r="CP1" s="234" t="s">
        <v>673</v>
      </c>
      <c r="CQ1" s="234" t="s">
        <v>674</v>
      </c>
      <c r="CR1" s="234" t="s">
        <v>675</v>
      </c>
      <c r="CS1" s="234" t="s">
        <v>676</v>
      </c>
      <c r="CT1" s="234" t="s">
        <v>739</v>
      </c>
      <c r="CU1" s="234" t="s">
        <v>740</v>
      </c>
      <c r="CV1" s="234" t="s">
        <v>677</v>
      </c>
      <c r="CW1" s="234" t="s">
        <v>678</v>
      </c>
      <c r="CX1" s="234" t="s">
        <v>679</v>
      </c>
      <c r="CY1" s="234" t="s">
        <v>741</v>
      </c>
      <c r="CZ1" s="234" t="s">
        <v>680</v>
      </c>
      <c r="DA1" s="234" t="s">
        <v>681</v>
      </c>
      <c r="DB1" s="234" t="s">
        <v>682</v>
      </c>
      <c r="DC1" s="234" t="s">
        <v>683</v>
      </c>
      <c r="DD1" s="234" t="s">
        <v>684</v>
      </c>
      <c r="DE1" s="234" t="s">
        <v>685</v>
      </c>
      <c r="DF1" s="234" t="s">
        <v>742</v>
      </c>
      <c r="DG1" s="234" t="s">
        <v>743</v>
      </c>
      <c r="DH1" s="234" t="s">
        <v>744</v>
      </c>
      <c r="DI1" s="234" t="s">
        <v>745</v>
      </c>
      <c r="DJ1" s="234" t="s">
        <v>746</v>
      </c>
      <c r="DK1" s="234" t="s">
        <v>747</v>
      </c>
      <c r="DL1" s="234" t="s">
        <v>686</v>
      </c>
      <c r="DM1" s="234" t="s">
        <v>748</v>
      </c>
      <c r="DN1" s="234" t="s">
        <v>749</v>
      </c>
      <c r="DO1" s="234" t="s">
        <v>750</v>
      </c>
      <c r="DP1" s="234" t="s">
        <v>751</v>
      </c>
      <c r="DQ1" s="234" t="s">
        <v>687</v>
      </c>
      <c r="DR1" s="234" t="s">
        <v>752</v>
      </c>
    </row>
    <row r="2" spans="1:122" x14ac:dyDescent="0.2">
      <c r="A2" s="304" t="s">
        <v>753</v>
      </c>
      <c r="B2" s="306">
        <v>1</v>
      </c>
      <c r="BI2" s="304" t="s">
        <v>632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 x14ac:dyDescent="0.2">
      <c r="A3" s="304" t="s">
        <v>632</v>
      </c>
      <c r="B3" s="306">
        <v>1</v>
      </c>
      <c r="BI3" s="304" t="s">
        <v>698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 x14ac:dyDescent="0.2">
      <c r="A4" s="304" t="s">
        <v>698</v>
      </c>
      <c r="B4" s="306">
        <v>1</v>
      </c>
      <c r="BI4" s="304" t="s">
        <v>633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 x14ac:dyDescent="0.2">
      <c r="A5" s="304" t="s">
        <v>633</v>
      </c>
      <c r="B5" s="306">
        <v>1</v>
      </c>
      <c r="BI5" s="304" t="s">
        <v>634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 x14ac:dyDescent="0.2">
      <c r="A6" s="304" t="s">
        <v>754</v>
      </c>
      <c r="B6" s="306">
        <v>1</v>
      </c>
      <c r="BI6" s="304" t="s">
        <v>635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 x14ac:dyDescent="0.2">
      <c r="A7" s="304" t="s">
        <v>755</v>
      </c>
      <c r="B7" s="306">
        <v>1</v>
      </c>
      <c r="BI7" s="304" t="s">
        <v>636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 x14ac:dyDescent="0.2">
      <c r="A8" s="304" t="s">
        <v>756</v>
      </c>
      <c r="B8" s="306">
        <v>1</v>
      </c>
      <c r="BI8" s="304" t="s">
        <v>637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 x14ac:dyDescent="0.2">
      <c r="A9" s="304" t="s">
        <v>634</v>
      </c>
      <c r="B9" s="306">
        <v>1</v>
      </c>
      <c r="BI9" s="304" t="s">
        <v>638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 x14ac:dyDescent="0.2">
      <c r="A10" s="304" t="s">
        <v>635</v>
      </c>
      <c r="B10" s="306">
        <v>1</v>
      </c>
      <c r="BI10" s="304" t="s">
        <v>639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 x14ac:dyDescent="0.2">
      <c r="A11" s="304" t="s">
        <v>757</v>
      </c>
      <c r="B11" s="306">
        <v>1</v>
      </c>
      <c r="BI11" s="304" t="s">
        <v>640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640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 x14ac:dyDescent="0.2">
      <c r="A12" s="304" t="s">
        <v>636</v>
      </c>
      <c r="B12" s="306">
        <v>1</v>
      </c>
      <c r="BI12" s="304" t="s">
        <v>699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 x14ac:dyDescent="0.2">
      <c r="A13" s="304" t="s">
        <v>637</v>
      </c>
      <c r="B13" s="306">
        <v>1</v>
      </c>
      <c r="BI13" s="304" t="s">
        <v>641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641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 x14ac:dyDescent="0.2">
      <c r="A14" s="304" t="s">
        <v>638</v>
      </c>
      <c r="B14" s="306">
        <v>1</v>
      </c>
      <c r="BI14" s="304" t="s">
        <v>642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 x14ac:dyDescent="0.2">
      <c r="A15" s="304" t="s">
        <v>639</v>
      </c>
      <c r="B15" s="306">
        <v>1</v>
      </c>
      <c r="BI15" s="304" t="s">
        <v>643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 x14ac:dyDescent="0.2">
      <c r="A16" s="304" t="s">
        <v>758</v>
      </c>
      <c r="B16" s="306">
        <v>1</v>
      </c>
      <c r="BI16" s="304" t="s">
        <v>644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 x14ac:dyDescent="0.2">
      <c r="A17" s="304" t="s">
        <v>759</v>
      </c>
      <c r="B17" s="306">
        <v>1</v>
      </c>
      <c r="BI17" s="304" t="s">
        <v>645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 x14ac:dyDescent="0.2">
      <c r="A18" s="304" t="s">
        <v>640</v>
      </c>
      <c r="B18" s="306">
        <v>1</v>
      </c>
      <c r="BI18" s="304" t="s">
        <v>700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700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 x14ac:dyDescent="0.2">
      <c r="A19" s="304" t="s">
        <v>760</v>
      </c>
      <c r="B19" s="306">
        <v>1</v>
      </c>
      <c r="BI19" s="304" t="s">
        <v>701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701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 x14ac:dyDescent="0.2">
      <c r="A20" s="304" t="s">
        <v>699</v>
      </c>
      <c r="B20" s="306">
        <v>1</v>
      </c>
      <c r="BI20" s="304" t="s">
        <v>646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 x14ac:dyDescent="0.2">
      <c r="A21" s="304" t="s">
        <v>641</v>
      </c>
      <c r="B21" s="306">
        <v>1</v>
      </c>
      <c r="BI21" s="304" t="s">
        <v>647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 x14ac:dyDescent="0.2">
      <c r="A22" s="304" t="s">
        <v>642</v>
      </c>
      <c r="B22" s="306">
        <v>1</v>
      </c>
      <c r="BI22" s="304" t="s">
        <v>648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 x14ac:dyDescent="0.2">
      <c r="A23" s="304" t="s">
        <v>643</v>
      </c>
      <c r="B23" s="306">
        <v>1</v>
      </c>
      <c r="BI23" s="304" t="s">
        <v>702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 x14ac:dyDescent="0.2">
      <c r="A24" s="304" t="s">
        <v>644</v>
      </c>
      <c r="B24" s="306">
        <v>1</v>
      </c>
      <c r="BI24" s="304" t="s">
        <v>703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 x14ac:dyDescent="0.2">
      <c r="A25" s="304" t="s">
        <v>645</v>
      </c>
      <c r="B25" s="306">
        <v>1</v>
      </c>
      <c r="BI25" s="304" t="s">
        <v>649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 x14ac:dyDescent="0.2">
      <c r="A26" s="304" t="s">
        <v>700</v>
      </c>
      <c r="B26" s="306">
        <v>1</v>
      </c>
      <c r="BI26" s="304" t="s">
        <v>650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650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 x14ac:dyDescent="0.2">
      <c r="A27" s="304" t="s">
        <v>701</v>
      </c>
      <c r="B27" s="306">
        <v>1</v>
      </c>
      <c r="BI27" s="304" t="s">
        <v>651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651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 x14ac:dyDescent="0.2">
      <c r="A28" s="304" t="s">
        <v>646</v>
      </c>
      <c r="B28" s="306">
        <v>2</v>
      </c>
      <c r="BI28" s="304" t="s">
        <v>652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 x14ac:dyDescent="0.2">
      <c r="A29" s="304" t="s">
        <v>647</v>
      </c>
      <c r="B29" s="306">
        <v>2</v>
      </c>
      <c r="BI29" s="304" t="s">
        <v>653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 x14ac:dyDescent="0.2">
      <c r="A30" s="304" t="s">
        <v>761</v>
      </c>
      <c r="B30" s="306">
        <v>1</v>
      </c>
      <c r="BI30" s="304" t="s">
        <v>654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 x14ac:dyDescent="0.2">
      <c r="A31" s="304" t="s">
        <v>648</v>
      </c>
      <c r="B31" s="306">
        <v>2</v>
      </c>
      <c r="BI31" s="304" t="s">
        <v>655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 x14ac:dyDescent="0.2">
      <c r="A32" s="304" t="s">
        <v>702</v>
      </c>
      <c r="B32" s="306">
        <v>1</v>
      </c>
      <c r="BI32" s="304" t="s">
        <v>656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 x14ac:dyDescent="0.2">
      <c r="A33" s="304" t="s">
        <v>703</v>
      </c>
      <c r="B33" s="306">
        <v>1</v>
      </c>
      <c r="BI33" s="304" t="s">
        <v>657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 x14ac:dyDescent="0.2">
      <c r="A34" s="304" t="s">
        <v>649</v>
      </c>
      <c r="B34" s="306">
        <v>1</v>
      </c>
      <c r="BI34" s="304" t="s">
        <v>658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 x14ac:dyDescent="0.2">
      <c r="A35" s="304" t="s">
        <v>650</v>
      </c>
      <c r="B35" s="306">
        <v>1</v>
      </c>
      <c r="BI35" s="304" t="s">
        <v>659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 x14ac:dyDescent="0.2">
      <c r="A36" s="304" t="s">
        <v>651</v>
      </c>
      <c r="B36" s="306">
        <v>1</v>
      </c>
      <c r="BI36" s="304" t="s">
        <v>660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660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 x14ac:dyDescent="0.2">
      <c r="A37" s="304" t="s">
        <v>652</v>
      </c>
      <c r="B37" s="306">
        <v>1</v>
      </c>
      <c r="BI37" s="304" t="s">
        <v>661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661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 x14ac:dyDescent="0.2">
      <c r="A38" s="304" t="s">
        <v>653</v>
      </c>
      <c r="B38" s="306">
        <v>1</v>
      </c>
      <c r="BI38" s="304" t="s">
        <v>704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 x14ac:dyDescent="0.2">
      <c r="A39" s="304" t="s">
        <v>762</v>
      </c>
      <c r="B39" s="306">
        <v>1</v>
      </c>
      <c r="BI39" s="304" t="s">
        <v>705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 x14ac:dyDescent="0.2">
      <c r="A40" s="304" t="s">
        <v>654</v>
      </c>
      <c r="B40" s="306">
        <v>1</v>
      </c>
      <c r="BI40" s="304" t="s">
        <v>706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 x14ac:dyDescent="0.2">
      <c r="A41" s="304" t="s">
        <v>655</v>
      </c>
      <c r="B41" s="306">
        <v>1</v>
      </c>
      <c r="BI41" s="304" t="s">
        <v>707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 x14ac:dyDescent="0.2">
      <c r="A42" s="304" t="s">
        <v>656</v>
      </c>
      <c r="B42" s="306">
        <v>1</v>
      </c>
      <c r="BI42" s="304" t="s">
        <v>708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 x14ac:dyDescent="0.2">
      <c r="A43" s="304" t="s">
        <v>657</v>
      </c>
      <c r="B43" s="306">
        <v>1</v>
      </c>
      <c r="BI43" s="304" t="s">
        <v>709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 x14ac:dyDescent="0.2">
      <c r="A44" s="304" t="s">
        <v>658</v>
      </c>
      <c r="B44" s="306">
        <v>1</v>
      </c>
      <c r="BI44" s="304" t="s">
        <v>710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710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 x14ac:dyDescent="0.2">
      <c r="A45" s="304" t="s">
        <v>763</v>
      </c>
      <c r="B45" s="306">
        <v>1</v>
      </c>
      <c r="BI45" s="304" t="s">
        <v>711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711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 x14ac:dyDescent="0.2">
      <c r="A46" s="304" t="s">
        <v>764</v>
      </c>
      <c r="B46" s="306">
        <v>1</v>
      </c>
      <c r="BI46" s="304" t="s">
        <v>662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 x14ac:dyDescent="0.2">
      <c r="A47" s="304" t="s">
        <v>659</v>
      </c>
      <c r="B47" s="306">
        <v>1</v>
      </c>
      <c r="BI47" s="304" t="s">
        <v>663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 x14ac:dyDescent="0.2">
      <c r="A48" s="304" t="s">
        <v>660</v>
      </c>
      <c r="B48" s="306">
        <v>2</v>
      </c>
      <c r="BI48" s="304" t="s">
        <v>712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 x14ac:dyDescent="0.2">
      <c r="A49" s="304" t="s">
        <v>661</v>
      </c>
      <c r="B49" s="306">
        <v>2</v>
      </c>
      <c r="BI49" s="304" t="s">
        <v>713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 x14ac:dyDescent="0.2">
      <c r="A50" s="304" t="s">
        <v>704</v>
      </c>
      <c r="B50" s="306">
        <v>1</v>
      </c>
      <c r="BI50" s="304" t="s">
        <v>664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 x14ac:dyDescent="0.2">
      <c r="A51" s="304" t="s">
        <v>705</v>
      </c>
      <c r="B51" s="306">
        <v>1</v>
      </c>
      <c r="BI51" s="304" t="s">
        <v>714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 x14ac:dyDescent="0.2">
      <c r="A52" s="304" t="s">
        <v>706</v>
      </c>
      <c r="B52" s="306">
        <v>1</v>
      </c>
      <c r="BI52" s="304" t="s">
        <v>715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 x14ac:dyDescent="0.2">
      <c r="A53" s="304" t="s">
        <v>707</v>
      </c>
      <c r="B53" s="306">
        <v>1</v>
      </c>
      <c r="BI53" s="304" t="s">
        <v>716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 x14ac:dyDescent="0.2">
      <c r="A54" s="304" t="s">
        <v>708</v>
      </c>
      <c r="B54" s="306">
        <v>1</v>
      </c>
      <c r="BI54" s="304" t="s">
        <v>665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 x14ac:dyDescent="0.2">
      <c r="A55" s="304" t="s">
        <v>709</v>
      </c>
      <c r="B55" s="306">
        <v>1</v>
      </c>
      <c r="BI55" s="304" t="s">
        <v>666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 x14ac:dyDescent="0.2">
      <c r="A56" s="304" t="s">
        <v>710</v>
      </c>
      <c r="B56" s="306">
        <v>1</v>
      </c>
      <c r="BI56" s="304" t="s">
        <v>667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 x14ac:dyDescent="0.2">
      <c r="A57" s="304" t="s">
        <v>711</v>
      </c>
      <c r="B57" s="306">
        <v>1</v>
      </c>
      <c r="BI57" s="304" t="s">
        <v>717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 x14ac:dyDescent="0.2">
      <c r="A58" s="304" t="s">
        <v>765</v>
      </c>
      <c r="B58" s="306">
        <v>1</v>
      </c>
      <c r="BI58" s="304" t="s">
        <v>718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 x14ac:dyDescent="0.2">
      <c r="A59" s="304" t="s">
        <v>766</v>
      </c>
      <c r="B59" s="306">
        <v>1</v>
      </c>
      <c r="BI59" s="304"/>
      <c r="BJ59" s="386" t="s">
        <v>694</v>
      </c>
      <c r="BK59" s="398"/>
      <c r="BL59" s="398"/>
      <c r="BM59" s="398"/>
      <c r="BN59" s="398"/>
      <c r="BO59" s="398"/>
      <c r="BP59" s="398"/>
      <c r="BQ59" s="398"/>
      <c r="BR59" s="398"/>
      <c r="BS59" s="398"/>
      <c r="BT59" s="398"/>
      <c r="BU59" s="398"/>
      <c r="BV59" s="398"/>
      <c r="BW59" s="398"/>
      <c r="BX59" s="398"/>
      <c r="BY59" s="398"/>
      <c r="BZ59" s="398"/>
      <c r="CA59" s="398"/>
      <c r="CB59" s="398"/>
      <c r="CC59" s="398"/>
      <c r="CD59" s="398"/>
      <c r="CE59" s="398"/>
      <c r="CF59" s="398"/>
      <c r="CG59" s="398"/>
      <c r="CH59" s="398"/>
      <c r="CI59" s="398"/>
      <c r="CJ59" s="398"/>
      <c r="CK59" s="398"/>
      <c r="CL59" s="398"/>
      <c r="CO59" s="304"/>
      <c r="CP59" s="386" t="s">
        <v>693</v>
      </c>
      <c r="CQ59" s="398"/>
      <c r="CR59" s="398"/>
      <c r="CS59" s="398"/>
      <c r="CT59" s="398"/>
      <c r="CU59" s="398"/>
      <c r="CV59" s="398"/>
      <c r="CW59" s="398"/>
      <c r="CX59" s="398"/>
      <c r="CY59" s="398"/>
      <c r="CZ59" s="398"/>
      <c r="DA59" s="398"/>
      <c r="DB59" s="398"/>
      <c r="DC59" s="398"/>
      <c r="DD59" s="398"/>
      <c r="DE59" s="398"/>
      <c r="DF59" s="398"/>
      <c r="DG59" s="398"/>
      <c r="DH59" s="398"/>
      <c r="DI59" s="398"/>
      <c r="DJ59" s="398"/>
      <c r="DK59" s="398"/>
      <c r="DL59" s="398"/>
      <c r="DM59" s="398"/>
      <c r="DN59" s="398"/>
      <c r="DO59" s="398"/>
      <c r="DP59" s="398"/>
      <c r="DQ59" s="398"/>
      <c r="DR59" s="398"/>
    </row>
    <row r="60" spans="1:122" x14ac:dyDescent="0.2">
      <c r="A60" s="304" t="s">
        <v>767</v>
      </c>
      <c r="B60" s="306">
        <v>1</v>
      </c>
    </row>
    <row r="61" spans="1:122" x14ac:dyDescent="0.2">
      <c r="A61" s="304" t="s">
        <v>662</v>
      </c>
      <c r="B61" s="306">
        <v>1</v>
      </c>
    </row>
    <row r="62" spans="1:122" ht="179" x14ac:dyDescent="0.2">
      <c r="A62" s="304" t="s">
        <v>663</v>
      </c>
      <c r="B62" s="306">
        <v>1</v>
      </c>
      <c r="BI62" s="303" t="s">
        <v>631</v>
      </c>
      <c r="BJ62" s="234" t="s">
        <v>673</v>
      </c>
      <c r="BK62" s="234" t="s">
        <v>674</v>
      </c>
      <c r="BL62" s="234" t="s">
        <v>675</v>
      </c>
      <c r="BM62" s="234" t="s">
        <v>676</v>
      </c>
      <c r="BN62" s="234" t="s">
        <v>739</v>
      </c>
      <c r="BO62" s="234" t="s">
        <v>740</v>
      </c>
      <c r="BP62" s="234" t="s">
        <v>677</v>
      </c>
      <c r="BQ62" s="234" t="s">
        <v>678</v>
      </c>
      <c r="BR62" s="234" t="s">
        <v>679</v>
      </c>
      <c r="BS62" s="234" t="s">
        <v>741</v>
      </c>
      <c r="BT62" s="234" t="s">
        <v>680</v>
      </c>
      <c r="BU62" s="234" t="s">
        <v>681</v>
      </c>
      <c r="BV62" s="234" t="s">
        <v>682</v>
      </c>
      <c r="BW62" s="234" t="s">
        <v>683</v>
      </c>
      <c r="BX62" s="234" t="s">
        <v>684</v>
      </c>
      <c r="BY62" s="234" t="s">
        <v>685</v>
      </c>
      <c r="BZ62" s="234" t="s">
        <v>742</v>
      </c>
      <c r="CA62" s="234" t="s">
        <v>743</v>
      </c>
      <c r="CB62" s="234" t="s">
        <v>744</v>
      </c>
      <c r="CC62" s="234" t="s">
        <v>745</v>
      </c>
      <c r="CD62" s="234" t="s">
        <v>746</v>
      </c>
      <c r="CE62" s="234" t="s">
        <v>747</v>
      </c>
      <c r="CF62" s="234" t="s">
        <v>686</v>
      </c>
      <c r="CG62" s="234" t="s">
        <v>748</v>
      </c>
      <c r="CH62" s="234" t="s">
        <v>749</v>
      </c>
      <c r="CI62" s="234" t="s">
        <v>750</v>
      </c>
      <c r="CJ62" s="234" t="s">
        <v>751</v>
      </c>
      <c r="CK62" s="234" t="s">
        <v>687</v>
      </c>
      <c r="CL62" s="234" t="s">
        <v>752</v>
      </c>
    </row>
    <row r="63" spans="1:122" x14ac:dyDescent="0.2">
      <c r="A63" s="304" t="s">
        <v>712</v>
      </c>
      <c r="B63" s="306">
        <v>1</v>
      </c>
      <c r="BI63" s="304" t="s">
        <v>632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 x14ac:dyDescent="0.2">
      <c r="A64" s="304" t="s">
        <v>713</v>
      </c>
      <c r="B64" s="306">
        <v>1</v>
      </c>
      <c r="BI64" s="304" t="s">
        <v>698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 x14ac:dyDescent="0.2">
      <c r="A65" s="304" t="s">
        <v>664</v>
      </c>
      <c r="B65" s="306">
        <v>1</v>
      </c>
      <c r="BI65" s="304" t="s">
        <v>633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 x14ac:dyDescent="0.2">
      <c r="A66" s="304" t="s">
        <v>714</v>
      </c>
      <c r="B66" s="306">
        <v>1</v>
      </c>
      <c r="BI66" s="304" t="s">
        <v>634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 x14ac:dyDescent="0.2">
      <c r="A67" s="304" t="s">
        <v>715</v>
      </c>
      <c r="B67" s="306">
        <v>1</v>
      </c>
      <c r="BI67" s="304" t="s">
        <v>635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 x14ac:dyDescent="0.2">
      <c r="A68" s="304" t="s">
        <v>716</v>
      </c>
      <c r="B68" s="306">
        <v>1</v>
      </c>
      <c r="BI68" s="304" t="s">
        <v>636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 x14ac:dyDescent="0.2">
      <c r="A69" s="304" t="s">
        <v>768</v>
      </c>
      <c r="B69" s="306">
        <v>1</v>
      </c>
      <c r="BI69" s="304" t="s">
        <v>637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 x14ac:dyDescent="0.2">
      <c r="A70" s="304" t="s">
        <v>769</v>
      </c>
      <c r="B70" s="306">
        <v>1</v>
      </c>
      <c r="BI70" s="304" t="s">
        <v>638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 x14ac:dyDescent="0.2">
      <c r="A71" s="304" t="s">
        <v>665</v>
      </c>
      <c r="B71" s="306">
        <v>1</v>
      </c>
      <c r="BI71" s="304" t="s">
        <v>639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 x14ac:dyDescent="0.2">
      <c r="A72" s="304" t="s">
        <v>666</v>
      </c>
      <c r="B72" s="306">
        <v>1</v>
      </c>
      <c r="BI72" s="304" t="s">
        <v>640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 x14ac:dyDescent="0.2">
      <c r="A73" s="304" t="s">
        <v>667</v>
      </c>
      <c r="B73" s="306">
        <v>1</v>
      </c>
      <c r="BI73" s="304" t="s">
        <v>699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 x14ac:dyDescent="0.2">
      <c r="A74" s="304" t="s">
        <v>770</v>
      </c>
      <c r="B74" s="306">
        <v>1</v>
      </c>
      <c r="BI74" s="304" t="s">
        <v>641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 x14ac:dyDescent="0.2">
      <c r="A75" s="304" t="s">
        <v>717</v>
      </c>
      <c r="B75" s="306">
        <v>1</v>
      </c>
      <c r="BI75" s="304" t="s">
        <v>642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 x14ac:dyDescent="0.2">
      <c r="A76" s="304" t="s">
        <v>718</v>
      </c>
      <c r="B76" s="306">
        <v>1</v>
      </c>
      <c r="BI76" s="304" t="s">
        <v>643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 x14ac:dyDescent="0.2">
      <c r="A77" s="304"/>
      <c r="B77" s="386" t="s">
        <v>697</v>
      </c>
      <c r="BI77" s="304" t="s">
        <v>644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 x14ac:dyDescent="0.2">
      <c r="BI78" s="304" t="s">
        <v>645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 x14ac:dyDescent="0.2">
      <c r="BI79" s="304" t="s">
        <v>700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 x14ac:dyDescent="0.2">
      <c r="BI80" s="304" t="s">
        <v>701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 x14ac:dyDescent="0.2">
      <c r="BI81" s="304" t="s">
        <v>646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 x14ac:dyDescent="0.2">
      <c r="BI82" s="304" t="s">
        <v>647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 x14ac:dyDescent="0.2">
      <c r="BI83" s="304" t="s">
        <v>648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 x14ac:dyDescent="0.2">
      <c r="BI84" s="304" t="s">
        <v>702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 x14ac:dyDescent="0.2">
      <c r="BI85" s="304" t="s">
        <v>703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 x14ac:dyDescent="0.2">
      <c r="BI86" s="304" t="s">
        <v>649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 x14ac:dyDescent="0.2">
      <c r="BI87" s="304" t="s">
        <v>650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 x14ac:dyDescent="0.2">
      <c r="BI88" s="304" t="s">
        <v>651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 x14ac:dyDescent="0.2">
      <c r="BI89" s="304" t="s">
        <v>652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 x14ac:dyDescent="0.2">
      <c r="BI90" s="304" t="s">
        <v>653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 x14ac:dyDescent="0.2">
      <c r="BI91" s="304" t="s">
        <v>654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 x14ac:dyDescent="0.2">
      <c r="BI92" s="304" t="s">
        <v>655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 x14ac:dyDescent="0.2">
      <c r="BI93" s="304" t="s">
        <v>656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 x14ac:dyDescent="0.2">
      <c r="BI94" s="304" t="s">
        <v>657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 x14ac:dyDescent="0.2">
      <c r="BI95" s="304" t="s">
        <v>658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 x14ac:dyDescent="0.2">
      <c r="BI96" s="304" t="s">
        <v>659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 x14ac:dyDescent="0.2">
      <c r="BI97" s="304" t="s">
        <v>660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 x14ac:dyDescent="0.2">
      <c r="BI98" s="304" t="s">
        <v>661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 x14ac:dyDescent="0.2">
      <c r="BI99" s="304" t="s">
        <v>704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 x14ac:dyDescent="0.2">
      <c r="BI100" s="304" t="s">
        <v>705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 x14ac:dyDescent="0.2">
      <c r="BI101" s="304" t="s">
        <v>706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 x14ac:dyDescent="0.2">
      <c r="BI102" s="304" t="s">
        <v>707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 x14ac:dyDescent="0.2">
      <c r="BI103" s="304" t="s">
        <v>708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 x14ac:dyDescent="0.2">
      <c r="BI104" s="304" t="s">
        <v>709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 x14ac:dyDescent="0.2">
      <c r="BI105" s="304" t="s">
        <v>710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 x14ac:dyDescent="0.2">
      <c r="BI106" s="304" t="s">
        <v>711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 x14ac:dyDescent="0.2">
      <c r="BI107" s="304" t="s">
        <v>662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 x14ac:dyDescent="0.2">
      <c r="BI108" s="304" t="s">
        <v>663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 x14ac:dyDescent="0.2">
      <c r="BI109" s="304" t="s">
        <v>712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 x14ac:dyDescent="0.2">
      <c r="BI110" s="304" t="s">
        <v>713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 x14ac:dyDescent="0.2">
      <c r="BI111" s="304" t="s">
        <v>664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 x14ac:dyDescent="0.2">
      <c r="BI112" s="304" t="s">
        <v>714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 x14ac:dyDescent="0.2">
      <c r="BI113" s="304" t="s">
        <v>715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 x14ac:dyDescent="0.2">
      <c r="BI114" s="304" t="s">
        <v>716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 x14ac:dyDescent="0.2">
      <c r="BI115" s="304" t="s">
        <v>665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 x14ac:dyDescent="0.2">
      <c r="BI116" s="304" t="s">
        <v>666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 x14ac:dyDescent="0.2">
      <c r="BI117" s="304" t="s">
        <v>667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 x14ac:dyDescent="0.2">
      <c r="BI118" s="304" t="s">
        <v>717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 x14ac:dyDescent="0.2">
      <c r="BI119" s="304" t="s">
        <v>718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 x14ac:dyDescent="0.2">
      <c r="BI120" s="304"/>
      <c r="BJ120" s="386" t="s">
        <v>695</v>
      </c>
      <c r="BK120" s="398"/>
      <c r="BL120" s="398"/>
      <c r="BM120" s="398"/>
      <c r="BN120" s="398"/>
      <c r="BO120" s="398"/>
      <c r="BP120" s="398"/>
      <c r="BQ120" s="398"/>
      <c r="BR120" s="398"/>
      <c r="BS120" s="398"/>
      <c r="BT120" s="398"/>
      <c r="BU120" s="398"/>
      <c r="BV120" s="398"/>
      <c r="BW120" s="398"/>
      <c r="BX120" s="398"/>
      <c r="BY120" s="398"/>
      <c r="BZ120" s="398"/>
      <c r="CA120" s="398"/>
      <c r="CB120" s="398"/>
      <c r="CC120" s="398"/>
      <c r="CD120" s="398"/>
      <c r="CE120" s="398"/>
      <c r="CF120" s="398"/>
      <c r="CG120" s="398"/>
      <c r="CH120" s="398"/>
      <c r="CI120" s="398"/>
      <c r="CJ120" s="398"/>
      <c r="CK120" s="398"/>
      <c r="CL120" s="398"/>
    </row>
    <row r="123" spans="61:95" ht="179" x14ac:dyDescent="0.2">
      <c r="BI123" s="303" t="s">
        <v>631</v>
      </c>
      <c r="BJ123" s="234" t="s">
        <v>673</v>
      </c>
      <c r="BK123" s="234" t="s">
        <v>674</v>
      </c>
      <c r="BL123" s="234" t="s">
        <v>675</v>
      </c>
      <c r="BM123" s="234" t="s">
        <v>676</v>
      </c>
      <c r="BN123" s="234" t="s">
        <v>739</v>
      </c>
      <c r="BO123" s="234" t="s">
        <v>740</v>
      </c>
      <c r="BP123" s="234" t="s">
        <v>677</v>
      </c>
      <c r="BQ123" s="234" t="s">
        <v>678</v>
      </c>
      <c r="BR123" s="234" t="s">
        <v>679</v>
      </c>
      <c r="BS123" s="234" t="s">
        <v>741</v>
      </c>
      <c r="BT123" s="234" t="s">
        <v>680</v>
      </c>
      <c r="BU123" s="234" t="s">
        <v>681</v>
      </c>
      <c r="BV123" s="234" t="s">
        <v>682</v>
      </c>
      <c r="BW123" s="234" t="s">
        <v>683</v>
      </c>
      <c r="BX123" s="234" t="s">
        <v>684</v>
      </c>
      <c r="BY123" s="234" t="s">
        <v>685</v>
      </c>
      <c r="BZ123" s="234" t="s">
        <v>742</v>
      </c>
      <c r="CA123" s="234" t="s">
        <v>743</v>
      </c>
      <c r="CB123" s="234" t="s">
        <v>744</v>
      </c>
      <c r="CC123" s="234" t="s">
        <v>745</v>
      </c>
      <c r="CD123" s="234" t="s">
        <v>746</v>
      </c>
      <c r="CE123" s="234" t="s">
        <v>747</v>
      </c>
      <c r="CF123" s="234" t="s">
        <v>686</v>
      </c>
      <c r="CG123" s="234" t="s">
        <v>748</v>
      </c>
      <c r="CH123" s="234" t="s">
        <v>749</v>
      </c>
      <c r="CI123" s="234" t="s">
        <v>750</v>
      </c>
      <c r="CJ123" s="234" t="s">
        <v>751</v>
      </c>
      <c r="CK123" s="234" t="s">
        <v>687</v>
      </c>
      <c r="CL123" s="234" t="s">
        <v>752</v>
      </c>
      <c r="CO123" s="303" t="s">
        <v>631</v>
      </c>
      <c r="CP123" s="234" t="s">
        <v>690</v>
      </c>
      <c r="CQ123" s="234" t="s">
        <v>691</v>
      </c>
    </row>
    <row r="124" spans="61:95" x14ac:dyDescent="0.2">
      <c r="BI124" s="304" t="s">
        <v>632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632</v>
      </c>
      <c r="CP124" s="302">
        <v>0</v>
      </c>
      <c r="CQ124" s="302">
        <v>0</v>
      </c>
    </row>
    <row r="125" spans="61:95" x14ac:dyDescent="0.2">
      <c r="BI125" s="304" t="s">
        <v>698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698</v>
      </c>
      <c r="CP125" s="302">
        <v>0</v>
      </c>
      <c r="CQ125" s="302">
        <v>0</v>
      </c>
    </row>
    <row r="126" spans="61:95" x14ac:dyDescent="0.2">
      <c r="BI126" s="304" t="s">
        <v>633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633</v>
      </c>
      <c r="CP126" s="302">
        <v>0</v>
      </c>
      <c r="CQ126" s="302">
        <v>8991.6203231094005</v>
      </c>
    </row>
    <row r="127" spans="61:95" x14ac:dyDescent="0.2">
      <c r="BI127" s="304" t="s">
        <v>634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634</v>
      </c>
      <c r="CP127" s="302">
        <v>0</v>
      </c>
      <c r="CQ127" s="302">
        <v>404209.15818875801</v>
      </c>
    </row>
    <row r="128" spans="61:95" x14ac:dyDescent="0.2">
      <c r="BI128" s="304" t="s">
        <v>635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635</v>
      </c>
      <c r="CP128" s="302">
        <v>0</v>
      </c>
      <c r="CQ128" s="302">
        <v>0</v>
      </c>
    </row>
    <row r="129" spans="61:95" x14ac:dyDescent="0.2">
      <c r="BI129" s="304" t="s">
        <v>636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636</v>
      </c>
      <c r="CP129" s="302">
        <v>0</v>
      </c>
      <c r="CQ129" s="302">
        <v>0</v>
      </c>
    </row>
    <row r="130" spans="61:95" x14ac:dyDescent="0.2">
      <c r="BI130" s="304" t="s">
        <v>637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637</v>
      </c>
      <c r="CP130" s="302">
        <v>0</v>
      </c>
      <c r="CQ130" s="302">
        <v>0</v>
      </c>
    </row>
    <row r="131" spans="61:95" x14ac:dyDescent="0.2">
      <c r="BI131" s="304" t="s">
        <v>638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638</v>
      </c>
      <c r="CP131" s="302">
        <v>0</v>
      </c>
      <c r="CQ131" s="302">
        <v>0</v>
      </c>
    </row>
    <row r="132" spans="61:95" x14ac:dyDescent="0.2">
      <c r="BI132" s="304" t="s">
        <v>639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639</v>
      </c>
      <c r="CP132" s="302">
        <v>0</v>
      </c>
      <c r="CQ132" s="302">
        <v>0</v>
      </c>
    </row>
    <row r="133" spans="61:95" x14ac:dyDescent="0.2">
      <c r="BI133" s="304" t="s">
        <v>640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640</v>
      </c>
      <c r="CP133" s="302">
        <v>0</v>
      </c>
      <c r="CQ133" s="302">
        <v>0</v>
      </c>
    </row>
    <row r="134" spans="61:95" x14ac:dyDescent="0.2">
      <c r="BI134" s="304" t="s">
        <v>699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699</v>
      </c>
      <c r="CP134" s="302">
        <v>0</v>
      </c>
      <c r="CQ134" s="302">
        <v>0</v>
      </c>
    </row>
    <row r="135" spans="61:95" x14ac:dyDescent="0.2">
      <c r="BI135" s="304" t="s">
        <v>641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641</v>
      </c>
      <c r="CP135" s="302">
        <v>0</v>
      </c>
      <c r="CQ135" s="302">
        <v>0</v>
      </c>
    </row>
    <row r="136" spans="61:95" x14ac:dyDescent="0.2">
      <c r="BI136" s="304" t="s">
        <v>642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642</v>
      </c>
      <c r="CP136" s="302">
        <v>0</v>
      </c>
      <c r="CQ136" s="302">
        <v>555.77441893806395</v>
      </c>
    </row>
    <row r="137" spans="61:95" x14ac:dyDescent="0.2">
      <c r="BI137" s="304" t="s">
        <v>643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643</v>
      </c>
      <c r="CP137" s="302">
        <v>0</v>
      </c>
      <c r="CQ137" s="302">
        <v>303788.26554911397</v>
      </c>
    </row>
    <row r="138" spans="61:95" x14ac:dyDescent="0.2">
      <c r="BI138" s="304" t="s">
        <v>644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644</v>
      </c>
      <c r="CP138" s="302">
        <v>0</v>
      </c>
      <c r="CQ138" s="302">
        <v>2244.7960862667501</v>
      </c>
    </row>
    <row r="139" spans="61:95" x14ac:dyDescent="0.2">
      <c r="BI139" s="304" t="s">
        <v>645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645</v>
      </c>
      <c r="CP139" s="302">
        <v>0</v>
      </c>
      <c r="CQ139" s="302">
        <v>6.7177820097776797</v>
      </c>
    </row>
    <row r="140" spans="61:95" x14ac:dyDescent="0.2">
      <c r="BI140" s="304" t="s">
        <v>700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700</v>
      </c>
      <c r="CP140" s="302">
        <v>0</v>
      </c>
      <c r="CQ140" s="302">
        <v>0</v>
      </c>
    </row>
    <row r="141" spans="61:95" x14ac:dyDescent="0.2">
      <c r="BI141" s="304" t="s">
        <v>701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701</v>
      </c>
      <c r="CP141" s="302">
        <v>0</v>
      </c>
      <c r="CQ141" s="302">
        <v>0</v>
      </c>
    </row>
    <row r="142" spans="61:95" x14ac:dyDescent="0.2">
      <c r="BI142" s="304" t="s">
        <v>646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646</v>
      </c>
      <c r="CP142" s="302">
        <v>0</v>
      </c>
      <c r="CQ142" s="302">
        <v>0</v>
      </c>
    </row>
    <row r="143" spans="61:95" x14ac:dyDescent="0.2">
      <c r="BI143" s="304" t="s">
        <v>647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647</v>
      </c>
      <c r="CP143" s="302">
        <v>0</v>
      </c>
      <c r="CQ143" s="302">
        <v>0</v>
      </c>
    </row>
    <row r="144" spans="61:95" x14ac:dyDescent="0.2">
      <c r="BI144" s="304" t="s">
        <v>648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648</v>
      </c>
      <c r="CP144" s="302">
        <v>0</v>
      </c>
      <c r="CQ144" s="302">
        <v>0</v>
      </c>
    </row>
    <row r="145" spans="61:95" x14ac:dyDescent="0.2">
      <c r="BI145" s="304" t="s">
        <v>702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702</v>
      </c>
      <c r="CP145" s="302">
        <v>0</v>
      </c>
      <c r="CQ145" s="302">
        <v>0</v>
      </c>
    </row>
    <row r="146" spans="61:95" x14ac:dyDescent="0.2">
      <c r="BI146" s="304" t="s">
        <v>703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703</v>
      </c>
      <c r="CP146" s="302">
        <v>0</v>
      </c>
      <c r="CQ146" s="302">
        <v>0</v>
      </c>
    </row>
    <row r="147" spans="61:95" x14ac:dyDescent="0.2">
      <c r="BI147" s="304" t="s">
        <v>649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649</v>
      </c>
      <c r="CP147" s="302">
        <v>0</v>
      </c>
      <c r="CQ147" s="302">
        <v>0</v>
      </c>
    </row>
    <row r="148" spans="61:95" x14ac:dyDescent="0.2">
      <c r="BI148" s="304" t="s">
        <v>650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650</v>
      </c>
      <c r="CP148" s="302">
        <v>0</v>
      </c>
      <c r="CQ148" s="302">
        <v>0</v>
      </c>
    </row>
    <row r="149" spans="61:95" x14ac:dyDescent="0.2">
      <c r="BI149" s="304" t="s">
        <v>651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651</v>
      </c>
      <c r="CP149" s="302">
        <v>0</v>
      </c>
      <c r="CQ149" s="302">
        <v>0</v>
      </c>
    </row>
    <row r="150" spans="61:95" x14ac:dyDescent="0.2">
      <c r="BI150" s="304" t="s">
        <v>652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652</v>
      </c>
      <c r="CP150" s="302">
        <v>0</v>
      </c>
      <c r="CQ150" s="302">
        <v>0</v>
      </c>
    </row>
    <row r="151" spans="61:95" x14ac:dyDescent="0.2">
      <c r="BI151" s="304" t="s">
        <v>653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653</v>
      </c>
      <c r="CP151" s="302">
        <v>0</v>
      </c>
      <c r="CQ151" s="302">
        <v>21722.892325740399</v>
      </c>
    </row>
    <row r="152" spans="61:95" x14ac:dyDescent="0.2">
      <c r="BI152" s="304" t="s">
        <v>654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654</v>
      </c>
      <c r="CP152" s="302">
        <v>0</v>
      </c>
      <c r="CQ152" s="302">
        <v>87222.135331413898</v>
      </c>
    </row>
    <row r="153" spans="61:95" x14ac:dyDescent="0.2">
      <c r="BI153" s="304" t="s">
        <v>655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655</v>
      </c>
      <c r="CP153" s="302">
        <v>0</v>
      </c>
      <c r="CQ153" s="302">
        <v>0</v>
      </c>
    </row>
    <row r="154" spans="61:95" x14ac:dyDescent="0.2">
      <c r="BI154" s="304" t="s">
        <v>656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656</v>
      </c>
      <c r="CP154" s="302">
        <v>0</v>
      </c>
      <c r="CQ154" s="302">
        <v>0</v>
      </c>
    </row>
    <row r="155" spans="61:95" x14ac:dyDescent="0.2">
      <c r="BI155" s="304" t="s">
        <v>657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657</v>
      </c>
      <c r="CP155" s="302">
        <v>0</v>
      </c>
      <c r="CQ155" s="302">
        <v>0</v>
      </c>
    </row>
    <row r="156" spans="61:95" x14ac:dyDescent="0.2">
      <c r="BI156" s="304" t="s">
        <v>658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658</v>
      </c>
      <c r="CP156" s="302">
        <v>0</v>
      </c>
      <c r="CQ156" s="302">
        <v>0</v>
      </c>
    </row>
    <row r="157" spans="61:95" x14ac:dyDescent="0.2">
      <c r="BI157" s="304" t="s">
        <v>659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659</v>
      </c>
      <c r="CP157" s="302">
        <v>0</v>
      </c>
      <c r="CQ157" s="302">
        <v>7739.25118007116</v>
      </c>
    </row>
    <row r="158" spans="61:95" x14ac:dyDescent="0.2">
      <c r="BI158" s="304" t="s">
        <v>660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660</v>
      </c>
      <c r="CP158" s="302">
        <v>0</v>
      </c>
      <c r="CQ158" s="302">
        <v>0</v>
      </c>
    </row>
    <row r="159" spans="61:95" x14ac:dyDescent="0.2">
      <c r="BI159" s="304" t="s">
        <v>661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661</v>
      </c>
      <c r="CP159" s="302">
        <v>0</v>
      </c>
      <c r="CQ159" s="302">
        <v>0</v>
      </c>
    </row>
    <row r="160" spans="61:95" x14ac:dyDescent="0.2">
      <c r="BI160" s="304" t="s">
        <v>704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704</v>
      </c>
      <c r="CP160" s="302">
        <v>0</v>
      </c>
      <c r="CQ160" s="302">
        <v>0</v>
      </c>
    </row>
    <row r="161" spans="61:95" x14ac:dyDescent="0.2">
      <c r="BI161" s="304" t="s">
        <v>705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705</v>
      </c>
      <c r="CP161" s="302">
        <v>0</v>
      </c>
      <c r="CQ161" s="302">
        <v>0</v>
      </c>
    </row>
    <row r="162" spans="61:95" x14ac:dyDescent="0.2">
      <c r="BI162" s="304" t="s">
        <v>706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706</v>
      </c>
      <c r="CP162" s="302">
        <v>0</v>
      </c>
      <c r="CQ162" s="302">
        <v>0</v>
      </c>
    </row>
    <row r="163" spans="61:95" x14ac:dyDescent="0.2">
      <c r="BI163" s="304" t="s">
        <v>707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707</v>
      </c>
      <c r="CP163" s="302">
        <v>0</v>
      </c>
      <c r="CQ163" s="302">
        <v>0</v>
      </c>
    </row>
    <row r="164" spans="61:95" x14ac:dyDescent="0.2">
      <c r="BI164" s="304" t="s">
        <v>708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708</v>
      </c>
      <c r="CP164" s="302">
        <v>0</v>
      </c>
      <c r="CQ164" s="302">
        <v>0</v>
      </c>
    </row>
    <row r="165" spans="61:95" x14ac:dyDescent="0.2">
      <c r="BI165" s="304" t="s">
        <v>709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709</v>
      </c>
      <c r="CP165" s="302">
        <v>0</v>
      </c>
      <c r="CQ165" s="302">
        <v>0</v>
      </c>
    </row>
    <row r="166" spans="61:95" x14ac:dyDescent="0.2">
      <c r="BI166" s="304" t="s">
        <v>710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710</v>
      </c>
      <c r="CP166" s="302">
        <v>0</v>
      </c>
      <c r="CQ166" s="302">
        <v>0</v>
      </c>
    </row>
    <row r="167" spans="61:95" x14ac:dyDescent="0.2">
      <c r="BI167" s="304" t="s">
        <v>711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711</v>
      </c>
      <c r="CP167" s="302">
        <v>0</v>
      </c>
      <c r="CQ167" s="302">
        <v>0</v>
      </c>
    </row>
    <row r="168" spans="61:95" x14ac:dyDescent="0.2">
      <c r="BI168" s="304" t="s">
        <v>662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662</v>
      </c>
      <c r="CP168" s="302">
        <v>4157895.2984628798</v>
      </c>
      <c r="CQ168" s="302">
        <v>0</v>
      </c>
    </row>
    <row r="169" spans="61:95" x14ac:dyDescent="0.2">
      <c r="BI169" s="304" t="s">
        <v>663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663</v>
      </c>
      <c r="CP169" s="302">
        <v>0</v>
      </c>
      <c r="CQ169" s="302">
        <v>67875.356217847497</v>
      </c>
    </row>
    <row r="170" spans="61:95" x14ac:dyDescent="0.2">
      <c r="BI170" s="304" t="s">
        <v>712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712</v>
      </c>
      <c r="CP170" s="302">
        <v>0</v>
      </c>
      <c r="CQ170" s="302">
        <v>0</v>
      </c>
    </row>
    <row r="171" spans="61:95" x14ac:dyDescent="0.2">
      <c r="BI171" s="304" t="s">
        <v>713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713</v>
      </c>
      <c r="CP171" s="302">
        <v>0</v>
      </c>
      <c r="CQ171" s="302">
        <v>0</v>
      </c>
    </row>
    <row r="172" spans="61:95" x14ac:dyDescent="0.2">
      <c r="BI172" s="304" t="s">
        <v>664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664</v>
      </c>
      <c r="CP172" s="302">
        <v>0</v>
      </c>
      <c r="CQ172" s="302">
        <v>0</v>
      </c>
    </row>
    <row r="173" spans="61:95" x14ac:dyDescent="0.2">
      <c r="BI173" s="304" t="s">
        <v>714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714</v>
      </c>
      <c r="CP173" s="302">
        <v>0</v>
      </c>
      <c r="CQ173" s="302">
        <v>0</v>
      </c>
    </row>
    <row r="174" spans="61:95" x14ac:dyDescent="0.2">
      <c r="BI174" s="304" t="s">
        <v>715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715</v>
      </c>
      <c r="CP174" s="302">
        <v>0</v>
      </c>
      <c r="CQ174" s="302">
        <v>0</v>
      </c>
    </row>
    <row r="175" spans="61:95" x14ac:dyDescent="0.2">
      <c r="BI175" s="304" t="s">
        <v>716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716</v>
      </c>
      <c r="CP175" s="302">
        <v>0</v>
      </c>
      <c r="CQ175" s="302">
        <v>0</v>
      </c>
    </row>
    <row r="176" spans="61:95" x14ac:dyDescent="0.2">
      <c r="BI176" s="304" t="s">
        <v>665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665</v>
      </c>
      <c r="CP176" s="302">
        <v>0</v>
      </c>
      <c r="CQ176" s="302">
        <v>955411.77850757004</v>
      </c>
    </row>
    <row r="177" spans="1:95" x14ac:dyDescent="0.2">
      <c r="BI177" s="304" t="s">
        <v>666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666</v>
      </c>
      <c r="CP177" s="302">
        <v>1213010.1970276299</v>
      </c>
      <c r="CQ177" s="302">
        <v>0</v>
      </c>
    </row>
    <row r="178" spans="1:95" x14ac:dyDescent="0.2">
      <c r="BI178" s="304" t="s">
        <v>667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667</v>
      </c>
      <c r="CP178" s="302">
        <v>0</v>
      </c>
      <c r="CQ178" s="302">
        <v>0</v>
      </c>
    </row>
    <row r="179" spans="1:95" x14ac:dyDescent="0.2">
      <c r="BI179" s="304" t="s">
        <v>717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717</v>
      </c>
      <c r="CP179" s="302">
        <v>0</v>
      </c>
      <c r="CQ179" s="302">
        <v>0</v>
      </c>
    </row>
    <row r="180" spans="1:95" x14ac:dyDescent="0.2">
      <c r="BI180" s="304" t="s">
        <v>718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718</v>
      </c>
      <c r="CP180" s="302">
        <v>0</v>
      </c>
      <c r="CQ180" s="302">
        <v>0</v>
      </c>
    </row>
    <row r="181" spans="1:95" x14ac:dyDescent="0.2">
      <c r="BI181" s="304"/>
      <c r="BJ181" s="386" t="s">
        <v>688</v>
      </c>
      <c r="BK181" s="398"/>
      <c r="BL181" s="398"/>
      <c r="BM181" s="398"/>
      <c r="BN181" s="398"/>
      <c r="BO181" s="398"/>
      <c r="BP181" s="398"/>
      <c r="BQ181" s="398"/>
      <c r="BR181" s="398"/>
      <c r="BS181" s="398"/>
      <c r="BT181" s="398"/>
      <c r="BU181" s="398"/>
      <c r="BV181" s="398"/>
      <c r="BW181" s="398"/>
      <c r="BX181" s="398"/>
      <c r="BY181" s="398"/>
      <c r="BZ181" s="398"/>
      <c r="CA181" s="398"/>
      <c r="CB181" s="398"/>
      <c r="CC181" s="398"/>
      <c r="CD181" s="398"/>
      <c r="CE181" s="398"/>
      <c r="CF181" s="398"/>
      <c r="CG181" s="398"/>
      <c r="CH181" s="398"/>
      <c r="CI181" s="398"/>
      <c r="CJ181" s="398"/>
      <c r="CK181" s="398"/>
      <c r="CL181" s="398"/>
      <c r="CO181" s="304"/>
      <c r="CP181" s="386" t="s">
        <v>692</v>
      </c>
      <c r="CQ181" s="398"/>
    </row>
    <row r="184" spans="1:95" ht="236" x14ac:dyDescent="0.2">
      <c r="A184" s="303" t="s">
        <v>631</v>
      </c>
      <c r="B184" s="234" t="s">
        <v>632</v>
      </c>
      <c r="C184" s="234" t="s">
        <v>698</v>
      </c>
      <c r="D184" s="234" t="s">
        <v>633</v>
      </c>
      <c r="E184" s="234" t="s">
        <v>634</v>
      </c>
      <c r="F184" s="234" t="s">
        <v>635</v>
      </c>
      <c r="G184" s="234" t="s">
        <v>636</v>
      </c>
      <c r="H184" s="234" t="s">
        <v>637</v>
      </c>
      <c r="I184" s="234" t="s">
        <v>638</v>
      </c>
      <c r="J184" s="234" t="s">
        <v>639</v>
      </c>
      <c r="K184" s="234" t="s">
        <v>640</v>
      </c>
      <c r="L184" s="234" t="s">
        <v>699</v>
      </c>
      <c r="M184" s="234" t="s">
        <v>641</v>
      </c>
      <c r="N184" s="234" t="s">
        <v>642</v>
      </c>
      <c r="O184" s="234" t="s">
        <v>643</v>
      </c>
      <c r="P184" s="234" t="s">
        <v>644</v>
      </c>
      <c r="Q184" s="234" t="s">
        <v>645</v>
      </c>
      <c r="R184" s="234" t="s">
        <v>700</v>
      </c>
      <c r="S184" s="234" t="s">
        <v>701</v>
      </c>
      <c r="T184" s="234" t="s">
        <v>646</v>
      </c>
      <c r="U184" s="234" t="s">
        <v>647</v>
      </c>
      <c r="V184" s="234" t="s">
        <v>648</v>
      </c>
      <c r="W184" s="234" t="s">
        <v>702</v>
      </c>
      <c r="X184" s="234" t="s">
        <v>703</v>
      </c>
      <c r="Y184" s="234" t="s">
        <v>649</v>
      </c>
      <c r="Z184" s="234" t="s">
        <v>650</v>
      </c>
      <c r="AA184" s="234" t="s">
        <v>651</v>
      </c>
      <c r="AB184" s="234" t="s">
        <v>652</v>
      </c>
      <c r="AC184" s="234" t="s">
        <v>653</v>
      </c>
      <c r="AD184" s="234" t="s">
        <v>654</v>
      </c>
      <c r="AE184" s="234" t="s">
        <v>655</v>
      </c>
      <c r="AF184" s="234" t="s">
        <v>656</v>
      </c>
      <c r="AG184" s="234" t="s">
        <v>657</v>
      </c>
      <c r="AH184" s="234" t="s">
        <v>658</v>
      </c>
      <c r="AI184" s="234" t="s">
        <v>659</v>
      </c>
      <c r="AJ184" s="234" t="s">
        <v>660</v>
      </c>
      <c r="AK184" s="234" t="s">
        <v>661</v>
      </c>
      <c r="AL184" s="234" t="s">
        <v>704</v>
      </c>
      <c r="AM184" s="234" t="s">
        <v>705</v>
      </c>
      <c r="AN184" s="234" t="s">
        <v>706</v>
      </c>
      <c r="AO184" s="234" t="s">
        <v>707</v>
      </c>
      <c r="AP184" s="234" t="s">
        <v>708</v>
      </c>
      <c r="AQ184" s="234" t="s">
        <v>709</v>
      </c>
      <c r="AR184" s="234" t="s">
        <v>710</v>
      </c>
      <c r="AS184" s="234" t="s">
        <v>711</v>
      </c>
      <c r="AT184" s="234" t="s">
        <v>662</v>
      </c>
      <c r="AU184" s="234" t="s">
        <v>663</v>
      </c>
      <c r="AV184" s="234" t="s">
        <v>712</v>
      </c>
      <c r="AW184" s="234" t="s">
        <v>713</v>
      </c>
      <c r="AX184" s="234" t="s">
        <v>664</v>
      </c>
      <c r="AY184" s="234" t="s">
        <v>714</v>
      </c>
      <c r="AZ184" s="234" t="s">
        <v>715</v>
      </c>
      <c r="BA184" s="234" t="s">
        <v>716</v>
      </c>
      <c r="BB184" s="234" t="s">
        <v>665</v>
      </c>
      <c r="BC184" s="234" t="s">
        <v>666</v>
      </c>
      <c r="BD184" s="234" t="s">
        <v>667</v>
      </c>
      <c r="BE184" s="234" t="s">
        <v>717</v>
      </c>
      <c r="BF184" s="234" t="s">
        <v>718</v>
      </c>
    </row>
    <row r="185" spans="1:95" x14ac:dyDescent="0.2">
      <c r="A185" s="304" t="s">
        <v>673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 x14ac:dyDescent="0.2">
      <c r="A186" s="304" t="s">
        <v>674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 x14ac:dyDescent="0.2">
      <c r="A187" s="304" t="s">
        <v>675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 x14ac:dyDescent="0.2">
      <c r="A188" s="304" t="s">
        <v>676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 x14ac:dyDescent="0.2">
      <c r="A189" s="304" t="s">
        <v>739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 x14ac:dyDescent="0.2">
      <c r="A190" s="304" t="s">
        <v>740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 x14ac:dyDescent="0.2">
      <c r="A191" s="304" t="s">
        <v>677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 x14ac:dyDescent="0.2">
      <c r="A192" s="304" t="s">
        <v>678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 x14ac:dyDescent="0.2">
      <c r="A193" s="304" t="s">
        <v>679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 x14ac:dyDescent="0.2">
      <c r="A194" s="304" t="s">
        <v>741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 x14ac:dyDescent="0.2">
      <c r="A195" s="304" t="s">
        <v>680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 x14ac:dyDescent="0.2">
      <c r="A196" s="304" t="s">
        <v>681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 x14ac:dyDescent="0.2">
      <c r="A197" s="304" t="s">
        <v>682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 x14ac:dyDescent="0.2">
      <c r="A198" s="304" t="s">
        <v>683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 x14ac:dyDescent="0.2">
      <c r="A199" s="304" t="s">
        <v>684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 x14ac:dyDescent="0.2">
      <c r="A200" s="304" t="s">
        <v>685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 x14ac:dyDescent="0.2">
      <c r="A201" s="304" t="s">
        <v>742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 x14ac:dyDescent="0.2">
      <c r="A202" s="304" t="s">
        <v>743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 x14ac:dyDescent="0.2">
      <c r="A203" s="304" t="s">
        <v>744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 x14ac:dyDescent="0.2">
      <c r="A204" s="304" t="s">
        <v>745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 x14ac:dyDescent="0.2">
      <c r="A205" s="304" t="s">
        <v>746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 x14ac:dyDescent="0.2">
      <c r="A206" s="304" t="s">
        <v>747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 x14ac:dyDescent="0.2">
      <c r="A207" s="304" t="s">
        <v>686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 x14ac:dyDescent="0.2">
      <c r="A208" s="304" t="s">
        <v>748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 x14ac:dyDescent="0.2">
      <c r="A209" s="304" t="s">
        <v>749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 x14ac:dyDescent="0.2">
      <c r="A210" s="304" t="s">
        <v>750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 x14ac:dyDescent="0.2">
      <c r="A211" s="304" t="s">
        <v>751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 x14ac:dyDescent="0.2">
      <c r="A212" s="304" t="s">
        <v>687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 x14ac:dyDescent="0.2">
      <c r="A213" s="304" t="s">
        <v>752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 x14ac:dyDescent="0.2">
      <c r="A214" s="304"/>
      <c r="B214" s="386" t="s">
        <v>689</v>
      </c>
      <c r="C214" s="398"/>
      <c r="D214" s="398"/>
      <c r="E214" s="398"/>
      <c r="F214" s="398"/>
      <c r="G214" s="398"/>
      <c r="H214" s="398"/>
      <c r="I214" s="398"/>
      <c r="J214" s="398"/>
      <c r="K214" s="398"/>
      <c r="L214" s="398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  <c r="AB214" s="398"/>
      <c r="AC214" s="398"/>
      <c r="AD214" s="398"/>
      <c r="AE214" s="398"/>
      <c r="AF214" s="398"/>
      <c r="AG214" s="398"/>
      <c r="AH214" s="398"/>
      <c r="AI214" s="398"/>
      <c r="AJ214" s="398"/>
      <c r="AK214" s="398"/>
      <c r="AL214" s="398"/>
      <c r="AM214" s="398"/>
      <c r="AN214" s="398"/>
      <c r="AO214" s="398"/>
      <c r="AP214" s="398"/>
      <c r="AQ214" s="398"/>
      <c r="AR214" s="398"/>
      <c r="AS214" s="398"/>
      <c r="AT214" s="398"/>
      <c r="AU214" s="398"/>
      <c r="AV214" s="398"/>
      <c r="AW214" s="398"/>
      <c r="AX214" s="398"/>
      <c r="AY214" s="398"/>
      <c r="AZ214" s="398"/>
      <c r="BA214" s="398"/>
      <c r="BB214" s="398"/>
      <c r="BC214" s="398"/>
      <c r="BD214" s="398"/>
      <c r="BE214" s="398"/>
      <c r="BF214" s="398"/>
    </row>
    <row r="217" spans="1:58" ht="236" x14ac:dyDescent="0.2">
      <c r="A217" s="303" t="s">
        <v>631</v>
      </c>
      <c r="B217" s="234" t="s">
        <v>632</v>
      </c>
      <c r="C217" s="234" t="s">
        <v>698</v>
      </c>
      <c r="D217" s="234" t="s">
        <v>633</v>
      </c>
      <c r="E217" s="234" t="s">
        <v>634</v>
      </c>
      <c r="F217" s="234" t="s">
        <v>635</v>
      </c>
      <c r="G217" s="234" t="s">
        <v>636</v>
      </c>
      <c r="H217" s="234" t="s">
        <v>637</v>
      </c>
      <c r="I217" s="234" t="s">
        <v>638</v>
      </c>
      <c r="J217" s="234" t="s">
        <v>639</v>
      </c>
      <c r="K217" s="234" t="s">
        <v>640</v>
      </c>
      <c r="L217" s="234" t="s">
        <v>699</v>
      </c>
      <c r="M217" s="234" t="s">
        <v>641</v>
      </c>
      <c r="N217" s="234" t="s">
        <v>642</v>
      </c>
      <c r="O217" s="234" t="s">
        <v>643</v>
      </c>
      <c r="P217" s="234" t="s">
        <v>644</v>
      </c>
      <c r="Q217" s="234" t="s">
        <v>645</v>
      </c>
      <c r="R217" s="234" t="s">
        <v>700</v>
      </c>
      <c r="S217" s="234" t="s">
        <v>701</v>
      </c>
      <c r="T217" s="234" t="s">
        <v>646</v>
      </c>
      <c r="U217" s="234" t="s">
        <v>647</v>
      </c>
      <c r="V217" s="234" t="s">
        <v>648</v>
      </c>
      <c r="W217" s="234" t="s">
        <v>702</v>
      </c>
      <c r="X217" s="234" t="s">
        <v>703</v>
      </c>
      <c r="Y217" s="234" t="s">
        <v>649</v>
      </c>
      <c r="Z217" s="234" t="s">
        <v>650</v>
      </c>
      <c r="AA217" s="234" t="s">
        <v>651</v>
      </c>
      <c r="AB217" s="234" t="s">
        <v>652</v>
      </c>
      <c r="AC217" s="234" t="s">
        <v>653</v>
      </c>
      <c r="AD217" s="234" t="s">
        <v>654</v>
      </c>
      <c r="AE217" s="234" t="s">
        <v>655</v>
      </c>
      <c r="AF217" s="234" t="s">
        <v>656</v>
      </c>
      <c r="AG217" s="234" t="s">
        <v>657</v>
      </c>
      <c r="AH217" s="234" t="s">
        <v>658</v>
      </c>
      <c r="AI217" s="234" t="s">
        <v>659</v>
      </c>
      <c r="AJ217" s="234" t="s">
        <v>660</v>
      </c>
      <c r="AK217" s="234" t="s">
        <v>661</v>
      </c>
      <c r="AL217" s="234" t="s">
        <v>704</v>
      </c>
      <c r="AM217" s="234" t="s">
        <v>705</v>
      </c>
      <c r="AN217" s="234" t="s">
        <v>706</v>
      </c>
      <c r="AO217" s="234" t="s">
        <v>707</v>
      </c>
      <c r="AP217" s="234" t="s">
        <v>708</v>
      </c>
      <c r="AQ217" s="234" t="s">
        <v>709</v>
      </c>
      <c r="AR217" s="234" t="s">
        <v>710</v>
      </c>
      <c r="AS217" s="234" t="s">
        <v>711</v>
      </c>
      <c r="AT217" s="234" t="s">
        <v>662</v>
      </c>
      <c r="AU217" s="234" t="s">
        <v>663</v>
      </c>
      <c r="AV217" s="234" t="s">
        <v>712</v>
      </c>
      <c r="AW217" s="234" t="s">
        <v>713</v>
      </c>
      <c r="AX217" s="234" t="s">
        <v>664</v>
      </c>
      <c r="AY217" s="234" t="s">
        <v>714</v>
      </c>
      <c r="AZ217" s="234" t="s">
        <v>715</v>
      </c>
      <c r="BA217" s="234" t="s">
        <v>716</v>
      </c>
      <c r="BB217" s="234" t="s">
        <v>665</v>
      </c>
      <c r="BC217" s="234" t="s">
        <v>666</v>
      </c>
      <c r="BD217" s="234" t="s">
        <v>667</v>
      </c>
      <c r="BE217" s="234" t="s">
        <v>717</v>
      </c>
      <c r="BF217" s="234" t="s">
        <v>718</v>
      </c>
    </row>
    <row r="218" spans="1:58" x14ac:dyDescent="0.2">
      <c r="A218" s="304" t="s">
        <v>719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 x14ac:dyDescent="0.2">
      <c r="A219" s="304" t="s">
        <v>720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 x14ac:dyDescent="0.2">
      <c r="A220" s="304" t="s">
        <v>721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 x14ac:dyDescent="0.2">
      <c r="A221" s="304" t="s">
        <v>722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 x14ac:dyDescent="0.2">
      <c r="A222" s="304" t="s">
        <v>723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 x14ac:dyDescent="0.2">
      <c r="A223" s="304" t="s">
        <v>724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 x14ac:dyDescent="0.2">
      <c r="A224" s="304" t="s">
        <v>725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 x14ac:dyDescent="0.2">
      <c r="A225" s="304" t="s">
        <v>726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 x14ac:dyDescent="0.2">
      <c r="A226" s="304" t="s">
        <v>670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 x14ac:dyDescent="0.2">
      <c r="A227" s="304" t="s">
        <v>727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 x14ac:dyDescent="0.2">
      <c r="A228" s="304" t="s">
        <v>671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 x14ac:dyDescent="0.2">
      <c r="A229" s="304" t="s">
        <v>728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 x14ac:dyDescent="0.2">
      <c r="A230" s="304" t="s">
        <v>729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 x14ac:dyDescent="0.2">
      <c r="A231" s="304" t="s">
        <v>668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 x14ac:dyDescent="0.2">
      <c r="A232" s="304" t="s">
        <v>669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 x14ac:dyDescent="0.2">
      <c r="A233" s="304" t="s">
        <v>730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 x14ac:dyDescent="0.2">
      <c r="A234" s="304" t="s">
        <v>731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 x14ac:dyDescent="0.2">
      <c r="A235" s="304" t="s">
        <v>732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 x14ac:dyDescent="0.2">
      <c r="A236" s="304" t="s">
        <v>733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 x14ac:dyDescent="0.2">
      <c r="A237" s="304" t="s">
        <v>734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 x14ac:dyDescent="0.2">
      <c r="A238" s="304" t="s">
        <v>735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 x14ac:dyDescent="0.2">
      <c r="A239" s="304" t="s">
        <v>736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 x14ac:dyDescent="0.2">
      <c r="A240" s="304" t="s">
        <v>737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 x14ac:dyDescent="0.2">
      <c r="A241" s="304" t="s">
        <v>738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 x14ac:dyDescent="0.2">
      <c r="A242" s="304"/>
      <c r="B242" s="386" t="s">
        <v>672</v>
      </c>
      <c r="C242" s="398"/>
      <c r="D242" s="398"/>
      <c r="E242" s="398"/>
      <c r="F242" s="398"/>
      <c r="G242" s="398"/>
      <c r="H242" s="398"/>
      <c r="I242" s="398"/>
      <c r="J242" s="398"/>
      <c r="K242" s="398"/>
      <c r="L242" s="398"/>
      <c r="M242" s="398"/>
      <c r="N242" s="398"/>
      <c r="O242" s="398"/>
      <c r="P242" s="398"/>
      <c r="Q242" s="398"/>
      <c r="R242" s="398"/>
      <c r="S242" s="398"/>
      <c r="T242" s="398"/>
      <c r="U242" s="398"/>
      <c r="V242" s="398"/>
      <c r="W242" s="398"/>
      <c r="X242" s="398"/>
      <c r="Y242" s="398"/>
      <c r="Z242" s="398"/>
      <c r="AA242" s="398"/>
      <c r="AB242" s="398"/>
      <c r="AC242" s="398"/>
      <c r="AD242" s="398"/>
      <c r="AE242" s="398"/>
      <c r="AF242" s="398"/>
      <c r="AG242" s="398"/>
      <c r="AH242" s="398"/>
      <c r="AI242" s="398"/>
      <c r="AJ242" s="398"/>
      <c r="AK242" s="398"/>
      <c r="AL242" s="398"/>
      <c r="AM242" s="398"/>
      <c r="AN242" s="398"/>
      <c r="AO242" s="398"/>
      <c r="AP242" s="398"/>
      <c r="AQ242" s="398"/>
      <c r="AR242" s="398"/>
      <c r="AS242" s="398"/>
      <c r="AT242" s="398"/>
      <c r="AU242" s="398"/>
      <c r="AV242" s="398"/>
      <c r="AW242" s="398"/>
      <c r="AX242" s="398"/>
      <c r="AY242" s="398"/>
      <c r="AZ242" s="398"/>
      <c r="BA242" s="398"/>
      <c r="BB242" s="398"/>
      <c r="BC242" s="398"/>
      <c r="BD242" s="398"/>
      <c r="BE242" s="398"/>
      <c r="BF242" s="398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419</vt:i4>
      </vt:variant>
    </vt:vector>
  </HeadingPairs>
  <TitlesOfParts>
    <vt:vector size="434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2025-08-04T20:01:17Z</dcterms:modified>
  <cp:category/>
  <cp:contentStatus/>
</cp:coreProperties>
</file>