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FAD6C3B6-6AEF-49CC-A68F-CFDD88210531}" xr6:coauthVersionLast="47" xr6:coauthVersionMax="47" xr10:uidLastSave="{00000000-0000-0000-0000-000000000000}"/>
  <bookViews>
    <workbookView xWindow="-108" yWindow="-108" windowWidth="23256" windowHeight="13176" firstSheet="6" activeTab="8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Ore_to_PI" sheetId="9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26" r:id="rId13"/>
    <sheet name="X" sheetId="27" r:id="rId14"/>
    <sheet name="BX" sheetId="28" r:id="rId15"/>
    <sheet name="BXCC Q loss" sheetId="29" r:id="rId16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1" i="23" l="1"/>
  <c r="U60" i="23"/>
  <c r="AW27" i="23"/>
  <c r="BO53" i="23"/>
  <c r="BO52" i="23"/>
  <c r="BN51" i="23"/>
  <c r="BN49" i="23"/>
  <c r="BO47" i="23"/>
  <c r="BO46" i="23"/>
  <c r="BO45" i="23"/>
  <c r="BO42" i="23"/>
  <c r="BO41" i="23"/>
  <c r="BO37" i="23"/>
  <c r="BO32" i="23"/>
  <c r="BO30" i="23"/>
  <c r="BO28" i="23"/>
  <c r="BH49" i="23"/>
  <c r="BF48" i="23"/>
  <c r="BG43" i="23"/>
  <c r="BG40" i="23"/>
  <c r="BG36" i="23"/>
  <c r="BD39" i="23"/>
  <c r="BC38" i="23"/>
  <c r="BB35" i="23"/>
  <c r="AY31" i="23"/>
  <c r="AZ33" i="23"/>
  <c r="BA34" i="23"/>
  <c r="AX29" i="23"/>
  <c r="BH25" i="23"/>
  <c r="BH21" i="23"/>
  <c r="BH22" i="23"/>
  <c r="BD22" i="23"/>
  <c r="BC22" i="23"/>
  <c r="BC21" i="23"/>
  <c r="AV20" i="23"/>
  <c r="AU24" i="23"/>
  <c r="AU19" i="23"/>
  <c r="AV23" i="23"/>
  <c r="AU23" i="23"/>
  <c r="AT23" i="23"/>
  <c r="AV21" i="23"/>
  <c r="AU21" i="23"/>
  <c r="AU55" i="23" s="1"/>
  <c r="AT21" i="23"/>
  <c r="AT18" i="23"/>
  <c r="AO71" i="23"/>
  <c r="AN71" i="23"/>
  <c r="AM71" i="23"/>
  <c r="AD66" i="23"/>
  <c r="AC66" i="23"/>
  <c r="AB66" i="23"/>
  <c r="Z64" i="23"/>
  <c r="Y63" i="23"/>
  <c r="X63" i="23"/>
  <c r="AK69" i="23"/>
  <c r="AJ68" i="23"/>
  <c r="AI67" i="23"/>
  <c r="AH67" i="23"/>
  <c r="AG67" i="23"/>
  <c r="AF67" i="23"/>
  <c r="AE67" i="23"/>
  <c r="AA65" i="23"/>
  <c r="W62" i="23"/>
  <c r="T59" i="23"/>
  <c r="S59" i="23"/>
  <c r="R58" i="23"/>
  <c r="Q58" i="23"/>
  <c r="P57" i="23"/>
  <c r="O57" i="23"/>
  <c r="M91" i="23"/>
  <c r="L90" i="23"/>
  <c r="K89" i="23"/>
  <c r="J88" i="23"/>
  <c r="I87" i="23"/>
  <c r="H86" i="23"/>
  <c r="G85" i="23"/>
  <c r="AL70" i="23"/>
  <c r="N92" i="11"/>
  <c r="M94" i="11"/>
  <c r="L94" i="11"/>
  <c r="J94" i="11"/>
  <c r="J93" i="11"/>
  <c r="M92" i="11"/>
  <c r="BR63" i="9" a="1"/>
  <c r="BR63" i="9" s="1"/>
  <c r="CN282" i="9" a="1"/>
  <c r="CN282" i="9" s="1"/>
  <c r="EX241" i="9" a="1"/>
  <c r="EX241" i="9" s="1"/>
  <c r="EC241" i="9" a="1"/>
  <c r="EC241" i="9" s="1"/>
  <c r="DH241" i="9" a="1"/>
  <c r="DH241" i="9" s="1"/>
  <c r="CN258" i="9" a="1"/>
  <c r="CN258" i="9" s="1"/>
  <c r="CN243" i="9" a="1"/>
  <c r="CN243" i="9" s="1"/>
  <c r="CN229" i="9" a="1"/>
  <c r="CN229" i="9" s="1"/>
  <c r="BS238" i="9" a="1"/>
  <c r="BS238" i="9" s="1"/>
  <c r="BS218" i="9" a="1"/>
  <c r="BS218" i="9" s="1"/>
  <c r="AZ218" i="9" a="1"/>
  <c r="AZ218" i="9" s="1"/>
  <c r="AG234" i="9" a="1"/>
  <c r="AG234" i="9" s="1"/>
  <c r="AG218" i="9" a="1"/>
  <c r="AG218" i="9" s="1"/>
  <c r="M242" i="9" a="1"/>
  <c r="M242" i="9" s="1"/>
  <c r="M218" i="9" a="1"/>
  <c r="M218" i="9" s="1"/>
  <c r="M169" i="9" a="1"/>
  <c r="M169" i="9" s="1"/>
  <c r="M132" i="9" a="1"/>
  <c r="M132" i="9" s="1"/>
  <c r="AG149" i="9" a="1"/>
  <c r="AG149" i="9" s="1"/>
  <c r="AG132" i="9" a="1"/>
  <c r="AG132" i="9" s="1"/>
  <c r="AZ132" i="9" a="1"/>
  <c r="AZ132" i="9" s="1"/>
  <c r="BS146" i="9" a="1"/>
  <c r="BS146" i="9" s="1"/>
  <c r="BS132" i="9" a="1"/>
  <c r="BS132" i="9" s="1"/>
  <c r="CN145" i="9" a="1"/>
  <c r="CN145" i="9" s="1"/>
  <c r="ED160" i="9" a="1"/>
  <c r="ED160" i="9" s="1"/>
  <c r="ED146" i="9" a="1"/>
  <c r="ED146" i="9" s="1"/>
  <c r="BR48" i="9" a="1"/>
  <c r="BR48" i="9" s="1"/>
  <c r="AY52" i="9" a="1"/>
  <c r="AY52" i="9" s="1"/>
  <c r="AF70" i="9" a="1"/>
  <c r="AF70" i="9" s="1"/>
  <c r="AF52" i="9" a="1"/>
  <c r="AF52" i="9" s="1"/>
  <c r="M78" i="9" a="1"/>
  <c r="M78" i="9" s="1"/>
  <c r="M52" i="9" a="1"/>
  <c r="M52" i="9" s="1"/>
  <c r="H48" i="29"/>
  <c r="BT63" i="9" a="1"/>
  <c r="BT63" i="9"/>
  <c r="BT48" i="9" a="1"/>
  <c r="BT48" i="9" s="1"/>
  <c r="BA52" i="9" a="1"/>
  <c r="BA52" i="9" s="1"/>
  <c r="AH70" i="9" a="1"/>
  <c r="AH70" i="9"/>
  <c r="AH52" i="9" a="1"/>
  <c r="AH52" i="9" s="1"/>
  <c r="O52" i="9" a="1"/>
  <c r="O52" i="9"/>
  <c r="O132" i="9" a="1"/>
  <c r="O132" i="9" s="1"/>
  <c r="AI149" i="9" a="1"/>
  <c r="AI149" i="9"/>
  <c r="AI132" i="9" a="1"/>
  <c r="AI132" i="9" s="1"/>
  <c r="BB132" i="9" a="1"/>
  <c r="BB132" i="9"/>
  <c r="BU132" i="9" a="1"/>
  <c r="BU132" i="9"/>
  <c r="CP145" i="9" a="1"/>
  <c r="CP145" i="9"/>
  <c r="AI234" i="9" a="1"/>
  <c r="AI234" i="9" s="1"/>
  <c r="O218" i="9" a="1"/>
  <c r="O218" i="9" s="1"/>
  <c r="AI218" i="9" a="1"/>
  <c r="AI218" i="9" s="1"/>
  <c r="BB218" i="9" a="1"/>
  <c r="BB218" i="9" s="1"/>
  <c r="EZ241" i="9" a="1"/>
  <c r="EZ241" i="9" s="1"/>
  <c r="EE241" i="9" a="1"/>
  <c r="EE241" i="9" s="1"/>
  <c r="DJ241" i="9" a="1"/>
  <c r="DJ241" i="9" s="1"/>
  <c r="CP229" i="9" a="1"/>
  <c r="CP229" i="9"/>
  <c r="CP243" i="9" a="1"/>
  <c r="CP243" i="9" s="1"/>
  <c r="CP258" i="9" a="1"/>
  <c r="CP258" i="9" s="1"/>
  <c r="CP282" i="9" a="1"/>
  <c r="CP282" i="9" s="1"/>
  <c r="BU218" i="9" a="1"/>
  <c r="BU218" i="9"/>
  <c r="EF160" i="9" a="1"/>
  <c r="EF160" i="9" s="1"/>
  <c r="EF119" i="9"/>
  <c r="H62" i="29"/>
  <c r="H59" i="29"/>
  <c r="H58" i="29"/>
  <c r="H57" i="29"/>
  <c r="H56" i="29"/>
  <c r="H55" i="29"/>
  <c r="H54" i="29"/>
  <c r="H53" i="29"/>
  <c r="H52" i="29"/>
  <c r="H51" i="29"/>
  <c r="H50" i="29"/>
  <c r="H49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36" i="29"/>
  <c r="I27" i="29"/>
  <c r="I26" i="29"/>
  <c r="I25" i="29"/>
  <c r="I24" i="29"/>
  <c r="I17" i="29"/>
  <c r="I16" i="29"/>
  <c r="I15" i="29"/>
  <c r="I5" i="29" a="1"/>
  <c r="I40" i="29" s="1"/>
  <c r="G5" i="29"/>
  <c r="E5" i="29" a="1"/>
  <c r="C5" i="29" a="1"/>
  <c r="C20" i="29" s="1"/>
  <c r="AY64" i="9"/>
  <c r="AV64" i="9"/>
  <c r="AW64" i="9"/>
  <c r="AX64" i="9" s="1"/>
  <c r="AW141" i="9"/>
  <c r="AZ141" i="9" s="1"/>
  <c r="AX141" i="9"/>
  <c r="AY141" i="9" s="1"/>
  <c r="AD78" i="9"/>
  <c r="AE78" i="9" s="1"/>
  <c r="AD159" i="9"/>
  <c r="AE159" i="9" s="1"/>
  <c r="AW227" i="9"/>
  <c r="AZ227" i="9" s="1"/>
  <c r="AX227" i="9"/>
  <c r="AY227" i="9" s="1"/>
  <c r="BS227" i="9"/>
  <c r="BP227" i="9"/>
  <c r="BQ227" i="9"/>
  <c r="BR227" i="9" s="1"/>
  <c r="DE250" i="9"/>
  <c r="DG250" i="9"/>
  <c r="AE242" i="9"/>
  <c r="AF242" i="9" s="1"/>
  <c r="BU118" i="9"/>
  <c r="BR118" i="9"/>
  <c r="BR74" i="9"/>
  <c r="CN293" i="9"/>
  <c r="CK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J107" i="23" s="1"/>
  <c r="BP22" i="23"/>
  <c r="BI22" i="23"/>
  <c r="J106" i="23" s="1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BB45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BF87" i="22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C19" i="29" l="1"/>
  <c r="I37" i="29"/>
  <c r="I12" i="29"/>
  <c r="I38" i="29"/>
  <c r="I13" i="29"/>
  <c r="I39" i="29"/>
  <c r="I14" i="29"/>
  <c r="E37" i="29"/>
  <c r="E25" i="29"/>
  <c r="E13" i="29"/>
  <c r="E36" i="29"/>
  <c r="E24" i="29"/>
  <c r="E12" i="29"/>
  <c r="E35" i="29"/>
  <c r="E23" i="29"/>
  <c r="E11" i="29"/>
  <c r="E34" i="29"/>
  <c r="E22" i="29"/>
  <c r="E10" i="29"/>
  <c r="E33" i="29"/>
  <c r="E21" i="29"/>
  <c r="E9" i="29"/>
  <c r="E32" i="29"/>
  <c r="E26" i="29"/>
  <c r="E5" i="29"/>
  <c r="E27" i="29"/>
  <c r="C38" i="29"/>
  <c r="K38" i="29" s="1"/>
  <c r="C26" i="29"/>
  <c r="K26" i="29" s="1"/>
  <c r="C14" i="29"/>
  <c r="C37" i="29"/>
  <c r="C25" i="29"/>
  <c r="C13" i="29"/>
  <c r="C36" i="29"/>
  <c r="C24" i="29"/>
  <c r="C12" i="29"/>
  <c r="C35" i="29"/>
  <c r="C23" i="29"/>
  <c r="C11" i="29"/>
  <c r="C34" i="29"/>
  <c r="C22" i="29"/>
  <c r="C10" i="29"/>
  <c r="C21" i="29"/>
  <c r="E6" i="29"/>
  <c r="E28" i="29"/>
  <c r="C5" i="29"/>
  <c r="C27" i="29"/>
  <c r="E7" i="29"/>
  <c r="E29" i="29"/>
  <c r="C6" i="29"/>
  <c r="C28" i="29"/>
  <c r="E8" i="29"/>
  <c r="E30" i="29"/>
  <c r="C7" i="29"/>
  <c r="C29" i="29"/>
  <c r="E14" i="29"/>
  <c r="E31" i="29"/>
  <c r="C8" i="29"/>
  <c r="C30" i="29"/>
  <c r="E15" i="29"/>
  <c r="E38" i="29"/>
  <c r="C9" i="29"/>
  <c r="C31" i="29"/>
  <c r="E16" i="29"/>
  <c r="E39" i="29"/>
  <c r="C15" i="29"/>
  <c r="K15" i="29" s="1"/>
  <c r="C32" i="29"/>
  <c r="E17" i="29"/>
  <c r="E40" i="29"/>
  <c r="C16" i="29"/>
  <c r="C33" i="29"/>
  <c r="K33" i="29" s="1"/>
  <c r="E18" i="29"/>
  <c r="C17" i="29"/>
  <c r="C39" i="29"/>
  <c r="E19" i="29"/>
  <c r="I35" i="29"/>
  <c r="I23" i="29"/>
  <c r="I11" i="29"/>
  <c r="I34" i="29"/>
  <c r="I22" i="29"/>
  <c r="I10" i="29"/>
  <c r="I33" i="29"/>
  <c r="I21" i="29"/>
  <c r="I9" i="29"/>
  <c r="I32" i="29"/>
  <c r="I20" i="29"/>
  <c r="I8" i="29"/>
  <c r="I31" i="29"/>
  <c r="I19" i="29"/>
  <c r="I7" i="29"/>
  <c r="I30" i="29"/>
  <c r="I18" i="29"/>
  <c r="I6" i="29"/>
  <c r="I28" i="29"/>
  <c r="C18" i="29"/>
  <c r="C40" i="29"/>
  <c r="E20" i="29"/>
  <c r="I5" i="29"/>
  <c r="I29" i="29"/>
  <c r="DH250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F12" i="11"/>
  <c r="ED130" i="9"/>
  <c r="CN226" i="9"/>
  <c r="AF46" i="9"/>
  <c r="G10" i="3"/>
  <c r="J111" i="11"/>
  <c r="BR46" i="9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E198" i="11"/>
  <c r="ED158" i="9"/>
  <c r="BS236" i="9"/>
  <c r="BS144" i="9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211" i="9"/>
  <c r="E31" i="25"/>
  <c r="E5" i="25"/>
  <c r="E7" i="25" s="1"/>
  <c r="M130" i="9"/>
  <c r="O242" i="9"/>
  <c r="G33" i="25"/>
  <c r="H31" i="25"/>
  <c r="I31" i="25" s="1"/>
  <c r="I43" i="25"/>
  <c r="I44" i="25"/>
  <c r="G32" i="25"/>
  <c r="H32" i="25" s="1"/>
  <c r="K10" i="29" l="1"/>
  <c r="K20" i="29"/>
  <c r="K17" i="29"/>
  <c r="K14" i="29"/>
  <c r="K19" i="29"/>
  <c r="K28" i="29"/>
  <c r="K9" i="29"/>
  <c r="K6" i="29"/>
  <c r="K40" i="29"/>
  <c r="K7" i="29"/>
  <c r="K22" i="29"/>
  <c r="K34" i="29"/>
  <c r="K31" i="29"/>
  <c r="K11" i="29"/>
  <c r="K39" i="29"/>
  <c r="K23" i="29"/>
  <c r="K35" i="29"/>
  <c r="K12" i="29"/>
  <c r="K18" i="29"/>
  <c r="K30" i="29"/>
  <c r="K27" i="29"/>
  <c r="K24" i="29"/>
  <c r="K16" i="29"/>
  <c r="K8" i="29"/>
  <c r="K5" i="29"/>
  <c r="K41" i="29" s="1"/>
  <c r="K36" i="29"/>
  <c r="K13" i="29"/>
  <c r="K25" i="29"/>
  <c r="K32" i="29"/>
  <c r="K29" i="29"/>
  <c r="K21" i="29"/>
  <c r="K37" i="29"/>
  <c r="Y60" i="9"/>
  <c r="AA60" i="9" s="1"/>
  <c r="BK60" i="9"/>
  <c r="E21" i="11"/>
  <c r="E19" i="11"/>
  <c r="ED105" i="9"/>
  <c r="D257" i="11"/>
  <c r="DK241" i="9"/>
  <c r="CN271" i="9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E264" i="11"/>
  <c r="G43" i="3"/>
  <c r="D109" i="11"/>
  <c r="CN273" i="9"/>
  <c r="Z57" i="9"/>
  <c r="AR57" i="9"/>
  <c r="AT57" i="9" s="1"/>
  <c r="BS61" i="9"/>
  <c r="BQ61" i="9"/>
  <c r="BP63" i="9"/>
  <c r="AT86" i="22"/>
  <c r="AT45" i="22" s="1"/>
  <c r="F155" i="22"/>
  <c r="F162" i="22" s="1"/>
  <c r="CM279" i="9"/>
  <c r="Y139" i="22"/>
  <c r="FD147" i="9"/>
  <c r="O192" i="11"/>
  <c r="M165" i="11"/>
  <c r="G48" i="3"/>
  <c r="J114" i="11"/>
  <c r="E103" i="11" s="1"/>
  <c r="M217" i="11"/>
  <c r="J210" i="11"/>
  <c r="BJ59" i="9"/>
  <c r="AS59" i="9"/>
  <c r="AT59" i="9" s="1"/>
  <c r="E104" i="11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CM280" i="9"/>
  <c r="AA59" i="9"/>
  <c r="F118" i="11"/>
  <c r="CM278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D21" i="23"/>
  <c r="E33" i="25"/>
  <c r="AR58" i="9"/>
  <c r="Z58" i="9"/>
  <c r="BL35" i="9"/>
  <c r="C219" i="22" s="1"/>
  <c r="CQ277" i="9"/>
  <c r="CN277" i="9"/>
  <c r="G47" i="3"/>
  <c r="D113" i="11"/>
  <c r="AA58" i="9"/>
  <c r="AS58" i="9"/>
  <c r="BJ58" i="9"/>
  <c r="BL58" i="9" s="1"/>
  <c r="CN274" i="9"/>
  <c r="D110" i="11"/>
  <c r="G44" i="3"/>
  <c r="F84" i="23"/>
  <c r="F94" i="23" s="1"/>
  <c r="DH238" i="9"/>
  <c r="EX238" i="9"/>
  <c r="EC238" i="9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BG89" i="22"/>
  <c r="G176" i="22" s="1"/>
  <c r="AS48" i="22"/>
  <c r="AF73" i="23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P46" i="23"/>
  <c r="L102" i="23" s="1" a="1"/>
  <c r="AH73" i="23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E132" i="9"/>
  <c r="AO126" i="9" s="1"/>
  <c r="X74" i="24"/>
  <c r="AP64" i="24"/>
  <c r="J151" i="24" s="1"/>
  <c r="E54" i="29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E51" i="29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E55" i="29" s="1"/>
  <c r="Z74" i="24"/>
  <c r="AP62" i="24"/>
  <c r="J149" i="24" s="1"/>
  <c r="E52" i="29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I93" i="11"/>
  <c r="K94" i="11" s="1"/>
  <c r="CF203" i="11" s="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CF210" i="11"/>
  <c r="H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EF133" i="9"/>
  <c r="EF134" i="9" s="1" a="1"/>
  <c r="EF134" i="9" s="1"/>
  <c r="CN210" i="9"/>
  <c r="CN211" i="9" s="1"/>
  <c r="ED133" i="9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ED134" i="9" l="1" a="1"/>
  <c r="ED134" i="9" s="1"/>
  <c r="BH50" i="23" s="1"/>
  <c r="Q167" i="9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H55" i="23" l="1"/>
  <c r="BI50" i="23"/>
  <c r="J134" i="23" s="1"/>
  <c r="BX144" i="9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AH135" i="22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E61" i="29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E60" i="29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H94" i="23" s="1"/>
  <c r="F102" i="23" s="1" a="1"/>
  <c r="AZ210" i="9"/>
  <c r="AG210" i="9"/>
  <c r="BB210" i="9"/>
  <c r="BU210" i="9"/>
  <c r="BS210" i="9"/>
  <c r="AI210" i="9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BF114" i="22"/>
  <c r="EE156" i="9"/>
  <c r="EC156" i="9"/>
  <c r="AD109" i="11"/>
  <c r="M139" i="22"/>
  <c r="AM123" i="22"/>
  <c r="BL114" i="22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DX132" i="9" s="1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59" i="29" s="1"/>
  <c r="EL106" i="9"/>
  <c r="EM105" i="9"/>
  <c r="EM106" i="9" s="1"/>
  <c r="EM101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E57" i="29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W74" i="24"/>
  <c r="AP63" i="24"/>
  <c r="J150" i="24" s="1"/>
  <c r="E53" i="29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E48" i="29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N138" i="23" l="1"/>
  <c r="F229" i="9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E56" i="29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E49" i="29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L258" i="9"/>
  <c r="CM257" i="9" s="1"/>
  <c r="CR257" i="9"/>
  <c r="BM112" i="22" l="1"/>
  <c r="BN112" i="22" s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FF149" i="9" l="1" a="1"/>
  <c r="FF149" i="9" s="1"/>
  <c r="AF133" i="22"/>
  <c r="AM133" i="22" s="1"/>
  <c r="AF134" i="15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I215" i="11"/>
  <c r="C223" i="11"/>
  <c r="C224" i="11"/>
  <c r="AF139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D149" i="9" s="1" a="1"/>
  <c r="FD149" i="9" s="1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E58" i="29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E234" i="9"/>
  <c r="AF233" i="9" s="1"/>
  <c r="K242" i="9"/>
  <c r="U236" i="9" s="1"/>
  <c r="BM97" i="22" l="1"/>
  <c r="BN97" i="22" s="1"/>
  <c r="I170" i="22" s="1" a="1"/>
  <c r="AN74" i="24"/>
  <c r="AP72" i="24"/>
  <c r="J159" i="24" s="1"/>
  <c r="E62" i="29" s="1"/>
  <c r="C65" i="14"/>
  <c r="E34" i="14"/>
  <c r="U64" i="9"/>
  <c r="V63" i="9"/>
  <c r="V64" i="9" s="1"/>
  <c r="V59" i="9" s="1"/>
  <c r="AN143" i="20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H174" i="20" l="1" a="1"/>
  <c r="H175" i="20" s="1"/>
  <c r="Q125" i="22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H186" i="20" l="1"/>
  <c r="H199" i="20"/>
  <c r="H198" i="20"/>
  <c r="H207" i="20"/>
  <c r="H180" i="20"/>
  <c r="H194" i="20"/>
  <c r="H203" i="20"/>
  <c r="H181" i="20"/>
  <c r="H197" i="20"/>
  <c r="H176" i="20"/>
  <c r="H185" i="20"/>
  <c r="H187" i="20"/>
  <c r="H190" i="20"/>
  <c r="H191" i="20"/>
  <c r="H183" i="20"/>
  <c r="H179" i="20"/>
  <c r="H196" i="20"/>
  <c r="H182" i="20"/>
  <c r="H195" i="20"/>
  <c r="H189" i="20"/>
  <c r="H205" i="20"/>
  <c r="H202" i="20"/>
  <c r="H192" i="20"/>
  <c r="H177" i="20"/>
  <c r="H178" i="20"/>
  <c r="H208" i="20"/>
  <c r="H193" i="20"/>
  <c r="H204" i="20"/>
  <c r="H209" i="20"/>
  <c r="H184" i="20"/>
  <c r="H206" i="20"/>
  <c r="H188" i="20"/>
  <c r="H201" i="20"/>
  <c r="H174" i="20"/>
  <c r="H200" i="20"/>
  <c r="T5" i="13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F188" i="20"/>
  <c r="N188" i="20" s="1"/>
  <c r="F176" i="20"/>
  <c r="N176" i="20" s="1"/>
  <c r="F201" i="20"/>
  <c r="F189" i="20"/>
  <c r="N189" i="20" s="1"/>
  <c r="F177" i="20"/>
  <c r="F204" i="20"/>
  <c r="N204" i="20" s="1"/>
  <c r="F190" i="20"/>
  <c r="N190" i="20" s="1"/>
  <c r="F203" i="20"/>
  <c r="F187" i="20"/>
  <c r="F174" i="20"/>
  <c r="F195" i="20"/>
  <c r="N195" i="20" s="1"/>
  <c r="F179" i="20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F192" i="20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F198" i="20"/>
  <c r="N198" i="20" s="1"/>
  <c r="F199" i="20"/>
  <c r="F205" i="20"/>
  <c r="F197" i="20"/>
  <c r="F196" i="20"/>
  <c r="N196" i="20" s="1"/>
  <c r="F184" i="20"/>
  <c r="F185" i="20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N187" i="20" l="1"/>
  <c r="N192" i="20"/>
  <c r="N208" i="20"/>
  <c r="N185" i="20"/>
  <c r="N197" i="20"/>
  <c r="N203" i="20"/>
  <c r="N205" i="20"/>
  <c r="N199" i="20"/>
  <c r="N177" i="20"/>
  <c r="N202" i="20"/>
  <c r="N201" i="20"/>
  <c r="N184" i="20"/>
  <c r="N179" i="20"/>
  <c r="N200" i="20"/>
  <c r="N174" i="20"/>
  <c r="I195" i="15"/>
  <c r="I183" i="15"/>
  <c r="I197" i="15"/>
  <c r="I185" i="15"/>
  <c r="I173" i="15"/>
  <c r="I196" i="15"/>
  <c r="I184" i="15"/>
  <c r="I172" i="15"/>
  <c r="I192" i="15"/>
  <c r="I177" i="15"/>
  <c r="I206" i="15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I205" i="15"/>
  <c r="F216" i="20" a="1"/>
  <c r="T74" i="24"/>
  <c r="H102" i="24" s="1" a="1"/>
  <c r="AP60" i="24"/>
  <c r="J147" i="24" s="1"/>
  <c r="E50" i="29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F153" i="24"/>
  <c r="F152" i="24"/>
  <c r="F151" i="24"/>
  <c r="F150" i="24"/>
  <c r="F149" i="24"/>
  <c r="F148" i="24"/>
  <c r="F159" i="24"/>
  <c r="F147" i="24"/>
  <c r="C50" i="29" s="1"/>
  <c r="F158" i="24"/>
  <c r="F146" i="24"/>
  <c r="F157" i="24"/>
  <c r="F156" i="24"/>
  <c r="F145" i="24"/>
  <c r="F155" i="24"/>
  <c r="E197" i="15"/>
  <c r="E185" i="15"/>
  <c r="E173" i="15"/>
  <c r="E199" i="15"/>
  <c r="E187" i="15"/>
  <c r="E175" i="15"/>
  <c r="E198" i="15"/>
  <c r="K198" i="15" s="1"/>
  <c r="E186" i="15"/>
  <c r="E174" i="15"/>
  <c r="E200" i="15"/>
  <c r="E182" i="15"/>
  <c r="E196" i="15"/>
  <c r="E181" i="15"/>
  <c r="E193" i="15"/>
  <c r="E176" i="15"/>
  <c r="E192" i="15"/>
  <c r="E172" i="15"/>
  <c r="E191" i="15"/>
  <c r="E190" i="15"/>
  <c r="E171" i="15"/>
  <c r="E188" i="15"/>
  <c r="K188" i="15" s="1"/>
  <c r="E184" i="15"/>
  <c r="E202" i="15"/>
  <c r="E201" i="15"/>
  <c r="E195" i="15"/>
  <c r="E194" i="15"/>
  <c r="E206" i="15"/>
  <c r="E205" i="15"/>
  <c r="E177" i="15"/>
  <c r="E204" i="15"/>
  <c r="E183" i="15"/>
  <c r="E180" i="15"/>
  <c r="E203" i="15"/>
  <c r="E179" i="15"/>
  <c r="E189" i="15"/>
  <c r="E178" i="15"/>
  <c r="G50" i="29" l="1"/>
  <c r="K184" i="15"/>
  <c r="K183" i="15"/>
  <c r="K175" i="15"/>
  <c r="K199" i="15"/>
  <c r="L146" i="24"/>
  <c r="AC159" i="9" s="1"/>
  <c r="AF159" i="9" s="1"/>
  <c r="C49" i="29"/>
  <c r="G49" i="29" s="1"/>
  <c r="L156" i="24"/>
  <c r="P62" i="14" s="1"/>
  <c r="Y62" i="14" s="1"/>
  <c r="C59" i="29"/>
  <c r="G59" i="29" s="1"/>
  <c r="L157" i="24"/>
  <c r="P63" i="14" s="1"/>
  <c r="Y63" i="14" s="1"/>
  <c r="C60" i="29"/>
  <c r="G60" i="29" s="1"/>
  <c r="L158" i="24"/>
  <c r="P64" i="14" s="1"/>
  <c r="Y64" i="14" s="1"/>
  <c r="C61" i="29"/>
  <c r="G61" i="29" s="1"/>
  <c r="L145" i="24"/>
  <c r="P51" i="14" s="1"/>
  <c r="Y51" i="14" s="1"/>
  <c r="C48" i="29"/>
  <c r="G48" i="29" s="1"/>
  <c r="L151" i="24"/>
  <c r="BP74" i="9" s="1"/>
  <c r="BS74" i="9" s="1"/>
  <c r="C54" i="29"/>
  <c r="G54" i="29" s="1"/>
  <c r="L155" i="24"/>
  <c r="P61" i="14" s="1"/>
  <c r="Y61" i="14" s="1"/>
  <c r="C58" i="29"/>
  <c r="G58" i="29" s="1"/>
  <c r="L159" i="24"/>
  <c r="FA161" i="9" s="1"/>
  <c r="FD161" i="9" s="1"/>
  <c r="C62" i="29"/>
  <c r="G62" i="29" s="1"/>
  <c r="L148" i="24"/>
  <c r="P54" i="14" s="1"/>
  <c r="Y54" i="14" s="1"/>
  <c r="C51" i="29"/>
  <c r="G51" i="29" s="1"/>
  <c r="L149" i="24"/>
  <c r="P55" i="14" s="1"/>
  <c r="Y55" i="14" s="1"/>
  <c r="C52" i="29"/>
  <c r="G52" i="29" s="1"/>
  <c r="L150" i="24"/>
  <c r="P56" i="14" s="1"/>
  <c r="Y56" i="14" s="1"/>
  <c r="C53" i="29"/>
  <c r="G53" i="29" s="1"/>
  <c r="L154" i="24"/>
  <c r="CJ155" i="9" s="1"/>
  <c r="CM155" i="9" s="1"/>
  <c r="C57" i="29"/>
  <c r="G57" i="29" s="1"/>
  <c r="L152" i="24"/>
  <c r="P58" i="14" s="1"/>
  <c r="Y58" i="14" s="1"/>
  <c r="C55" i="29"/>
  <c r="G55" i="29" s="1"/>
  <c r="L153" i="24"/>
  <c r="P59" i="14" s="1"/>
  <c r="Y59" i="14" s="1"/>
  <c r="C56" i="29"/>
  <c r="G56" i="29" s="1"/>
  <c r="K200" i="15"/>
  <c r="K195" i="15"/>
  <c r="K194" i="15"/>
  <c r="K178" i="15"/>
  <c r="K196" i="15"/>
  <c r="K201" i="15"/>
  <c r="K206" i="15"/>
  <c r="K203" i="15"/>
  <c r="K190" i="15"/>
  <c r="K187" i="15"/>
  <c r="K179" i="15"/>
  <c r="K186" i="15"/>
  <c r="K189" i="15"/>
  <c r="K204" i="15"/>
  <c r="K205" i="15"/>
  <c r="K191" i="15"/>
  <c r="K172" i="15"/>
  <c r="K173" i="15"/>
  <c r="K193" i="15"/>
  <c r="K185" i="15"/>
  <c r="K181" i="15"/>
  <c r="K197" i="15"/>
  <c r="K177" i="15"/>
  <c r="K192" i="15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2" i="14" l="1"/>
  <c r="Y52" i="14" s="1"/>
  <c r="CL293" i="9"/>
  <c r="CO293" i="9" s="1"/>
  <c r="P65" i="14"/>
  <c r="Y65" i="14" s="1"/>
  <c r="P57" i="14"/>
  <c r="Y57" i="14" s="1"/>
  <c r="AC78" i="9"/>
  <c r="AF78" i="9" s="1"/>
  <c r="P60" i="14"/>
  <c r="Y60" i="14" s="1"/>
  <c r="P53" i="14"/>
  <c r="Y53" i="14" s="1"/>
  <c r="AD242" i="9"/>
  <c r="AG242" i="9" s="1"/>
  <c r="K207" i="15"/>
  <c r="O64" i="14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<sst xmlns="http://schemas.openxmlformats.org/spreadsheetml/2006/main" count="7686" uniqueCount="817">
  <si>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</si>
  <si>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</si>
  <si>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</si>
  <si>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</si>
  <si>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</si>
  <si>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</si>
  <si>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</si>
  <si>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</si>
  <si>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</si>
  <si>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</si>
  <si>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</si>
  <si>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</si>
  <si>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</si>
  <si>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</si>
  <si>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</si>
  <si>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</si>
  <si>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</si>
  <si>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</si>
  <si>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</si>
  <si>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</si>
  <si>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</si>
  <si>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</si>
  <si>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</si>
  <si>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</si>
  <si>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</si>
  <si>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</si>
  <si>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</si>
  <si>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</si>
  <si>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</si>
  <si>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</si>
  <si>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</si>
  <si>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</si>
  <si>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</si>
  <si>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</si>
  <si>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</si>
  <si>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</si>
  <si>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</si>
  <si>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</si>
  <si>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</si>
  <si>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</si>
  <si>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</si>
  <si>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</si>
  <si>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</si>
  <si>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</si>
  <si>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</si>
  <si>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</si>
  <si>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</si>
  <si>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</si>
  <si>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</si>
  <si>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</si>
  <si>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</si>
  <si>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</si>
  <si>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</si>
  <si>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</si>
  <si>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</si>
  <si>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</si>
  <si>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</si>
  <si>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</si>
  <si>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</si>
  <si>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</si>
  <si>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</si>
  <si>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</si>
  <si>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</si>
  <si>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</si>
  <si>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</si>
  <si>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</si>
  <si>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</si>
  <si>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</si>
  <si>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</si>
  <si>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</si>
  <si>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</si>
  <si>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</si>
  <si>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</si>
  <si>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</si>
  <si>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</si>
  <si>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</si>
  <si>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</si>
  <si>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</si>
  <si>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</si>
  <si>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</si>
  <si>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</si>
  <si>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</si>
  <si>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</si>
  <si>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</si>
  <si>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</si>
  <si>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</si>
  <si>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</si>
  <si>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</si>
  <si>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</si>
  <si>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</si>
  <si>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</si>
  <si>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</si>
  <si>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</si>
  <si>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</si>
  <si>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</si>
  <si>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</si>
  <si>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</si>
  <si>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</si>
  <si>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</si>
  <si>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</si>
  <si>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</si>
  <si>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</si>
  <si>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</si>
  <si>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</si>
  <si>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</si>
  <si>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</si>
  <si>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</si>
  <si>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</si>
  <si>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</si>
  <si>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</si>
  <si>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</si>
  <si>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</si>
  <si>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</si>
  <si>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</si>
  <si>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</si>
  <si>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</si>
  <si>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</si>
  <si>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</si>
  <si>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</si>
  <si>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</si>
  <si>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</si>
  <si>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</si>
  <si>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</si>
  <si>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</si>
  <si>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</si>
  <si>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</si>
  <si>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</si>
  <si>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</si>
  <si>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</si>
  <si>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</si>
  <si>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</si>
  <si>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</si>
  <si>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</si>
  <si>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</si>
  <si>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</si>
  <si>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</si>
  <si>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</si>
  <si>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</si>
  <si>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</si>
  <si>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</si>
  <si>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</si>
  <si>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</si>
  <si>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</si>
  <si>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</si>
  <si>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</si>
  <si>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</si>
  <si>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</si>
  <si>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</si>
  <si>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</si>
  <si>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</si>
  <si>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</si>
  <si>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</si>
  <si>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</si>
  <si>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</si>
  <si>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</si>
  <si>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</si>
  <si>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</si>
  <si>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</si>
  <si>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</si>
  <si>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</si>
  <si>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</si>
  <si>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</si>
  <si>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</si>
  <si>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</si>
  <si>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</si>
  <si>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</si>
  <si>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</si>
  <si>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</si>
  <si>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</si>
  <si>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</si>
  <si>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</si>
  <si>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</si>
  <si>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</si>
  <si>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</si>
  <si>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</si>
  <si>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</si>
  <si>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</si>
  <si>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</si>
  <si>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</si>
  <si>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</si>
  <si>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</si>
  <si>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</si>
  <si>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</si>
  <si>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</si>
  <si>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</si>
  <si>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</si>
  <si>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</si>
  <si>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</si>
  <si>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</si>
  <si>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</si>
  <si>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</si>
  <si>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</si>
  <si>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</si>
  <si>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</si>
  <si>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</si>
  <si>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</si>
  <si>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</si>
  <si>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</si>
  <si>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</si>
  <si>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</si>
  <si>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</si>
  <si>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</si>
  <si>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</si>
  <si>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</si>
  <si>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</si>
  <si>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</si>
  <si>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</si>
  <si>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</si>
  <si>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</si>
  <si>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</si>
  <si>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</si>
  <si>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</si>
  <si>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</si>
  <si>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</si>
  <si>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</si>
  <si>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</si>
  <si>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</si>
  <si>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</si>
  <si>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</si>
  <si>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</si>
  <si>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</si>
  <si>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</si>
  <si>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</si>
  <si>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</si>
  <si>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</si>
  <si>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</si>
  <si>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</si>
  <si>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</si>
  <si>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</si>
  <si>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</si>
  <si>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</si>
  <si>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</si>
  <si>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</si>
  <si>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</si>
  <si>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</si>
  <si>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</si>
  <si>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</si>
  <si>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</si>
  <si>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</si>
  <si>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</si>
  <si>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</si>
  <si>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</si>
  <si>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</si>
  <si>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</si>
  <si>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</si>
  <si>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</si>
  <si>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</si>
  <si>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</si>
  <si>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</si>
  <si>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</si>
  <si>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</si>
  <si>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</si>
  <si>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</si>
  <si>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</si>
  <si>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</si>
  <si>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</si>
  <si>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</si>
  <si>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</si>
  <si>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</si>
  <si>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</si>
  <si>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</si>
  <si>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</si>
  <si>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</si>
  <si>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</si>
  <si>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</si>
  <si>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</si>
  <si>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</si>
  <si>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</si>
  <si>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</si>
  <si>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</si>
  <si>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</si>
  <si>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</si>
  <si>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</si>
  <si>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</si>
  <si>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</si>
  <si>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</si>
  <si>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</si>
  <si>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</si>
  <si>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</si>
  <si>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</si>
  <si>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</si>
  <si>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</si>
  <si>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</si>
  <si>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</si>
  <si>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</si>
  <si>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</si>
  <si>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</si>
  <si>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</si>
  <si>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</si>
  <si>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</si>
  <si>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</si>
  <si>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</si>
  <si>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</si>
  <si>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</si>
  <si>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</si>
  <si>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</si>
  <si>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</si>
  <si>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</si>
  <si>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</si>
  <si>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</si>
  <si>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</si>
  <si>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</si>
  <si>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</si>
  <si>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</si>
  <si>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</si>
  <si>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</si>
  <si>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</si>
  <si>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</si>
  <si>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</si>
  <si>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</si>
  <si>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</si>
  <si>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</si>
  <si>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</si>
  <si>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</si>
  <si>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</si>
  <si>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</si>
  <si>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</si>
  <si>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</si>
  <si>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</si>
  <si>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</si>
  <si>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</si>
  <si>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</si>
  <si>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</si>
  <si>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</si>
  <si>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</si>
  <si>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</si>
  <si>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</si>
  <si>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</si>
  <si>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</si>
  <si>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</si>
  <si>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</si>
  <si>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</si>
  <si>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</si>
  <si>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</si>
  <si>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</si>
  <si>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</si>
  <si>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</si>
  <si>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</si>
  <si>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</si>
  <si>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</si>
  <si>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</si>
  <si>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</si>
  <si>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</si>
  <si>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</si>
  <si>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</si>
  <si>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</si>
  <si>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</si>
  <si>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</si>
  <si>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</si>
  <si>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</si>
  <si>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</si>
  <si>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</si>
  <si>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</si>
  <si>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</si>
  <si>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</si>
  <si>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</si>
  <si>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</si>
  <si>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</si>
  <si>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</si>
  <si>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</si>
  <si>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</si>
  <si>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</si>
  <si>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</si>
  <si>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</si>
  <si>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</si>
  <si>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</si>
  <si>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</si>
  <si>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</si>
  <si>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</si>
  <si>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</si>
  <si>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</si>
  <si>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</si>
  <si>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</si>
  <si>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</si>
  <si>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</si>
  <si>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</si>
  <si>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</si>
  <si>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</si>
  <si>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</si>
  <si>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</si>
  <si>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</si>
  <si>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</si>
  <si>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</si>
  <si>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</si>
  <si>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</si>
  <si>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</si>
  <si>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</si>
  <si>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</si>
  <si>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</si>
  <si>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</si>
  <si>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</si>
  <si>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</si>
  <si>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</si>
  <si>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</si>
  <si>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</si>
  <si>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</si>
  <si>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</si>
  <si>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</si>
  <si>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</si>
  <si>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</si>
  <si>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</si>
  <si>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</si>
  <si>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</si>
  <si>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</si>
  <si>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</si>
  <si>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</si>
  <si>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</si>
  <si>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</si>
  <si>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</si>
  <si>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</si>
  <si>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</si>
  <si>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</si>
  <si>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</si>
  <si>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</si>
  <si>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</si>
  <si>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</si>
  <si>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</si>
  <si>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</si>
  <si>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</si>
  <si>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</si>
  <si>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</si>
  <si>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</si>
  <si>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</si>
  <si>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</si>
  <si>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</si>
  <si>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</si>
  <si>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</si>
  <si>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</si>
  <si>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</si>
  <si>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</si>
  <si>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</si>
  <si>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</si>
  <si>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</si>
  <si>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</si>
  <si>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</si>
  <si>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</si>
  <si>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</si>
  <si>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</si>
  <si>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</si>
  <si>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</si>
  <si>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</si>
  <si>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</si>
  <si>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</si>
  <si>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</si>
  <si>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</si>
  <si>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</si>
  <si>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</si>
  <si>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</si>
  <si>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</si>
  <si>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</si>
  <si>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</si>
  <si>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</si>
  <si>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</si>
  <si>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</si>
  <si>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</si>
  <si>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</si>
  <si>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</si>
  <si>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</si>
  <si>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</si>
  <si>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</si>
  <si>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</si>
  <si>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</si>
  <si>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</si>
  <si>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</si>
  <si>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</si>
  <si>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</si>
  <si>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</si>
  <si>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</si>
  <si>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</si>
  <si>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</si>
  <si>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</si>
  <si>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</si>
  <si>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</si>
  <si>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</si>
  <si>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</si>
  <si>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</si>
  <si>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</si>
  <si>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</si>
  <si>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</si>
  <si>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</si>
  <si>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</si>
  <si>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</si>
  <si>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</si>
  <si>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</si>
  <si>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</si>
  <si>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</si>
  <si>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</si>
  <si>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</si>
  <si>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</si>
  <si>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</si>
  <si>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</si>
  <si>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</si>
  <si>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</si>
  <si>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</si>
  <si>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</si>
  <si>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</si>
  <si>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</si>
  <si>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</si>
  <si>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</si>
  <si>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</si>
  <si>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</si>
  <si>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</si>
  <si>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</si>
  <si>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</si>
  <si>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</si>
  <si>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</si>
  <si>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</si>
  <si>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</si>
  <si>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</si>
  <si>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</si>
  <si>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</si>
  <si>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</si>
  <si>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</si>
  <si>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</si>
  <si>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</si>
  <si>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</si>
  <si>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</si>
  <si>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</si>
  <si>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</si>
  <si>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</si>
  <si>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</si>
  <si>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</si>
  <si>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</si>
  <si>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</si>
  <si>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</si>
  <si>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</si>
  <si>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</si>
  <si>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</si>
  <si>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</si>
  <si>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</si>
  <si>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</si>
  <si>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</si>
  <si>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</si>
  <si>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</si>
  <si>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</si>
  <si>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</si>
  <si>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</si>
  <si>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</si>
  <si>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</si>
  <si>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</si>
  <si>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</si>
  <si>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</si>
  <si>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</si>
  <si>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</si>
  <si>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</si>
  <si>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</si>
  <si>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</si>
  <si>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</si>
  <si>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</si>
  <si>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</si>
  <si>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</si>
  <si>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</si>
  <si>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</si>
  <si>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</si>
  <si>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</si>
  <si>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</si>
  <si>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</si>
  <si>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</si>
  <si>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</si>
  <si>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</si>
  <si>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</si>
  <si>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</si>
  <si>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</si>
  <si>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</si>
  <si>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</si>
  <si>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</si>
  <si>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</si>
  <si>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</si>
  <si>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</si>
  <si>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</si>
  <si>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</si>
  <si>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</si>
  <si>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</si>
  <si>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</si>
  <si>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</si>
  <si>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</si>
  <si>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</si>
  <si>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</si>
  <si>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</si>
  <si>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</si>
  <si>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</si>
  <si>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</si>
  <si>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</si>
  <si>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</si>
  <si>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</si>
  <si>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</si>
  <si>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</si>
  <si>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</si>
  <si>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</si>
  <si>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</si>
  <si>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</si>
  <si>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</si>
  <si>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</si>
  <si>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</si>
  <si>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</si>
  <si>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</si>
  <si>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</si>
  <si>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</si>
  <si>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</si>
  <si>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</si>
  <si>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</si>
  <si>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</si>
  <si>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</si>
  <si>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</si>
  <si>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</si>
  <si>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</si>
  <si>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</si>
  <si>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</si>
  <si>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</si>
  <si>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</si>
  <si>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</si>
  <si>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</si>
  <si>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</si>
  <si>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</si>
  <si>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</si>
  <si>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</si>
  <si>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</si>
  <si>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</si>
  <si>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</si>
  <si>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</si>
  <si>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</si>
  <si>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</si>
  <si>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</si>
  <si>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</si>
  <si>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</si>
  <si>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</si>
  <si>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</si>
  <si>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</si>
  <si>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</si>
  <si>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</si>
  <si>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</si>
  <si>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</si>
  <si>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</si>
  <si>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</si>
  <si>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</si>
  <si>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</si>
  <si>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</si>
  <si>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</si>
  <si>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</si>
  <si>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</si>
  <si>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</si>
  <si>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</si>
  <si>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</si>
  <si>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</si>
  <si>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</si>
  <si>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</si>
  <si>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</si>
  <si>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</si>
  <si>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</si>
  <si>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</si>
  <si>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</si>
  <si>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</si>
  <si>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</si>
  <si>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</si>
  <si>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</si>
  <si>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</si>
  <si>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</si>
  <si>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</si>
  <si>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</si>
  <si>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</si>
  <si>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</si>
  <si>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</si>
  <si>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</si>
  <si>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</si>
  <si>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</si>
  <si>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</si>
  <si>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</si>
  <si>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</si>
  <si>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</si>
  <si>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</si>
  <si>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</si>
  <si>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</si>
  <si>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</si>
  <si>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</si>
  <si>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</si>
  <si>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</si>
  <si>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</si>
  <si>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</si>
  <si>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</si>
  <si>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</si>
  <si>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</si>
  <si>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</si>
  <si>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</si>
  <si>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</si>
  <si>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</si>
  <si>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</si>
  <si>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</si>
  <si>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</si>
  <si>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</si>
  <si>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</si>
  <si>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</si>
  <si>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</si>
  <si>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</si>
  <si>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</si>
  <si>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</si>
  <si>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</si>
  <si>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</si>
  <si>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</si>
  <si>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</si>
  <si>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</si>
  <si>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</si>
  <si>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</si>
  <si>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</si>
  <si>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</si>
  <si>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</si>
  <si>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</si>
  <si>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</si>
  <si>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</si>
  <si>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</si>
  <si>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</si>
  <si>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</si>
  <si>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</si>
  <si>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</si>
  <si>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</si>
  <si>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</si>
  <si>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</si>
  <si>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</si>
  <si>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</si>
  <si>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</si>
  <si>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</si>
  <si>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</si>
  <si>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</si>
  <si>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</si>
  <si>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</si>
  <si>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</si>
  <si>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</si>
  <si>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</si>
  <si>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</si>
  <si>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</si>
  <si>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</si>
  <si>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</si>
  <si>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</si>
  <si>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</si>
  <si>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</si>
  <si>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</si>
  <si>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</si>
  <si>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</si>
  <si>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</si>
  <si>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</si>
  <si>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</si>
  <si>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</si>
  <si>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</si>
  <si>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</si>
  <si>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</si>
  <si>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</si>
  <si>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</si>
  <si>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</si>
  <si>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</si>
  <si>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</si>
  <si>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</si>
  <si>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</si>
  <si>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</si>
  <si>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</si>
  <si>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</si>
  <si>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</si>
  <si>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</si>
  <si>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</si>
  <si>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</si>
  <si>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</si>
  <si>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</si>
  <si>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</si>
  <si>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</si>
  <si>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</si>
  <si>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</si>
  <si>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</si>
  <si>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</si>
  <si>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</si>
  <si>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</si>
  <si>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</si>
  <si>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</si>
  <si>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</si>
  <si>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</si>
  <si>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</si>
  <si>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</si>
  <si>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</si>
  <si>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</si>
  <si>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</si>
  <si>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</si>
  <si>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</si>
  <si>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</si>
  <si>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</si>
  <si>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</si>
  <si>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</si>
  <si>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</si>
  <si>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</si>
  <si>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</si>
  <si>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</si>
  <si>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</si>
  <si>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</si>
  <si>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</si>
  <si>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</si>
  <si>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</si>
  <si>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</si>
  <si>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</si>
  <si>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</si>
  <si>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</si>
  <si>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</si>
  <si>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</si>
  <si>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</si>
  <si>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50 C</t>
  </si>
  <si>
    <t>weighted ave adiabatic flame temp.</t>
  </si>
  <si>
    <t>200-250 C</t>
  </si>
  <si>
    <t>2000 K?</t>
  </si>
  <si>
    <t>hM</t>
  </si>
  <si>
    <t>minus V</t>
  </si>
  <si>
    <t xml:space="preserve">Q_loss </t>
  </si>
  <si>
    <t>phi</t>
  </si>
  <si>
    <t>X_Q</t>
  </si>
  <si>
    <t>plus Elect</t>
  </si>
  <si>
    <t>Irreversibility</t>
  </si>
  <si>
    <t>X terms</t>
  </si>
  <si>
    <t>minus</t>
  </si>
  <si>
    <t>equal</t>
  </si>
  <si>
    <t>Note:</t>
  </si>
  <si>
    <t>Then combine</t>
  </si>
  <si>
    <t>Use ECC hM for processes</t>
  </si>
  <si>
    <t>Use mass hM for processes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</si>
</sst>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0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7" fillId="31" borderId="0" xfId="0" applyFont="1" applyFill="1" applyAlignment="1">
      <alignment horizontal="center" vertical="center"/>
    </xf>
    <xf numFmtId="0" fontId="7" fillId="0" borderId="0" xfId="0" applyFont="1" applyAlignment="1">
      <alignment horizontal="right" vertical="center" textRotation="90"/>
    </xf>
    <xf numFmtId="0" fontId="7" fillId="0" borderId="0" xfId="0" applyFont="1" applyAlignment="1">
      <alignment horizontal="right" vertical="center"/>
    </xf>
    <xf numFmtId="0" fontId="7" fillId="32" borderId="0" xfId="0" applyFont="1" applyFill="1" applyAlignment="1">
      <alignment horizontal="center" vertical="center"/>
    </xf>
    <xf numFmtId="0" fontId="7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12" borderId="0" xfId="0" applyFill="1"/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4" fillId="0" borderId="0" xfId="0" applyFont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0" fillId="0" borderId="0" xfId="0"/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8" t="s">
        <v>95</v>
      </c>
      <c r="S2" s="319"/>
      <c r="T2" s="318" t="s">
        <v>100</v>
      </c>
      <c r="U2" s="319"/>
      <c r="W2" s="318" t="s">
        <v>164</v>
      </c>
      <c r="X2" s="322"/>
      <c r="Y2" s="319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0" t="s">
        <v>305</v>
      </c>
      <c r="AJ2" s="320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1" t="s">
        <v>548</v>
      </c>
      <c r="AJ6" s="321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9" t="s">
        <v>115</v>
      </c>
      <c r="P10" s="329"/>
      <c r="Q10" s="329"/>
      <c r="R10" s="329"/>
      <c r="S10" s="329"/>
      <c r="T10" s="329"/>
      <c r="U10" s="329"/>
      <c r="V10" s="329" t="s">
        <v>115</v>
      </c>
      <c r="W10" s="329"/>
      <c r="X10" s="329"/>
      <c r="Y10" s="329"/>
      <c r="Z10" s="329"/>
      <c r="AA10" s="329"/>
      <c r="AB10" s="329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9" t="s">
        <v>236</v>
      </c>
      <c r="P11" s="329"/>
      <c r="Q11" s="329"/>
      <c r="R11" s="318"/>
      <c r="S11" s="319"/>
      <c r="T11" s="337" t="s">
        <v>235</v>
      </c>
      <c r="U11" s="337"/>
      <c r="V11" s="329" t="str">
        <f>_xlfn.CONCAT(E19," ",C19," ","+"," ",E21," ",C21," ","--&gt;"," ",E22," ",C22," ","+"," ",E20*E21," ",C20)</f>
        <v>1.5 C + 1.5 O2 --&gt; 1.5 CO2 + 5.64 N2</v>
      </c>
      <c r="W11" s="329"/>
      <c r="X11" s="329"/>
      <c r="Y11" s="329"/>
      <c r="Z11" s="329"/>
      <c r="AA11" s="329"/>
      <c r="AB11" s="329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9" t="s">
        <v>156</v>
      </c>
      <c r="P12" s="329"/>
      <c r="Q12" s="329"/>
      <c r="R12" s="318"/>
      <c r="S12" s="319"/>
      <c r="T12" s="329" t="s">
        <v>155</v>
      </c>
      <c r="U12" s="329"/>
      <c r="V12" s="329" t="str">
        <f>_xlfn.CONCAT(E25," ",C25," ","+"," ",E26," ",C26," ","--&gt;"," ",E27," ",C27)</f>
        <v>1.5 CO2 + 1.5 C --&gt; 3 CO</v>
      </c>
      <c r="W12" s="329"/>
      <c r="X12" s="329"/>
      <c r="Y12" s="329"/>
      <c r="Z12" s="329"/>
      <c r="AA12" s="329"/>
      <c r="AB12" s="329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9" t="s">
        <v>157</v>
      </c>
      <c r="P13" s="329"/>
      <c r="Q13" s="329"/>
      <c r="R13" s="318"/>
      <c r="S13" s="319"/>
      <c r="T13" s="337" t="s">
        <v>158</v>
      </c>
      <c r="U13" s="337"/>
      <c r="V13" s="329" t="str">
        <f>_xlfn.CONCAT(E29," ",C29," ","+"," ",E30," ",C30," ","--&gt;"," ",E31," ",C31," ","+"," ",E32," ",C32)</f>
        <v>1 Fe2O3 + 3 CO --&gt; 2 Fe + 3 CO2</v>
      </c>
      <c r="W13" s="329"/>
      <c r="X13" s="329"/>
      <c r="Y13" s="329"/>
      <c r="Z13" s="329"/>
      <c r="AA13" s="329"/>
      <c r="AB13" s="329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9"/>
      <c r="P14" s="329"/>
      <c r="Q14" s="329"/>
      <c r="R14" s="318"/>
      <c r="S14" s="319"/>
      <c r="T14" s="329"/>
      <c r="U14" s="329"/>
      <c r="V14" s="329" t="str">
        <f>_xlfn.CONCAT(E36," ",C36," ","--&gt;"," ",E37," ",C37," ","+"," ",E39," ",C39)</f>
        <v>1 CaCO3 --&gt; 1 CaO + 0.0624775822865075 MgO</v>
      </c>
      <c r="W14" s="329"/>
      <c r="X14" s="329"/>
      <c r="Y14" s="329"/>
      <c r="Z14" s="329"/>
      <c r="AA14" s="329"/>
      <c r="AB14" s="329"/>
    </row>
    <row r="15" spans="1:28" ht="16.95" customHeight="1">
      <c r="O15" s="329" t="s">
        <v>159</v>
      </c>
      <c r="P15" s="329"/>
      <c r="Q15" s="329"/>
      <c r="R15" s="318"/>
      <c r="S15" s="319"/>
      <c r="T15" s="329" t="s">
        <v>160</v>
      </c>
      <c r="U15" s="329"/>
      <c r="V15" s="329" t="str">
        <f>_xlfn.CONCAT(E41," ",C41," ","+"," ",E42," ",C42," ","--&gt;"," ",E43," ",C43)</f>
        <v>1 CaO + 1 SiO2 --&gt; 1 CaSiO3</v>
      </c>
      <c r="W15" s="329"/>
      <c r="X15" s="329"/>
      <c r="Y15" s="329"/>
      <c r="Z15" s="329"/>
      <c r="AA15" s="329"/>
      <c r="AB15" s="329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9" t="s">
        <v>261</v>
      </c>
      <c r="P17" s="329"/>
      <c r="Q17" s="329"/>
      <c r="R17" s="329"/>
      <c r="S17" s="329"/>
      <c r="T17" s="329"/>
      <c r="U17" s="329"/>
      <c r="V17" s="329" t="s">
        <v>115</v>
      </c>
      <c r="W17" s="329"/>
      <c r="X17" s="329"/>
      <c r="Y17" s="329"/>
      <c r="Z17" s="329"/>
      <c r="AA17" s="329"/>
      <c r="AB17" s="329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9" t="s">
        <v>262</v>
      </c>
      <c r="P18" s="329"/>
      <c r="Q18" s="329"/>
      <c r="R18" s="329"/>
      <c r="S18" s="329"/>
      <c r="T18" s="329" t="s">
        <v>263</v>
      </c>
      <c r="U18" s="318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.05" customHeight="1">
      <c r="B19" s="332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customHeight="1">
      <c r="A20" s="1"/>
      <c r="B20" s="333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4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5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6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38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38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38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38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39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0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25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26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38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2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2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38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38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21" t="s">
        <v>18</v>
      </c>
      <c r="C44" s="321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7" t="s">
        <v>276</v>
      </c>
      <c r="D47" s="327"/>
      <c r="E47" s="327"/>
      <c r="F47" s="327"/>
    </row>
    <row r="48" spans="2:23">
      <c r="C48" s="328"/>
      <c r="D48" s="328"/>
      <c r="E48" s="328"/>
      <c r="F48" s="328"/>
      <c r="H48" s="329" t="s">
        <v>69</v>
      </c>
      <c r="I48" s="329"/>
      <c r="J48" s="329"/>
      <c r="K48" s="329"/>
      <c r="L48" s="329"/>
      <c r="M48" s="329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9" t="s">
        <v>73</v>
      </c>
      <c r="I49" s="329"/>
      <c r="J49" s="329"/>
      <c r="K49" s="20"/>
      <c r="L49" s="337" t="s">
        <v>281</v>
      </c>
      <c r="M49" s="337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4"/>
      <c r="J51" s="324"/>
      <c r="K51" s="324"/>
      <c r="L51" s="324"/>
      <c r="M51" s="324"/>
    </row>
    <row r="52" spans="1:17" ht="16.2" customHeight="1">
      <c r="C52" s="24"/>
      <c r="H52" s="324"/>
      <c r="I52" s="324"/>
      <c r="J52" s="324"/>
      <c r="K52" s="324"/>
      <c r="L52" s="324"/>
      <c r="M52" s="324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0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3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1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3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1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1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7" t="s">
        <v>296</v>
      </c>
      <c r="C69" s="327"/>
      <c r="D69" s="327"/>
      <c r="E69" s="327"/>
      <c r="F69" s="327"/>
      <c r="G69" s="327"/>
      <c r="Y69" s="342" t="s">
        <v>514</v>
      </c>
      <c r="Z69" s="343"/>
      <c r="AA69" s="343"/>
      <c r="AB69" s="343"/>
      <c r="AC69" s="343"/>
      <c r="AD69" s="343"/>
      <c r="AE69" s="343"/>
      <c r="AF69" s="343"/>
    </row>
    <row r="70" spans="2:45">
      <c r="B70" s="344"/>
      <c r="C70" s="344"/>
      <c r="D70" s="344"/>
      <c r="E70" s="344"/>
      <c r="F70" s="344"/>
      <c r="G70" s="344"/>
      <c r="K70" s="14" t="s">
        <v>523</v>
      </c>
      <c r="Y70" s="342"/>
      <c r="Z70" s="343"/>
      <c r="AA70" s="343"/>
      <c r="AB70" s="343"/>
      <c r="AC70" s="343"/>
      <c r="AD70" s="343"/>
      <c r="AE70" s="343"/>
      <c r="AF70" s="343"/>
    </row>
    <row r="71" spans="2:45">
      <c r="E71" s="20"/>
      <c r="F71" s="20" t="s">
        <v>298</v>
      </c>
      <c r="G71" s="20" t="s">
        <v>298</v>
      </c>
      <c r="Y71" s="342"/>
      <c r="Z71" s="343"/>
      <c r="AA71" s="343"/>
      <c r="AB71" s="343"/>
      <c r="AC71" s="343"/>
      <c r="AD71" s="343"/>
      <c r="AE71" s="343"/>
      <c r="AF71" s="343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20"/>
      <c r="I78" s="320"/>
      <c r="J78" s="320"/>
      <c r="K78" s="320"/>
      <c r="L78" s="320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1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48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1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48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1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48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1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48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48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3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3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3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3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5" t="s">
        <v>504</v>
      </c>
      <c r="I103" s="345"/>
      <c r="J103" s="345"/>
      <c r="K103" s="345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6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8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6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8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6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8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6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8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6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8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6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8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6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46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46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46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46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20" t="s">
        <v>557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47" t="s">
        <v>506</v>
      </c>
      <c r="D158" s="347"/>
      <c r="E158" s="347"/>
      <c r="F158" s="347"/>
      <c r="G158" s="347"/>
    </row>
    <row r="159" spans="1:30">
      <c r="B159" s="52" t="s">
        <v>358</v>
      </c>
      <c r="C159" s="343"/>
      <c r="D159" s="343"/>
      <c r="E159" s="343"/>
      <c r="F159" s="343"/>
      <c r="G159" s="343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3" t="s">
        <v>563</v>
      </c>
      <c r="C180" s="343"/>
      <c r="D180" s="343"/>
      <c r="E180" s="343"/>
      <c r="F180" s="343"/>
      <c r="G180" s="343"/>
    </row>
    <row r="181" spans="1:21">
      <c r="B181" s="343"/>
      <c r="C181" s="343"/>
      <c r="D181" s="343"/>
      <c r="E181" s="343"/>
      <c r="F181" s="343"/>
      <c r="G181" s="343"/>
    </row>
    <row r="182" spans="1:21">
      <c r="B182" s="343"/>
      <c r="C182" s="343"/>
      <c r="D182" s="343"/>
      <c r="E182" s="343"/>
      <c r="F182" s="343"/>
      <c r="G182" s="343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0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0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0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0"/>
    </row>
    <row r="205" spans="1:101">
      <c r="CJ205" s="320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0"/>
    </row>
    <row r="208" spans="1:101" ht="18" customHeight="1">
      <c r="B208" s="343" t="s">
        <v>392</v>
      </c>
      <c r="C208" s="343"/>
      <c r="D208" s="343"/>
      <c r="E208" s="343"/>
      <c r="G208" s="7" t="s">
        <v>66</v>
      </c>
      <c r="H208" s="7" t="s">
        <v>23</v>
      </c>
      <c r="J208" s="329" t="s">
        <v>69</v>
      </c>
      <c r="K208" s="329"/>
      <c r="L208" s="329"/>
      <c r="M208" s="329"/>
      <c r="N208" s="329"/>
      <c r="O208" s="329"/>
    </row>
    <row r="209" spans="1:88" ht="18" customHeight="1">
      <c r="B209" s="343"/>
      <c r="C209" s="343"/>
      <c r="D209" s="343"/>
      <c r="E209" s="343"/>
      <c r="G209" s="20">
        <v>3.76</v>
      </c>
      <c r="H209" s="20">
        <v>2</v>
      </c>
      <c r="J209" s="329" t="s">
        <v>394</v>
      </c>
      <c r="K209" s="329"/>
      <c r="L209" s="329"/>
      <c r="M209" s="20"/>
      <c r="N209" s="337" t="s">
        <v>74</v>
      </c>
      <c r="O209" s="337"/>
    </row>
    <row r="210" spans="1:88">
      <c r="B210" s="343"/>
      <c r="C210" s="343"/>
      <c r="D210" s="343"/>
      <c r="E210" s="343"/>
      <c r="J210" s="32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9"/>
      <c r="L210" s="329"/>
      <c r="M210" s="329"/>
      <c r="N210" s="329"/>
      <c r="O210" s="329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20" t="s">
        <v>507</v>
      </c>
      <c r="C211" s="320"/>
      <c r="D211" s="320"/>
      <c r="E211" s="320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0"/>
      <c r="BL216" s="320"/>
      <c r="BM216" s="320"/>
      <c r="BN216" s="320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0"/>
      <c r="BL217" s="320"/>
      <c r="BM217" s="320"/>
      <c r="BN217" s="320"/>
      <c r="CJ217" s="320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0"/>
      <c r="BQ218" s="14" t="e">
        <f>BS218*BT218</f>
        <v>#DIV/0!</v>
      </c>
      <c r="BT218" s="14" t="e">
        <f>O2_Naturalgas_molcoeff*BT230</f>
        <v>#DIV/0!</v>
      </c>
      <c r="CJ218" s="320"/>
    </row>
    <row r="219" spans="1:88">
      <c r="BO219" s="320"/>
      <c r="BQ219" s="14">
        <f>N2_for_coke_oven_comb</f>
        <v>0</v>
      </c>
      <c r="CJ219" s="320"/>
    </row>
    <row r="220" spans="1:88">
      <c r="CJ220" s="320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0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48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48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48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20" t="s">
        <v>376</v>
      </c>
      <c r="BL228" s="320"/>
      <c r="BM228" s="320"/>
      <c r="BN228" s="320"/>
    </row>
    <row r="229" spans="1:94">
      <c r="A229" s="348" t="s">
        <v>608</v>
      </c>
      <c r="B229" s="20" t="s">
        <v>135</v>
      </c>
      <c r="C229" s="14">
        <f>C223*MW_H</f>
        <v>7.0992995338357623E-2</v>
      </c>
      <c r="BK229" s="320"/>
      <c r="BL229" s="320"/>
      <c r="BM229" s="320"/>
      <c r="BN229" s="320"/>
    </row>
    <row r="230" spans="1:94">
      <c r="A230" s="348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4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3" t="s">
        <v>399</v>
      </c>
      <c r="C233" s="343"/>
      <c r="D233" s="343"/>
      <c r="E233" s="343"/>
      <c r="J233" s="329" t="s">
        <v>69</v>
      </c>
      <c r="K233" s="329"/>
      <c r="L233" s="329"/>
      <c r="M233" s="329"/>
      <c r="N233" s="329"/>
      <c r="O233" s="329"/>
    </row>
    <row r="234" spans="1:94" ht="22.05" customHeight="1">
      <c r="B234" s="343"/>
      <c r="C234" s="343"/>
      <c r="D234" s="343"/>
      <c r="E234" s="343"/>
      <c r="J234" s="329" t="s">
        <v>401</v>
      </c>
      <c r="K234" s="329"/>
      <c r="L234" s="329"/>
      <c r="M234" s="20"/>
      <c r="N234" s="337" t="s">
        <v>74</v>
      </c>
      <c r="O234" s="337"/>
      <c r="CJ234" s="320"/>
      <c r="CL234" s="14" t="e">
        <f>CO234*CN234</f>
        <v>#DIV/0!</v>
      </c>
      <c r="CO234" s="14" t="e">
        <f>H2O_Naturalgas_molcoeff*BT230</f>
        <v>#DIV/0!</v>
      </c>
    </row>
    <row r="235" spans="1:94">
      <c r="B235" s="343"/>
      <c r="C235" s="343"/>
      <c r="D235" s="343"/>
      <c r="E235" s="343"/>
      <c r="J235" s="32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9"/>
      <c r="L235" s="329"/>
      <c r="M235" s="329"/>
      <c r="N235" s="329"/>
      <c r="O235" s="329"/>
      <c r="CJ235" s="320"/>
      <c r="CL235" s="14" t="e">
        <f>CN235*CO235</f>
        <v>#DIV/0!</v>
      </c>
      <c r="CO235" s="14" t="e">
        <f>BT230</f>
        <v>#DIV/0!</v>
      </c>
    </row>
    <row r="236" spans="1:94" ht="19.95" customHeight="1">
      <c r="B236" s="320" t="s">
        <v>507</v>
      </c>
      <c r="C236" s="320"/>
      <c r="D236" s="320"/>
      <c r="E236" s="320"/>
      <c r="CJ236" s="320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3" t="s">
        <v>404</v>
      </c>
      <c r="C250" s="343"/>
      <c r="D250" s="343"/>
      <c r="E250" s="343"/>
      <c r="J250" s="329" t="s">
        <v>69</v>
      </c>
      <c r="K250" s="329"/>
      <c r="L250" s="329"/>
      <c r="M250" s="329"/>
      <c r="N250" s="329"/>
      <c r="O250" s="329"/>
      <c r="CJ250" s="320"/>
    </row>
    <row r="251" spans="1:88" ht="18" customHeight="1">
      <c r="B251" s="343"/>
      <c r="C251" s="343"/>
      <c r="D251" s="343"/>
      <c r="E251" s="343"/>
      <c r="J251" s="329" t="s">
        <v>406</v>
      </c>
      <c r="K251" s="329"/>
      <c r="L251" s="329"/>
      <c r="M251" s="20"/>
      <c r="N251" s="337" t="s">
        <v>74</v>
      </c>
      <c r="O251" s="337"/>
      <c r="CJ251" s="320"/>
    </row>
    <row r="252" spans="1:88">
      <c r="B252" s="343"/>
      <c r="C252" s="343"/>
      <c r="D252" s="343"/>
      <c r="E252" s="343"/>
      <c r="J252" s="32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9"/>
      <c r="L252" s="329"/>
      <c r="M252" s="329"/>
      <c r="N252" s="329"/>
      <c r="O252" s="329"/>
      <c r="CJ252" s="320"/>
    </row>
    <row r="253" spans="1:88">
      <c r="B253" s="320" t="s">
        <v>507</v>
      </c>
      <c r="C253" s="320"/>
      <c r="D253" s="320"/>
      <c r="E253" s="320"/>
      <c r="CJ253" s="320"/>
    </row>
    <row r="254" spans="1:88">
      <c r="CJ254" s="320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0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0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0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0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0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0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3" t="s">
        <v>403</v>
      </c>
      <c r="C266" s="343"/>
      <c r="D266" s="343"/>
      <c r="E266" s="343"/>
      <c r="J266" s="329" t="s">
        <v>69</v>
      </c>
      <c r="K266" s="329"/>
      <c r="L266" s="329"/>
      <c r="M266" s="329"/>
      <c r="N266" s="329"/>
      <c r="O266" s="329"/>
    </row>
    <row r="267" spans="1:88" ht="18" customHeight="1">
      <c r="B267" s="343"/>
      <c r="C267" s="343"/>
      <c r="D267" s="343"/>
      <c r="E267" s="343"/>
      <c r="J267" s="329" t="s">
        <v>73</v>
      </c>
      <c r="K267" s="329"/>
      <c r="L267" s="329"/>
      <c r="M267" s="20"/>
      <c r="N267" s="337" t="s">
        <v>74</v>
      </c>
      <c r="O267" s="337"/>
    </row>
    <row r="268" spans="1:88">
      <c r="B268" s="343"/>
      <c r="C268" s="343"/>
      <c r="D268" s="343"/>
      <c r="E268" s="343"/>
      <c r="J268" s="32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9"/>
      <c r="L268" s="329"/>
      <c r="M268" s="329"/>
      <c r="N268" s="329"/>
      <c r="O268" s="329"/>
    </row>
    <row r="269" spans="1:88">
      <c r="B269" s="320" t="s">
        <v>507</v>
      </c>
      <c r="C269" s="320"/>
      <c r="D269" s="320"/>
      <c r="E269" s="320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48" t="s">
        <v>609</v>
      </c>
      <c r="B283" s="20" t="s">
        <v>480</v>
      </c>
      <c r="C283" s="14">
        <f>C280/C281</f>
        <v>0.33567230039130802</v>
      </c>
    </row>
    <row r="284" spans="1:13">
      <c r="A284" s="348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86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5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5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5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5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5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5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A108" zoomScale="34" zoomScaleNormal="20" workbookViewId="0">
      <selection activeCell="BP125" sqref="BP125"/>
    </sheetView>
  </sheetViews>
  <sheetFormatPr defaultColWidth="11.4414062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60" t="s">
        <v>470</v>
      </c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/>
      <c r="BH38" s="360"/>
      <c r="BI38" s="360"/>
      <c r="BN38" s="233"/>
      <c r="BO38" s="360" t="s">
        <v>471</v>
      </c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  <c r="CA38" s="360"/>
      <c r="CB38" s="360"/>
      <c r="CC38" s="360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60" t="s">
        <v>472</v>
      </c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  <c r="BG78" s="360"/>
      <c r="BH78" s="360"/>
      <c r="BI78" s="36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60" t="s">
        <v>328</v>
      </c>
      <c r="AV123" s="360"/>
      <c r="AW123" s="360"/>
      <c r="AX123" s="360"/>
      <c r="AY123" s="360"/>
      <c r="AZ123" s="360"/>
      <c r="BA123" s="360"/>
      <c r="BB123" s="360"/>
      <c r="BC123" s="360"/>
      <c r="BD123" s="360"/>
      <c r="BE123" s="360"/>
      <c r="BF123" s="360"/>
      <c r="BG123" s="360"/>
      <c r="BH123" s="360"/>
      <c r="BI123" s="360"/>
      <c r="BJ123" s="52" t="s">
        <v>369</v>
      </c>
      <c r="BO123" s="360" t="s">
        <v>330</v>
      </c>
      <c r="BP123" s="360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.05" customHeight="1">
      <c r="F125" s="361"/>
      <c r="G125" s="36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0" t="s">
        <v>368</v>
      </c>
      <c r="AV125" s="360"/>
      <c r="AW125" s="360"/>
      <c r="AX125" s="360"/>
      <c r="AY125" s="360"/>
      <c r="AZ125" s="360"/>
      <c r="BA125" s="360"/>
      <c r="BB125" s="360"/>
      <c r="BC125" s="360"/>
      <c r="BD125" s="360"/>
      <c r="BE125" s="360"/>
      <c r="BF125" s="360"/>
      <c r="BG125" s="360"/>
      <c r="BH125" s="360"/>
      <c r="BI125" s="360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60" t="s">
        <v>329</v>
      </c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  <c r="AA142" s="360"/>
      <c r="AB142" s="360"/>
      <c r="AC142" s="360"/>
      <c r="AD142" s="360"/>
      <c r="AE142" s="360"/>
      <c r="AF142" s="360"/>
      <c r="AG142" s="360"/>
      <c r="AH142" s="360"/>
      <c r="AI142" s="360"/>
      <c r="AJ142" s="360"/>
      <c r="AK142" s="360"/>
      <c r="AL142" s="360"/>
      <c r="AM142" s="360"/>
      <c r="AN142" s="360"/>
      <c r="AO142" s="360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60" t="s">
        <v>366</v>
      </c>
      <c r="G144" s="360"/>
      <c r="H144" s="360"/>
      <c r="I144" s="360"/>
      <c r="J144" s="360"/>
      <c r="K144" s="360"/>
      <c r="L144" s="360"/>
      <c r="M144" s="360"/>
      <c r="N144" s="360"/>
      <c r="O144" s="360"/>
      <c r="P144" s="360"/>
      <c r="Q144" s="360"/>
      <c r="R144" s="360"/>
      <c r="S144" s="360"/>
      <c r="T144" s="360"/>
      <c r="U144" s="360"/>
      <c r="V144" s="360"/>
      <c r="W144" s="360"/>
      <c r="X144" s="360"/>
      <c r="Y144" s="360"/>
      <c r="Z144" s="360"/>
      <c r="AA144" s="360"/>
      <c r="AB144" s="360"/>
      <c r="AC144" s="360"/>
      <c r="AD144" s="360"/>
      <c r="AE144" s="360"/>
      <c r="AF144" s="360"/>
      <c r="AG144" s="360"/>
      <c r="AH144" s="360"/>
      <c r="AI144" s="360"/>
      <c r="AJ144" s="360"/>
      <c r="AK144" s="360"/>
      <c r="AL144" s="360"/>
      <c r="AM144" s="360"/>
      <c r="AN144" s="360"/>
      <c r="AO144" s="360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60" t="s">
        <v>56</v>
      </c>
      <c r="G165" s="360"/>
      <c r="H165" s="360"/>
      <c r="I165" s="360"/>
      <c r="J165" s="360"/>
      <c r="K165" s="360"/>
      <c r="L165" s="360"/>
      <c r="M165" s="360"/>
      <c r="N165" s="360"/>
      <c r="O165" s="360"/>
      <c r="P165" s="360"/>
      <c r="Q165" s="360"/>
      <c r="R165" s="360"/>
      <c r="S165" s="360"/>
      <c r="T165" s="360"/>
      <c r="U165" s="360"/>
      <c r="V165" s="360"/>
      <c r="W165" s="360"/>
      <c r="X165" s="360"/>
      <c r="Y165" s="360"/>
      <c r="Z165" s="360"/>
      <c r="AA165" s="360"/>
      <c r="AB165" s="360"/>
      <c r="AC165" s="360"/>
      <c r="AD165" s="360"/>
      <c r="AE165" s="360"/>
      <c r="AF165" s="360"/>
      <c r="AG165" s="360"/>
      <c r="AH165" s="360"/>
      <c r="AI165" s="360"/>
      <c r="AJ165" s="360"/>
      <c r="AK165" s="360"/>
      <c r="AL165" s="360"/>
      <c r="AM165" s="360"/>
      <c r="AN165" s="360"/>
      <c r="AO165" s="360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60" t="s">
        <v>367</v>
      </c>
      <c r="G167" s="360"/>
      <c r="H167" s="360"/>
      <c r="I167" s="360"/>
      <c r="J167" s="360"/>
      <c r="K167" s="360"/>
      <c r="L167" s="360"/>
      <c r="M167" s="360"/>
      <c r="N167" s="360"/>
      <c r="O167" s="360"/>
      <c r="P167" s="360"/>
      <c r="Q167" s="360"/>
      <c r="R167" s="360"/>
      <c r="S167" s="360"/>
      <c r="T167" s="360"/>
      <c r="U167" s="360"/>
      <c r="V167" s="360"/>
      <c r="W167" s="360"/>
      <c r="X167" s="360"/>
      <c r="Y167" s="360"/>
      <c r="Z167" s="360"/>
      <c r="AA167" s="360"/>
      <c r="AB167" s="360"/>
      <c r="AC167" s="360"/>
      <c r="AD167" s="360"/>
      <c r="AE167" s="360"/>
      <c r="AF167" s="360"/>
      <c r="AG167" s="360"/>
      <c r="AH167" s="360"/>
      <c r="AI167" s="360"/>
      <c r="AJ167" s="360"/>
      <c r="AK167" s="360"/>
      <c r="AL167" s="360"/>
      <c r="AM167" s="360"/>
      <c r="AN167" s="360"/>
      <c r="AO167" s="360"/>
      <c r="AP167" s="52"/>
      <c r="AQ167" s="52"/>
    </row>
    <row r="171" spans="5:47">
      <c r="F171" s="360" t="s">
        <v>461</v>
      </c>
      <c r="G171" s="360"/>
      <c r="H171" s="360"/>
      <c r="I171" s="360"/>
      <c r="J171" s="360"/>
      <c r="K171" s="360"/>
      <c r="L171" s="360"/>
      <c r="M171" s="360"/>
      <c r="N171" s="36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60" t="s">
        <v>490</v>
      </c>
      <c r="G213" s="360"/>
      <c r="H213" s="360"/>
      <c r="I213" s="360"/>
      <c r="J213" s="360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G121" s="52"/>
      <c r="BL121" s="52"/>
      <c r="BM121" s="52"/>
      <c r="BN121" s="52"/>
    </row>
    <row r="122" spans="2:66" ht="13.05" customHeight="1">
      <c r="C122" s="361"/>
      <c r="D122" s="36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60" t="s">
        <v>329</v>
      </c>
      <c r="D139" s="360"/>
      <c r="E139" s="360"/>
      <c r="F139" s="360"/>
      <c r="G139" s="360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  <c r="AA139" s="360"/>
      <c r="AB139" s="360"/>
      <c r="AC139" s="360"/>
      <c r="AD139" s="360"/>
      <c r="AE139" s="360"/>
      <c r="AF139" s="360"/>
      <c r="AG139" s="360"/>
      <c r="AH139" s="360"/>
      <c r="AI139" s="360"/>
      <c r="AJ139" s="360"/>
      <c r="AK139" s="360"/>
      <c r="AL139" s="360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60" t="s">
        <v>366</v>
      </c>
      <c r="D141" s="360"/>
      <c r="E141" s="360"/>
      <c r="F141" s="360"/>
      <c r="G141" s="360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  <c r="AA141" s="360"/>
      <c r="AB141" s="360"/>
      <c r="AC141" s="360"/>
      <c r="AD141" s="360"/>
      <c r="AE141" s="360"/>
      <c r="AF141" s="360"/>
      <c r="AG141" s="360"/>
      <c r="AH141" s="360"/>
      <c r="AI141" s="360"/>
      <c r="AJ141" s="360"/>
      <c r="AK141" s="360"/>
      <c r="AL141" s="360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60" t="s">
        <v>56</v>
      </c>
      <c r="D162" s="360"/>
      <c r="E162" s="360"/>
      <c r="F162" s="360"/>
      <c r="G162" s="360"/>
      <c r="H162" s="360"/>
      <c r="I162" s="360"/>
      <c r="J162" s="360"/>
      <c r="K162" s="360"/>
      <c r="L162" s="360"/>
      <c r="M162" s="360"/>
      <c r="N162" s="360"/>
      <c r="O162" s="360"/>
      <c r="P162" s="360"/>
      <c r="Q162" s="360"/>
      <c r="R162" s="360"/>
      <c r="S162" s="360"/>
      <c r="T162" s="360"/>
      <c r="U162" s="360"/>
      <c r="V162" s="360"/>
      <c r="W162" s="360"/>
      <c r="X162" s="360"/>
      <c r="Y162" s="360"/>
      <c r="Z162" s="360"/>
      <c r="AA162" s="360"/>
      <c r="AB162" s="360"/>
      <c r="AC162" s="360"/>
      <c r="AD162" s="360"/>
      <c r="AE162" s="360"/>
      <c r="AF162" s="360"/>
      <c r="AG162" s="360"/>
      <c r="AH162" s="360"/>
      <c r="AI162" s="360"/>
      <c r="AJ162" s="360"/>
      <c r="AK162" s="360"/>
      <c r="AL162" s="360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60" t="s">
        <v>367</v>
      </c>
      <c r="D164" s="360"/>
      <c r="E164" s="360"/>
      <c r="F164" s="360"/>
      <c r="G164" s="360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360"/>
      <c r="U164" s="360"/>
      <c r="V164" s="360"/>
      <c r="W164" s="360"/>
      <c r="X164" s="360"/>
      <c r="Y164" s="360"/>
      <c r="Z164" s="360"/>
      <c r="AA164" s="360"/>
      <c r="AB164" s="360"/>
      <c r="AC164" s="360"/>
      <c r="AD164" s="360"/>
      <c r="AE164" s="360"/>
      <c r="AF164" s="360"/>
      <c r="AG164" s="360"/>
      <c r="AH164" s="360"/>
      <c r="AI164" s="360"/>
      <c r="AJ164" s="360"/>
      <c r="AK164" s="360"/>
      <c r="AL164" s="360"/>
      <c r="AM164" s="52"/>
      <c r="AN164" s="52"/>
    </row>
    <row r="168" spans="2:40">
      <c r="C168" s="360" t="s">
        <v>364</v>
      </c>
      <c r="D168" s="360"/>
      <c r="E168" s="360"/>
      <c r="F168" s="360"/>
      <c r="G168" s="360"/>
      <c r="H168" s="360"/>
      <c r="I168" s="360"/>
      <c r="J168" s="360"/>
      <c r="K168" s="36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60" t="s">
        <v>375</v>
      </c>
      <c r="D210" s="360"/>
      <c r="E210" s="360"/>
      <c r="F210" s="360"/>
      <c r="G210" s="360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O82" zoomScale="87" workbookViewId="0">
      <selection activeCell="AS89" sqref="AS89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.05" customHeight="1">
      <c r="C121" s="361"/>
      <c r="D121" s="36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60" t="s">
        <v>329</v>
      </c>
      <c r="D138" s="360"/>
      <c r="E138" s="360"/>
      <c r="F138" s="360"/>
      <c r="G138" s="360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  <c r="S138" s="360"/>
      <c r="T138" s="360"/>
      <c r="U138" s="360"/>
      <c r="V138" s="360"/>
      <c r="W138" s="360"/>
      <c r="X138" s="360"/>
      <c r="Y138" s="360"/>
      <c r="Z138" s="360"/>
      <c r="AA138" s="360"/>
      <c r="AB138" s="360"/>
      <c r="AC138" s="360"/>
      <c r="AD138" s="360"/>
      <c r="AE138" s="360"/>
      <c r="AF138" s="360"/>
      <c r="AG138" s="360"/>
      <c r="AH138" s="360"/>
      <c r="AI138" s="360"/>
      <c r="AJ138" s="360"/>
      <c r="AK138" s="360"/>
      <c r="AL138" s="360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60" t="s">
        <v>366</v>
      </c>
      <c r="D140" s="360"/>
      <c r="E140" s="360"/>
      <c r="F140" s="360"/>
      <c r="G140" s="360"/>
      <c r="H140" s="360"/>
      <c r="I140" s="360"/>
      <c r="J140" s="360"/>
      <c r="K140" s="360"/>
      <c r="L140" s="360"/>
      <c r="M140" s="360"/>
      <c r="N140" s="360"/>
      <c r="O140" s="360"/>
      <c r="P140" s="360"/>
      <c r="Q140" s="360"/>
      <c r="R140" s="360"/>
      <c r="S140" s="360"/>
      <c r="T140" s="360"/>
      <c r="U140" s="360"/>
      <c r="V140" s="360"/>
      <c r="W140" s="360"/>
      <c r="X140" s="360"/>
      <c r="Y140" s="360"/>
      <c r="Z140" s="360"/>
      <c r="AA140" s="360"/>
      <c r="AB140" s="360"/>
      <c r="AC140" s="360"/>
      <c r="AD140" s="360"/>
      <c r="AE140" s="360"/>
      <c r="AF140" s="360"/>
      <c r="AG140" s="360"/>
      <c r="AH140" s="360"/>
      <c r="AI140" s="360"/>
      <c r="AJ140" s="360"/>
      <c r="AK140" s="360"/>
      <c r="AL140" s="360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60" t="s">
        <v>56</v>
      </c>
      <c r="D161" s="360"/>
      <c r="E161" s="360"/>
      <c r="F161" s="360"/>
      <c r="G161" s="360"/>
      <c r="H161" s="360"/>
      <c r="I161" s="360"/>
      <c r="J161" s="360"/>
      <c r="K161" s="360"/>
      <c r="L161" s="360"/>
      <c r="M161" s="360"/>
      <c r="N161" s="360"/>
      <c r="O161" s="360"/>
      <c r="P161" s="360"/>
      <c r="Q161" s="360"/>
      <c r="R161" s="360"/>
      <c r="S161" s="360"/>
      <c r="T161" s="360"/>
      <c r="U161" s="360"/>
      <c r="V161" s="360"/>
      <c r="W161" s="360"/>
      <c r="X161" s="360"/>
      <c r="Y161" s="360"/>
      <c r="Z161" s="360"/>
      <c r="AA161" s="360"/>
      <c r="AB161" s="360"/>
      <c r="AC161" s="360"/>
      <c r="AD161" s="360"/>
      <c r="AE161" s="360"/>
      <c r="AF161" s="360"/>
      <c r="AG161" s="360"/>
      <c r="AH161" s="360"/>
      <c r="AI161" s="360"/>
      <c r="AJ161" s="360"/>
      <c r="AK161" s="360"/>
      <c r="AL161" s="360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60" t="s">
        <v>367</v>
      </c>
      <c r="D163" s="360"/>
      <c r="E163" s="360"/>
      <c r="F163" s="360"/>
      <c r="G163" s="360"/>
      <c r="H163" s="360"/>
      <c r="I163" s="360"/>
      <c r="J163" s="360"/>
      <c r="K163" s="360"/>
      <c r="L163" s="360"/>
      <c r="M163" s="360"/>
      <c r="N163" s="360"/>
      <c r="O163" s="360"/>
      <c r="P163" s="360"/>
      <c r="Q163" s="360"/>
      <c r="R163" s="360"/>
      <c r="S163" s="360"/>
      <c r="T163" s="360"/>
      <c r="U163" s="360"/>
      <c r="V163" s="360"/>
      <c r="W163" s="360"/>
      <c r="X163" s="360"/>
      <c r="Y163" s="360"/>
      <c r="Z163" s="360"/>
      <c r="AA163" s="360"/>
      <c r="AB163" s="360"/>
      <c r="AC163" s="360"/>
      <c r="AD163" s="360"/>
      <c r="AE163" s="360"/>
      <c r="AF163" s="360"/>
      <c r="AG163" s="360"/>
      <c r="AH163" s="360"/>
      <c r="AI163" s="360"/>
      <c r="AJ163" s="360"/>
      <c r="AK163" s="360"/>
      <c r="AL163" s="360"/>
      <c r="AM163" s="52"/>
      <c r="AN163" s="52"/>
    </row>
    <row r="167" spans="2:40">
      <c r="C167" s="360" t="s">
        <v>512</v>
      </c>
      <c r="D167" s="360"/>
      <c r="E167" s="360"/>
      <c r="F167" s="360"/>
      <c r="G167" s="360"/>
      <c r="H167" s="360"/>
      <c r="I167" s="360"/>
      <c r="J167" s="360"/>
      <c r="K167" s="36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N56" zoomScale="89" workbookViewId="0">
      <selection activeCell="O57" sqref="O57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2" t="s">
        <v>329</v>
      </c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2" t="s">
        <v>366</v>
      </c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2" t="s">
        <v>56</v>
      </c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60" t="s">
        <v>367</v>
      </c>
      <c r="G95" s="360"/>
      <c r="H95" s="360"/>
      <c r="I95" s="360"/>
      <c r="J95" s="360"/>
      <c r="K95" s="360"/>
      <c r="L95" s="360"/>
      <c r="M95" s="360"/>
      <c r="N95" s="360"/>
      <c r="O95" s="360"/>
      <c r="P95" s="360"/>
      <c r="Q95" s="360"/>
      <c r="R95" s="360"/>
      <c r="S95" s="360"/>
      <c r="T95" s="360"/>
      <c r="U95" s="360"/>
      <c r="V95" s="360"/>
      <c r="W95" s="360"/>
      <c r="X95" s="360"/>
      <c r="Y95" s="360"/>
      <c r="Z95" s="360"/>
      <c r="AA95" s="360"/>
      <c r="AB95" s="360"/>
      <c r="AC95" s="360"/>
      <c r="AD95" s="360"/>
      <c r="AE95" s="360"/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.05" customHeight="1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.05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opLeftCell="AO118" zoomScale="89" zoomScaleNormal="25" workbookViewId="0">
      <selection activeCell="AX55" sqref="AX55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89" t="s">
        <v>285</v>
      </c>
      <c r="Q23" s="389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90"/>
      <c r="Q24" s="390"/>
    </row>
    <row r="25" spans="14:66" ht="16.05" customHeight="1">
      <c r="P25" s="383" t="s">
        <v>269</v>
      </c>
      <c r="Q25" s="98" t="s">
        <v>245</v>
      </c>
      <c r="AO25" s="392" t="s">
        <v>346</v>
      </c>
      <c r="AP25" s="392"/>
      <c r="AQ25" s="392"/>
      <c r="AR25" s="392"/>
      <c r="AS25" s="392"/>
      <c r="AT25" s="392"/>
      <c r="AU25" s="392"/>
      <c r="BH25" s="392" t="s">
        <v>350</v>
      </c>
      <c r="BI25" s="392"/>
      <c r="BJ25" s="392"/>
      <c r="BK25" s="392"/>
      <c r="BL25" s="392"/>
      <c r="BM25" s="392"/>
      <c r="BN25" s="392"/>
    </row>
    <row r="26" spans="14:66">
      <c r="P26" s="386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98" t="s">
        <v>332</v>
      </c>
      <c r="F42" s="398"/>
      <c r="G42" s="398"/>
      <c r="H42" s="398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7" t="s">
        <v>325</v>
      </c>
      <c r="X42" s="387"/>
      <c r="Y42" s="387"/>
      <c r="Z42" s="387"/>
      <c r="AA42" s="387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7" t="s">
        <v>455</v>
      </c>
      <c r="AQ42" s="387"/>
      <c r="AR42" s="387"/>
      <c r="AS42" s="387"/>
      <c r="AT42" s="387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7" t="s">
        <v>351</v>
      </c>
      <c r="BJ42" s="387"/>
      <c r="BK42" s="387"/>
      <c r="BL42" s="387"/>
      <c r="BM42" s="387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98"/>
      <c r="F43" s="398"/>
      <c r="G43" s="398"/>
      <c r="H43" s="398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8"/>
      <c r="X43" s="388"/>
      <c r="Y43" s="388"/>
      <c r="Z43" s="388"/>
      <c r="AA43" s="388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7"/>
      <c r="AQ43" s="387"/>
      <c r="AR43" s="387"/>
      <c r="AS43" s="387"/>
      <c r="AT43" s="387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7"/>
      <c r="BJ43" s="387"/>
      <c r="BK43" s="387"/>
      <c r="BL43" s="387"/>
      <c r="BM43" s="387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6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83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83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7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86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86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85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85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85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85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85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85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85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85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85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85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85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85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85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85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85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85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85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85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85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85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85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797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85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8" t="s">
        <v>386</v>
      </c>
      <c r="C61" s="378"/>
      <c r="D61" s="378"/>
      <c r="E61" s="378"/>
      <c r="F61" s="378"/>
      <c r="G61" s="378"/>
      <c r="H61" s="378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85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82"/>
      <c r="C62" s="382"/>
      <c r="D62" s="382"/>
      <c r="E62" s="382"/>
      <c r="F62" s="382"/>
      <c r="G62" s="382"/>
      <c r="H62" s="382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7" t="s">
        <v>782</v>
      </c>
      <c r="AW62" s="307" t="s">
        <v>265</v>
      </c>
      <c r="AX62" s="308" t="s">
        <v>250</v>
      </c>
      <c r="AY62" s="308" t="s">
        <v>783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85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7" t="s">
        <v>47</v>
      </c>
      <c r="AW63" s="307" t="s">
        <v>62</v>
      </c>
      <c r="AX63" s="307" t="s">
        <v>91</v>
      </c>
      <c r="AY63" s="307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9">
        <f>AS28</f>
        <v>609792.2517593482</v>
      </c>
      <c r="AW64" s="309">
        <f>T_0</f>
        <v>298</v>
      </c>
      <c r="AX64" s="309">
        <f>1-(T_0/AW64)</f>
        <v>0</v>
      </c>
      <c r="AY64" s="309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799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85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85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85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85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8" t="s">
        <v>414</v>
      </c>
      <c r="F74" s="378"/>
      <c r="G74" s="378"/>
      <c r="H74" s="378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795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46560.093137245625</v>
      </c>
      <c r="BQ74" s="309">
        <v>1448.15</v>
      </c>
      <c r="BR74" s="309">
        <f>1-(T_0/BQ74)</f>
        <v>0.79422021199461379</v>
      </c>
      <c r="BS74" s="309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>
      <c r="E75" s="378"/>
      <c r="F75" s="378"/>
      <c r="G75" s="378"/>
      <c r="H75" s="378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85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7" t="s">
        <v>782</v>
      </c>
      <c r="AD76" s="307" t="s">
        <v>265</v>
      </c>
      <c r="AE76" s="308" t="s">
        <v>250</v>
      </c>
      <c r="AF76" s="308" t="s">
        <v>783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85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7" t="s">
        <v>47</v>
      </c>
      <c r="AD77" s="307" t="s">
        <v>62</v>
      </c>
      <c r="AE77" s="307" t="s">
        <v>91</v>
      </c>
      <c r="AF77" s="307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9">
        <f>'MCC_hM_RUVY_matrices_mat_level '!L145</f>
        <v>180960.85607494134</v>
      </c>
      <c r="AD78" s="309">
        <f>T_0</f>
        <v>298</v>
      </c>
      <c r="AE78" s="309">
        <f>1-(T_0/AD78)</f>
        <v>0</v>
      </c>
      <c r="AF78" s="309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8" t="s">
        <v>410</v>
      </c>
      <c r="DU103" s="378"/>
      <c r="DV103" s="378"/>
      <c r="DW103" s="378"/>
      <c r="DX103" s="378"/>
      <c r="DY103" s="378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2"/>
      <c r="DU104" s="382"/>
      <c r="DV104" s="382"/>
      <c r="DW104" s="382"/>
      <c r="DX104" s="382"/>
      <c r="DY104" s="382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3" t="s">
        <v>346</v>
      </c>
      <c r="AP110" s="381"/>
      <c r="AQ110" s="381"/>
      <c r="AR110" s="381"/>
      <c r="AS110" s="381"/>
      <c r="AT110" s="381"/>
      <c r="AU110" s="381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81" t="s">
        <v>350</v>
      </c>
      <c r="BH110" s="381"/>
      <c r="BI110" s="381"/>
      <c r="BJ110" s="381"/>
      <c r="BK110" s="381"/>
      <c r="BL110" s="381"/>
      <c r="BM110" s="381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94" t="s">
        <v>285</v>
      </c>
      <c r="Q111" s="394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95"/>
      <c r="Q112" s="395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83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86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81" t="s">
        <v>352</v>
      </c>
      <c r="EQ114" s="381"/>
      <c r="ER114" s="381"/>
      <c r="ES114" s="381"/>
      <c r="ET114" s="381"/>
      <c r="EU114" s="381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7" t="s">
        <v>782</v>
      </c>
      <c r="BS116" s="307" t="s">
        <v>265</v>
      </c>
      <c r="BT116" s="308" t="s">
        <v>250</v>
      </c>
      <c r="BU116" s="308" t="s">
        <v>783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8" t="s">
        <v>376</v>
      </c>
      <c r="DU116" s="378"/>
      <c r="DV116" s="378"/>
      <c r="DW116" s="378"/>
      <c r="DX116" s="378"/>
      <c r="DY116" s="378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7" t="s">
        <v>47</v>
      </c>
      <c r="BS117" s="307" t="s">
        <v>62</v>
      </c>
      <c r="BT117" s="307" t="s">
        <v>91</v>
      </c>
      <c r="BU117" s="307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2"/>
      <c r="DU117" s="382"/>
      <c r="DV117" s="382"/>
      <c r="DW117" s="382"/>
      <c r="DX117" s="382"/>
      <c r="DY117" s="382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9">
        <f>BK116</f>
        <v>34.678095164114971</v>
      </c>
      <c r="BS118" s="309">
        <v>298.14999999999998</v>
      </c>
      <c r="BT118" s="309"/>
      <c r="BU118" s="309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98" t="s">
        <v>413</v>
      </c>
      <c r="F126" s="398"/>
      <c r="G126" s="398"/>
      <c r="H126" s="398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2" t="s">
        <v>326</v>
      </c>
      <c r="X126" s="372"/>
      <c r="Y126" s="372"/>
      <c r="Z126" s="372"/>
      <c r="AA126" s="37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2" t="s">
        <v>435</v>
      </c>
      <c r="AR126" s="372"/>
      <c r="AS126" s="372"/>
      <c r="AT126" s="372"/>
      <c r="AU126" s="37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2" t="s">
        <v>348</v>
      </c>
      <c r="BK126" s="372"/>
      <c r="BL126" s="372"/>
      <c r="BM126" s="372"/>
      <c r="BN126" s="37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2" t="s">
        <v>349</v>
      </c>
      <c r="CD126" s="372"/>
      <c r="CE126" s="372"/>
      <c r="CF126" s="372"/>
      <c r="CG126" s="37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8" t="s">
        <v>76</v>
      </c>
      <c r="DT126" s="408"/>
      <c r="DU126" s="408"/>
      <c r="DV126" s="408"/>
      <c r="DW126" s="408"/>
      <c r="DX126" s="408"/>
      <c r="DY126" s="408"/>
      <c r="EG126" s="14" t="s">
        <v>445</v>
      </c>
      <c r="EL126" s="109">
        <f>EB134</f>
        <v>1314.2879334772852</v>
      </c>
      <c r="EM126" s="110">
        <f>EM134</f>
        <v>6684057.4589463631</v>
      </c>
      <c r="EN126" s="374" t="s">
        <v>337</v>
      </c>
      <c r="EO126" s="374"/>
      <c r="EP126" s="374"/>
      <c r="EQ126" s="374"/>
      <c r="ER126" s="374"/>
      <c r="ES126" s="374"/>
      <c r="ET126" s="374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4" t="s">
        <v>331</v>
      </c>
      <c r="FO126" s="374"/>
      <c r="FP126" s="374"/>
      <c r="FQ126" s="374"/>
      <c r="FR126" s="374"/>
      <c r="FS126" s="374"/>
      <c r="FT126" s="374"/>
    </row>
    <row r="127" spans="5:176" ht="16.2" customHeight="1">
      <c r="E127" s="398"/>
      <c r="F127" s="398"/>
      <c r="G127" s="398"/>
      <c r="H127" s="398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1"/>
      <c r="X127" s="391"/>
      <c r="Y127" s="391"/>
      <c r="Z127" s="391"/>
      <c r="AA127" s="391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2"/>
      <c r="AR127" s="372"/>
      <c r="AS127" s="372"/>
      <c r="AT127" s="372"/>
      <c r="AU127" s="37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2"/>
      <c r="BK127" s="372"/>
      <c r="BL127" s="372"/>
      <c r="BM127" s="372"/>
      <c r="BN127" s="37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2"/>
      <c r="CD127" s="372"/>
      <c r="CE127" s="372"/>
      <c r="CF127" s="372"/>
      <c r="CG127" s="37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8"/>
      <c r="DT127" s="408"/>
      <c r="DU127" s="408"/>
      <c r="DV127" s="408"/>
      <c r="DW127" s="408"/>
      <c r="DX127" s="408"/>
      <c r="DY127" s="408"/>
      <c r="EN127" s="374"/>
      <c r="EO127" s="374"/>
      <c r="EP127" s="374"/>
      <c r="EQ127" s="374"/>
      <c r="ER127" s="374"/>
      <c r="ES127" s="374"/>
      <c r="ET127" s="374"/>
      <c r="EY127" s="1"/>
      <c r="EZ127" s="1"/>
      <c r="FA127" s="1"/>
      <c r="FB127" s="1"/>
      <c r="FC127" s="1"/>
      <c r="FD127" s="1"/>
      <c r="FE127" s="1"/>
      <c r="FF127" s="1"/>
      <c r="FG127" s="1"/>
      <c r="FN127" s="374"/>
      <c r="FO127" s="374"/>
      <c r="FP127" s="374"/>
      <c r="FQ127" s="374"/>
      <c r="FR127" s="374"/>
      <c r="FS127" s="374"/>
      <c r="FT127" s="374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83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83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83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83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8"/>
      <c r="DT128" s="408"/>
      <c r="DU128" s="408"/>
      <c r="DV128" s="408"/>
      <c r="DW128" s="408"/>
      <c r="DX128" s="408"/>
      <c r="DY128" s="408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4"/>
      <c r="EO128" s="374"/>
      <c r="EP128" s="374"/>
      <c r="EQ128" s="374"/>
      <c r="ER128" s="374"/>
      <c r="ES128" s="374"/>
      <c r="ET128" s="374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4"/>
      <c r="FO128" s="374"/>
      <c r="FP128" s="374"/>
      <c r="FQ128" s="374"/>
      <c r="FR128" s="374"/>
      <c r="FS128" s="374"/>
      <c r="FT128" s="374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86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86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86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86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76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403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80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80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80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80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7"/>
      <c r="DX130" s="96" t="s">
        <v>77</v>
      </c>
      <c r="DY130" s="21"/>
      <c r="DZ130" s="380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404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80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80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80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80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80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80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80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8" t="s">
        <v>386</v>
      </c>
      <c r="C137" s="378"/>
      <c r="D137" s="378"/>
      <c r="E137" s="378"/>
      <c r="F137" s="378"/>
      <c r="G137" s="378"/>
      <c r="H137" s="378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796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82"/>
      <c r="C138" s="382"/>
      <c r="D138" s="382"/>
      <c r="E138" s="382"/>
      <c r="F138" s="382"/>
      <c r="G138" s="382"/>
      <c r="H138" s="382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7" t="s">
        <v>782</v>
      </c>
      <c r="AX139" s="307" t="s">
        <v>265</v>
      </c>
      <c r="AY139" s="308" t="s">
        <v>250</v>
      </c>
      <c r="AZ139" s="308" t="s">
        <v>783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7" t="s">
        <v>47</v>
      </c>
      <c r="AX140" s="307" t="s">
        <v>62</v>
      </c>
      <c r="AY140" s="307" t="s">
        <v>91</v>
      </c>
      <c r="AZ140" s="307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9">
        <f>AS113</f>
        <v>2824.8856477449194</v>
      </c>
      <c r="AX141" s="309">
        <f>T_0</f>
        <v>298</v>
      </c>
      <c r="AY141" s="309">
        <f>1-(T_0/AX141)</f>
        <v>0</v>
      </c>
      <c r="AZ141" s="309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8" t="s">
        <v>414</v>
      </c>
      <c r="BL142" s="378"/>
      <c r="BM142" s="378"/>
      <c r="BN142" s="378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85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8" t="s">
        <v>414</v>
      </c>
      <c r="DW142" s="378"/>
      <c r="DX142" s="378"/>
      <c r="DY142" s="378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8"/>
      <c r="BL143" s="378"/>
      <c r="BM143" s="378"/>
      <c r="BN143" s="378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85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8"/>
      <c r="DW143" s="378"/>
      <c r="DX143" s="378"/>
      <c r="DY143" s="378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85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85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5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85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85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85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85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85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85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85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85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85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85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8" t="s">
        <v>387</v>
      </c>
      <c r="C153" s="378"/>
      <c r="D153" s="378"/>
      <c r="E153" s="378"/>
      <c r="F153" s="378"/>
      <c r="G153" s="378"/>
      <c r="H153" s="378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>
      <c r="B154" s="382"/>
      <c r="C154" s="382"/>
      <c r="D154" s="382"/>
      <c r="E154" s="382"/>
      <c r="F154" s="382"/>
      <c r="G154" s="382"/>
      <c r="H154" s="382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8" t="s">
        <v>376</v>
      </c>
      <c r="BL154" s="378"/>
      <c r="BM154" s="378"/>
      <c r="BN154" s="378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794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8"/>
      <c r="BL155" s="378"/>
      <c r="BM155" s="378"/>
      <c r="BN155" s="378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1515160.1036388339</v>
      </c>
      <c r="CK155" s="309">
        <f>CE125</f>
        <v>1173.1500000000001</v>
      </c>
      <c r="CL155" s="309">
        <f>1-(T_0/CK155)</f>
        <v>0.74598303712227765</v>
      </c>
      <c r="CM155" s="309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405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7" t="s">
        <v>782</v>
      </c>
      <c r="AD157" s="307" t="s">
        <v>265</v>
      </c>
      <c r="AE157" s="308" t="s">
        <v>250</v>
      </c>
      <c r="AF157" s="308" t="s">
        <v>783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5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7" t="s">
        <v>47</v>
      </c>
      <c r="AD158" s="307" t="s">
        <v>62</v>
      </c>
      <c r="AE158" s="307" t="s">
        <v>91</v>
      </c>
      <c r="AF158" s="307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405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9">
        <f>'MCC_hM_RUVY_matrices_mat_level '!L146</f>
        <v>518.86817691568285</v>
      </c>
      <c r="AD159" s="309">
        <f>T_0</f>
        <v>298</v>
      </c>
      <c r="AE159" s="309">
        <f>1-(T_0/AD159)</f>
        <v>0</v>
      </c>
      <c r="AF159" s="309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405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800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801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11186112.196651561</v>
      </c>
      <c r="FB161" s="309">
        <v>1144.261</v>
      </c>
      <c r="FC161" s="309">
        <f>1-(T_0/FB161)</f>
        <v>0.73956990581694204</v>
      </c>
      <c r="FD161" s="309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802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8" t="s">
        <v>414</v>
      </c>
      <c r="F165" s="378"/>
      <c r="G165" s="378"/>
      <c r="H165" s="378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8"/>
      <c r="F166" s="378"/>
      <c r="G166" s="378"/>
      <c r="H166" s="378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85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85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92" t="s">
        <v>345</v>
      </c>
      <c r="X182" s="392"/>
      <c r="Y182" s="392"/>
      <c r="Z182" s="392"/>
      <c r="AA182" s="392"/>
      <c r="AB182" s="392"/>
      <c r="AC182" s="392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92" t="s">
        <v>346</v>
      </c>
      <c r="AP187" s="392"/>
      <c r="AQ187" s="392"/>
      <c r="AR187" s="392"/>
      <c r="AS187" s="392"/>
      <c r="AT187" s="392"/>
      <c r="AU187" s="392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92" t="s">
        <v>347</v>
      </c>
      <c r="BH187" s="392"/>
      <c r="BI187" s="392"/>
      <c r="BJ187" s="392"/>
      <c r="BK187" s="392"/>
      <c r="BL187" s="392"/>
      <c r="BM187" s="392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401" t="s">
        <v>285</v>
      </c>
      <c r="Q189" s="401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402"/>
      <c r="Q190" s="402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83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86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9" t="s">
        <v>398</v>
      </c>
      <c r="X195" s="400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45" t="s">
        <v>336</v>
      </c>
      <c r="Q206" s="345"/>
      <c r="R206" s="345"/>
      <c r="S206" s="21"/>
      <c r="T206" s="21"/>
      <c r="U206" s="177">
        <f>K218</f>
        <v>298.6148747230165</v>
      </c>
      <c r="V206" s="175">
        <f>V218</f>
        <v>8850991.3601140417</v>
      </c>
      <c r="W206" s="375" t="s">
        <v>327</v>
      </c>
      <c r="X206" s="375"/>
      <c r="Y206" s="375"/>
      <c r="Z206" s="375"/>
      <c r="AA206" s="375"/>
      <c r="AB206" s="37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75" t="s">
        <v>434</v>
      </c>
      <c r="AR206" s="375"/>
      <c r="AS206" s="375"/>
      <c r="AT206" s="375"/>
      <c r="AU206" s="375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75" t="s">
        <v>362</v>
      </c>
      <c r="BK206" s="375"/>
      <c r="BL206" s="375"/>
      <c r="BM206" s="375"/>
      <c r="BN206" s="375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75" t="s">
        <v>344</v>
      </c>
      <c r="CE206" s="375"/>
      <c r="CF206" s="375"/>
      <c r="CG206" s="375"/>
      <c r="CH206" s="375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75"/>
      <c r="X207" s="375"/>
      <c r="Y207" s="375"/>
      <c r="Z207" s="375"/>
      <c r="AA207" s="375"/>
      <c r="AB207" s="375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75"/>
      <c r="AR207" s="375"/>
      <c r="AS207" s="375"/>
      <c r="AT207" s="375"/>
      <c r="AU207" s="375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75"/>
      <c r="BK207" s="375"/>
      <c r="BL207" s="375"/>
      <c r="BM207" s="375"/>
      <c r="BN207" s="375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9"/>
      <c r="CE207" s="409"/>
      <c r="CF207" s="409"/>
      <c r="CG207" s="409"/>
      <c r="CH207" s="409"/>
      <c r="CI207" s="162"/>
      <c r="CU207" s="21"/>
      <c r="CV207" s="21"/>
    </row>
    <row r="208" spans="5:101" ht="19.2" customHeight="1">
      <c r="E208" s="378" t="s">
        <v>356</v>
      </c>
      <c r="F208" s="378"/>
      <c r="G208" s="378"/>
      <c r="H208" s="378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83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83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83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83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8"/>
      <c r="F209" s="378"/>
      <c r="G209" s="378"/>
      <c r="H209" s="378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86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86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86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84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6.95" customHeight="1">
      <c r="I211" s="379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9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9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9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79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9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9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9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79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9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9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9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79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9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9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9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79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9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9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9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79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9" t="s">
        <v>297</v>
      </c>
      <c r="X216" s="21"/>
      <c r="Y216" s="1" t="s">
        <v>477</v>
      </c>
      <c r="Z216" s="1" t="s">
        <v>477</v>
      </c>
      <c r="AA216" s="1" t="s">
        <v>477</v>
      </c>
      <c r="AC216" s="379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9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9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9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9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9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9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9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8" t="s">
        <v>386</v>
      </c>
      <c r="C222" s="378"/>
      <c r="D222" s="378"/>
      <c r="E222" s="378"/>
      <c r="F222" s="378"/>
      <c r="G222" s="378"/>
      <c r="H222" s="378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9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82"/>
      <c r="C223" s="382"/>
      <c r="D223" s="382"/>
      <c r="E223" s="382"/>
      <c r="F223" s="382"/>
      <c r="G223" s="382"/>
      <c r="H223" s="382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792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793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9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9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7" t="s">
        <v>782</v>
      </c>
      <c r="AX225" s="307" t="s">
        <v>265</v>
      </c>
      <c r="AY225" s="308" t="s">
        <v>250</v>
      </c>
      <c r="AZ225" s="308" t="s">
        <v>783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7" t="s">
        <v>782</v>
      </c>
      <c r="BQ225" s="307" t="s">
        <v>265</v>
      </c>
      <c r="BR225" s="308" t="s">
        <v>250</v>
      </c>
      <c r="BS225" s="308" t="s">
        <v>783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9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7" t="s">
        <v>47</v>
      </c>
      <c r="AX226" s="307" t="s">
        <v>62</v>
      </c>
      <c r="AY226" s="307" t="s">
        <v>91</v>
      </c>
      <c r="AZ226" s="307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7" t="s">
        <v>47</v>
      </c>
      <c r="BQ226" s="307" t="s">
        <v>62</v>
      </c>
      <c r="BR226" s="307" t="s">
        <v>91</v>
      </c>
      <c r="BS226" s="307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9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92" t="s">
        <v>347</v>
      </c>
      <c r="CZ226" s="392"/>
      <c r="DA226" s="392"/>
      <c r="DB226" s="392"/>
      <c r="DC226" s="392"/>
      <c r="DD226" s="392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9">
        <f>AS190</f>
        <v>282.1287710315147</v>
      </c>
      <c r="AX227" s="309">
        <f>T_0</f>
        <v>298</v>
      </c>
      <c r="AY227" s="309">
        <f>1-(T_0/AX227)</f>
        <v>0</v>
      </c>
      <c r="AZ227" s="309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9">
        <f>BK195</f>
        <v>50.358084153937838</v>
      </c>
      <c r="BQ227" s="309">
        <f>T_0</f>
        <v>298</v>
      </c>
      <c r="BR227" s="309">
        <f>1-(T_0/BQ227)</f>
        <v>0</v>
      </c>
      <c r="BS227" s="309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9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9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85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85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85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75" t="s">
        <v>514</v>
      </c>
      <c r="CZ233" s="375"/>
      <c r="DA233" s="375"/>
      <c r="DB233" s="375"/>
      <c r="DC233" s="375"/>
      <c r="DL233" s="14" t="s">
        <v>515</v>
      </c>
      <c r="DP233" s="177">
        <f>DF241</f>
        <v>46.099804713468714</v>
      </c>
      <c r="DQ233" s="175">
        <f>DQ241</f>
        <v>4043367.3234254471</v>
      </c>
      <c r="DS233" s="375" t="s">
        <v>516</v>
      </c>
      <c r="DT233" s="375"/>
      <c r="DU233" s="375"/>
      <c r="DV233" s="375"/>
      <c r="DW233" s="375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6" t="s">
        <v>331</v>
      </c>
      <c r="FJ233" s="407"/>
      <c r="FK233" s="407"/>
      <c r="FL233" s="407"/>
      <c r="FM233" s="407"/>
    </row>
    <row r="234" spans="2:169" ht="18" customHeight="1">
      <c r="U234" s="179" t="s">
        <v>1</v>
      </c>
      <c r="V234" s="178" t="s">
        <v>0</v>
      </c>
      <c r="AC234" s="385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8" t="s">
        <v>414</v>
      </c>
      <c r="BL234" s="378"/>
      <c r="BM234" s="378"/>
      <c r="BN234" s="378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75"/>
      <c r="CZ234" s="375"/>
      <c r="DA234" s="375"/>
      <c r="DB234" s="375"/>
      <c r="DC234" s="375"/>
      <c r="DS234" s="375"/>
      <c r="DT234" s="375"/>
      <c r="DU234" s="375"/>
      <c r="DV234" s="375"/>
      <c r="DW234" s="375"/>
      <c r="FI234" s="407"/>
      <c r="FJ234" s="407"/>
      <c r="FK234" s="407"/>
      <c r="FL234" s="407"/>
      <c r="FM234" s="407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8"/>
      <c r="BL235" s="378"/>
      <c r="BM235" s="378"/>
      <c r="BN235" s="378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76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76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7"/>
      <c r="FJ235" s="407"/>
      <c r="FK235" s="407"/>
      <c r="FL235" s="407"/>
      <c r="FM235" s="407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79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7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7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79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80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80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405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8" t="s">
        <v>414</v>
      </c>
      <c r="F238" s="378"/>
      <c r="G238" s="378"/>
      <c r="H238" s="378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789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85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80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80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405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8"/>
      <c r="F239" s="378"/>
      <c r="G239" s="378"/>
      <c r="H239" s="378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85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80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80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5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85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7" t="s">
        <v>782</v>
      </c>
      <c r="AE240" s="307" t="s">
        <v>265</v>
      </c>
      <c r="AF240" s="308" t="s">
        <v>250</v>
      </c>
      <c r="AG240" s="308" t="s">
        <v>783</v>
      </c>
      <c r="CJ240" s="385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80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80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405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85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7" t="s">
        <v>47</v>
      </c>
      <c r="AE241" s="307" t="s">
        <v>62</v>
      </c>
      <c r="AF241" s="307" t="s">
        <v>91</v>
      </c>
      <c r="AG241" s="307" t="s">
        <v>47</v>
      </c>
      <c r="CJ241" s="385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9">
        <f>'MCC_hM_RUVY_matrices_mat_level '!L147</f>
        <v>125419.28808658384</v>
      </c>
      <c r="AE242" s="309">
        <f>T_0</f>
        <v>298</v>
      </c>
      <c r="AF242" s="309">
        <f>1-(T_0/AE242)</f>
        <v>0</v>
      </c>
      <c r="AG242" s="309">
        <f>AD242</f>
        <v>125419.28808658384</v>
      </c>
      <c r="CA242" s="179" t="s">
        <v>1</v>
      </c>
      <c r="CB242" s="178" t="s">
        <v>0</v>
      </c>
      <c r="CJ242" s="385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8" t="s">
        <v>376</v>
      </c>
      <c r="BL246" s="378"/>
      <c r="BM246" s="378"/>
      <c r="BN246" s="378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790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8"/>
      <c r="BL247" s="378"/>
      <c r="BM247" s="378"/>
      <c r="BN247" s="378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7" t="s">
        <v>782</v>
      </c>
      <c r="DF248" s="307" t="s">
        <v>265</v>
      </c>
      <c r="DG248" s="308" t="s">
        <v>250</v>
      </c>
      <c r="DH248" s="308" t="s">
        <v>783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7" t="s">
        <v>47</v>
      </c>
      <c r="DF249" s="307" t="s">
        <v>62</v>
      </c>
      <c r="DG249" s="307" t="s">
        <v>91</v>
      </c>
      <c r="DH249" s="307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9">
        <f>DB229</f>
        <v>33191.859393697465</v>
      </c>
      <c r="DF250" s="309">
        <v>2373.15</v>
      </c>
      <c r="DG250" s="309">
        <f>1-(T_0/DF250)</f>
        <v>0.87442850220171509</v>
      </c>
      <c r="DH250" s="309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791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85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85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85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79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79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79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79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79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79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79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79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79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79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79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>
      <c r="CL293" s="309">
        <f>'MCC_hM_RUVY_matrices_mat_level '!L155</f>
        <v>14519667.467864737</v>
      </c>
      <c r="CM293" s="309">
        <v>1573.15</v>
      </c>
      <c r="CN293" s="309">
        <f>1-(T_0/CM293)</f>
        <v>0.81057114706162792</v>
      </c>
      <c r="CO293" s="309">
        <f>CL293*CN293</f>
        <v>11769223.514380522</v>
      </c>
    </row>
    <row r="294" spans="90:93">
      <c r="CL294" s="310" t="s">
        <v>786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abSelected="1" topLeftCell="B143" zoomScale="88" workbookViewId="0">
      <selection activeCell="P127" sqref="P127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60" t="s">
        <v>368</v>
      </c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2" t="s">
        <v>329</v>
      </c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2" t="s">
        <v>366</v>
      </c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2" t="s">
        <v>56</v>
      </c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60" t="s">
        <v>367</v>
      </c>
      <c r="G96" s="360"/>
      <c r="H96" s="360"/>
      <c r="I96" s="360"/>
      <c r="J96" s="360"/>
      <c r="K96" s="360"/>
      <c r="L96" s="360"/>
      <c r="M96" s="360"/>
      <c r="N96" s="360"/>
      <c r="O96" s="360"/>
      <c r="P96" s="360"/>
      <c r="Q96" s="360"/>
      <c r="R96" s="360"/>
      <c r="S96" s="360"/>
      <c r="T96" s="360"/>
      <c r="U96" s="360"/>
      <c r="V96" s="360"/>
      <c r="W96" s="360"/>
      <c r="X96" s="360"/>
      <c r="Y96" s="360"/>
      <c r="Z96" s="360"/>
      <c r="AA96" s="360"/>
      <c r="AB96" s="360"/>
      <c r="AC96" s="360"/>
      <c r="AD96" s="360"/>
      <c r="AE96" s="360"/>
      <c r="AF96" s="360"/>
      <c r="AG96" s="360"/>
      <c r="AH96" s="360"/>
      <c r="AI96" s="360"/>
      <c r="AJ96" s="360"/>
      <c r="AK96" s="360"/>
      <c r="AL96" s="360"/>
      <c r="AM96" s="360"/>
      <c r="AN96" s="360"/>
      <c r="AO96" s="360"/>
    </row>
    <row r="99" spans="5:14">
      <c r="E99" s="14"/>
      <c r="F99" s="360" t="s">
        <v>512</v>
      </c>
      <c r="G99" s="360"/>
      <c r="H99" s="360"/>
      <c r="I99" s="360"/>
      <c r="J99" s="360"/>
      <c r="K99" s="360"/>
      <c r="L99" s="360"/>
      <c r="M99" s="360"/>
      <c r="N99" s="360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.05" customHeight="1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.05" customHeight="1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>
      <c r="E142" s="14"/>
      <c r="F142" s="362" t="s">
        <v>576</v>
      </c>
      <c r="G142" s="362"/>
      <c r="H142" s="362"/>
      <c r="I142" s="362"/>
      <c r="J142" s="362"/>
      <c r="K142" s="362"/>
      <c r="L142" s="362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60" t="s">
        <v>279</v>
      </c>
      <c r="F3" s="360"/>
      <c r="G3" s="360"/>
      <c r="L3" s="360" t="s">
        <v>354</v>
      </c>
      <c r="M3" s="360"/>
      <c r="N3" s="360"/>
      <c r="T3" s="52" t="s">
        <v>353</v>
      </c>
    </row>
    <row r="4" spans="3:20" ht="16.05" customHeight="1">
      <c r="E4" s="364" t="s">
        <v>10</v>
      </c>
      <c r="F4" s="364"/>
      <c r="G4" s="364"/>
      <c r="L4" s="364" t="s">
        <v>47</v>
      </c>
      <c r="M4" s="364"/>
      <c r="N4" s="364"/>
      <c r="T4" s="14" t="s">
        <v>47</v>
      </c>
    </row>
    <row r="5" spans="3:20" ht="14.55" customHeight="1">
      <c r="C5" s="36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6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6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60" t="s">
        <v>354</v>
      </c>
      <c r="M9" s="360"/>
      <c r="N9" s="360"/>
      <c r="O9" s="360"/>
    </row>
    <row r="10" spans="3:20">
      <c r="E10" s="360" t="s">
        <v>279</v>
      </c>
      <c r="F10" s="360"/>
      <c r="L10" s="364" t="s">
        <v>47</v>
      </c>
      <c r="M10" s="364"/>
      <c r="N10" s="364"/>
      <c r="O10" s="364"/>
    </row>
    <row r="11" spans="3:20">
      <c r="E11" s="364" t="s">
        <v>10</v>
      </c>
      <c r="F11" s="36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6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67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67"/>
      <c r="D14" s="50" t="s">
        <v>22</v>
      </c>
      <c r="E14" s="14" t="s">
        <v>91</v>
      </c>
      <c r="F14" s="14">
        <f>Kiln_H2OWaste</f>
        <v>84.513558569455128</v>
      </c>
      <c r="L14" s="360" t="s">
        <v>354</v>
      </c>
      <c r="M14" s="360"/>
      <c r="N14" s="360"/>
    </row>
    <row r="15" spans="3:20">
      <c r="C15" s="367"/>
      <c r="D15" s="14" t="s">
        <v>18</v>
      </c>
      <c r="E15" s="18">
        <f>SUM(E13:E14)</f>
        <v>0</v>
      </c>
      <c r="F15" s="18">
        <f>SUM(F13:F14)</f>
        <v>89.498311114553246</v>
      </c>
      <c r="L15" s="364" t="s">
        <v>47</v>
      </c>
      <c r="M15" s="364"/>
      <c r="N15" s="364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60" t="s">
        <v>354</v>
      </c>
      <c r="M19" s="360"/>
    </row>
    <row r="20" spans="3:14">
      <c r="C20" s="365" t="s">
        <v>278</v>
      </c>
      <c r="E20" s="277" t="s">
        <v>275</v>
      </c>
      <c r="L20" s="364" t="s">
        <v>47</v>
      </c>
      <c r="M20" s="364"/>
    </row>
    <row r="21" spans="3:14" ht="14.55" customHeight="1">
      <c r="C21" s="36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6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6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A8" zoomScale="111" workbookViewId="0">
      <selection activeCell="N51" sqref="N51:N65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20" t="s">
        <v>245</v>
      </c>
      <c r="E4" s="320"/>
      <c r="F4" s="320"/>
      <c r="G4" s="320"/>
      <c r="H4" s="289"/>
      <c r="I4" s="289"/>
      <c r="K4" s="293"/>
      <c r="S4" s="360" t="s">
        <v>601</v>
      </c>
      <c r="T4" s="360"/>
      <c r="U4" s="36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64" t="s">
        <v>77</v>
      </c>
      <c r="E5" s="364"/>
      <c r="F5" s="364"/>
      <c r="G5" s="36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6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6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6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6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69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69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20" t="s">
        <v>245</v>
      </c>
      <c r="E13" s="320"/>
      <c r="F13" s="320"/>
      <c r="G13" s="320"/>
      <c r="H13" s="320"/>
      <c r="I13" s="289"/>
      <c r="K13" s="293"/>
      <c r="M13" s="289"/>
      <c r="N13" s="289"/>
      <c r="O13" s="289"/>
      <c r="P13" s="289"/>
      <c r="Q13" s="289"/>
      <c r="R13" s="289"/>
      <c r="S13" s="289"/>
      <c r="T13" s="369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64" t="s">
        <v>77</v>
      </c>
      <c r="E14" s="364"/>
      <c r="F14" s="364"/>
      <c r="G14" s="364"/>
      <c r="H14" s="364"/>
      <c r="I14" s="289"/>
      <c r="K14" s="293"/>
      <c r="M14" s="289"/>
      <c r="N14" s="289"/>
      <c r="O14" s="289"/>
      <c r="P14" s="289"/>
      <c r="Q14" s="289"/>
      <c r="R14" s="289"/>
      <c r="S14" s="289"/>
      <c r="T14" s="369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6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6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6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6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20" t="s">
        <v>245</v>
      </c>
      <c r="E21" s="320"/>
      <c r="F21" s="320"/>
      <c r="G21" s="320"/>
      <c r="H21" s="289"/>
      <c r="I21" s="289"/>
      <c r="K21" s="293"/>
      <c r="M21" s="289"/>
      <c r="N21" s="289"/>
      <c r="O21" s="289"/>
      <c r="P21" s="369" t="s">
        <v>56</v>
      </c>
      <c r="Q21" s="294"/>
      <c r="R21" s="289"/>
      <c r="S21" s="370" t="s">
        <v>600</v>
      </c>
      <c r="T21" s="370"/>
      <c r="U21" s="370"/>
      <c r="V21" s="289"/>
      <c r="W21" s="289"/>
      <c r="X21" s="369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64" t="s">
        <v>77</v>
      </c>
      <c r="E22" s="364"/>
      <c r="F22" s="364"/>
      <c r="G22" s="364"/>
      <c r="H22" s="289"/>
      <c r="I22" s="289"/>
      <c r="K22" s="293"/>
      <c r="M22" s="289"/>
      <c r="N22" s="289"/>
      <c r="O22" s="289"/>
      <c r="P22" s="369"/>
      <c r="Q22" s="294"/>
      <c r="R22" s="289"/>
      <c r="S22" s="370"/>
      <c r="T22" s="370"/>
      <c r="U22" s="370"/>
      <c r="V22" s="289"/>
      <c r="X22" s="369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6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70"/>
      <c r="T23" s="370"/>
      <c r="U23" s="370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6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6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6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69"/>
      <c r="Q30" s="289"/>
      <c r="R30" s="289"/>
      <c r="S30" s="289"/>
      <c r="T30" s="369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69"/>
      <c r="Q31" s="289"/>
      <c r="R31" s="289"/>
      <c r="S31" s="289"/>
      <c r="T31" s="369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368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368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368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368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60" t="s">
        <v>612</v>
      </c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2" t="s">
        <v>349</v>
      </c>
      <c r="S4" s="372"/>
      <c r="T4" s="372"/>
      <c r="U4" s="372"/>
      <c r="V4" s="372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2"/>
      <c r="S5" s="372"/>
      <c r="T5" s="372"/>
      <c r="U5" s="372"/>
      <c r="V5" s="372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371" t="s">
        <v>611</v>
      </c>
      <c r="D15" s="371"/>
      <c r="E15" s="371"/>
      <c r="F15" s="371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371" t="s">
        <v>613</v>
      </c>
      <c r="D28" s="371"/>
      <c r="E28" s="371"/>
      <c r="F28" s="371"/>
      <c r="G28" s="371"/>
      <c r="H28" s="371"/>
      <c r="I28" s="371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371" t="s">
        <v>614</v>
      </c>
      <c r="D40" s="371"/>
      <c r="E40" s="371"/>
      <c r="F40" s="371"/>
      <c r="G40" s="371"/>
      <c r="H40" s="371"/>
      <c r="I40" s="371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371" t="s">
        <v>615</v>
      </c>
      <c r="D48" s="371"/>
      <c r="E48" s="371"/>
      <c r="F48" s="371"/>
      <c r="G48" s="371"/>
      <c r="H48" s="371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20"/>
      <c r="D55" s="320"/>
      <c r="E55" s="320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4414062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60" t="s">
        <v>707</v>
      </c>
      <c r="AN38" s="304"/>
      <c r="AO38" s="360" t="s">
        <v>704</v>
      </c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  <c r="BB38" s="373"/>
      <c r="BC38" s="373"/>
      <c r="BF38" s="304"/>
      <c r="BG38" s="360" t="s">
        <v>703</v>
      </c>
      <c r="BH38" s="373"/>
      <c r="BI38" s="373"/>
      <c r="BJ38" s="373"/>
      <c r="BK38" s="373"/>
      <c r="BL38" s="373"/>
      <c r="BM38" s="373"/>
      <c r="BN38" s="373"/>
      <c r="BO38" s="373"/>
      <c r="BP38" s="373"/>
      <c r="BQ38" s="373"/>
      <c r="BR38" s="373"/>
      <c r="BS38" s="373"/>
      <c r="BT38" s="373"/>
      <c r="BU38" s="373"/>
    </row>
    <row r="41" spans="1:73" ht="109.2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60" t="s">
        <v>705</v>
      </c>
      <c r="AP78" s="373"/>
      <c r="AQ78" s="373"/>
      <c r="AR78" s="373"/>
      <c r="AS78" s="373"/>
      <c r="AT78" s="373"/>
      <c r="AU78" s="373"/>
      <c r="AV78" s="373"/>
      <c r="AW78" s="373"/>
      <c r="AX78" s="373"/>
      <c r="AY78" s="373"/>
      <c r="AZ78" s="373"/>
      <c r="BA78" s="373"/>
      <c r="BB78" s="373"/>
      <c r="BC78" s="373"/>
    </row>
    <row r="81" spans="40:60" ht="109.2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60" t="s">
        <v>698</v>
      </c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3"/>
      <c r="BB118" s="373"/>
      <c r="BC118" s="373"/>
      <c r="BF118" s="304"/>
      <c r="BG118" s="360" t="s">
        <v>702</v>
      </c>
      <c r="BH118" s="373"/>
    </row>
    <row r="121" spans="1:60" ht="226.8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60" t="s">
        <v>699</v>
      </c>
      <c r="C137" s="373"/>
      <c r="D137" s="373"/>
      <c r="E137" s="373"/>
      <c r="F137" s="373"/>
      <c r="G137" s="373"/>
      <c r="H137" s="373"/>
      <c r="I137" s="373"/>
      <c r="J137" s="373"/>
      <c r="K137" s="373"/>
      <c r="L137" s="373"/>
      <c r="M137" s="373"/>
      <c r="N137" s="373"/>
      <c r="O137" s="373"/>
      <c r="P137" s="373"/>
      <c r="Q137" s="373"/>
      <c r="R137" s="373"/>
      <c r="S137" s="373"/>
      <c r="T137" s="373"/>
      <c r="U137" s="373"/>
      <c r="V137" s="373"/>
      <c r="W137" s="373"/>
      <c r="X137" s="373"/>
      <c r="Y137" s="373"/>
      <c r="Z137" s="373"/>
      <c r="AA137" s="373"/>
      <c r="AB137" s="373"/>
      <c r="AC137" s="373"/>
      <c r="AD137" s="373"/>
      <c r="AE137" s="373"/>
      <c r="AF137" s="373"/>
      <c r="AG137" s="373"/>
      <c r="AH137" s="373"/>
      <c r="AI137" s="373"/>
      <c r="AJ137" s="373"/>
      <c r="AK137" s="373"/>
    </row>
    <row r="140" spans="1:37" ht="226.8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60" t="s">
        <v>682</v>
      </c>
      <c r="C145" s="373"/>
      <c r="D145" s="373"/>
      <c r="E145" s="373"/>
      <c r="F145" s="373"/>
      <c r="G145" s="373"/>
      <c r="H145" s="373"/>
      <c r="I145" s="373"/>
      <c r="J145" s="373"/>
      <c r="K145" s="373"/>
      <c r="L145" s="373"/>
      <c r="M145" s="373"/>
      <c r="N145" s="373"/>
      <c r="O145" s="373"/>
      <c r="P145" s="373"/>
      <c r="Q145" s="373"/>
      <c r="R145" s="373"/>
      <c r="S145" s="373"/>
      <c r="T145" s="373"/>
      <c r="U145" s="373"/>
      <c r="V145" s="373"/>
      <c r="W145" s="373"/>
      <c r="X145" s="373"/>
      <c r="Y145" s="373"/>
      <c r="Z145" s="373"/>
      <c r="AA145" s="373"/>
      <c r="AB145" s="373"/>
      <c r="AC145" s="373"/>
      <c r="AD145" s="373"/>
      <c r="AE145" s="373"/>
      <c r="AF145" s="373"/>
      <c r="AG145" s="373"/>
      <c r="AH145" s="373"/>
      <c r="AI145" s="373"/>
      <c r="AJ145" s="373"/>
      <c r="AK145" s="373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topLeftCell="Z89" zoomScale="78" workbookViewId="0">
      <selection activeCell="Y8" sqref="A8:XFD8"/>
    </sheetView>
  </sheetViews>
  <sheetFormatPr defaultColWidth="11.4414062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60" t="s">
        <v>704</v>
      </c>
      <c r="AF42" s="373"/>
      <c r="AG42" s="373"/>
      <c r="AH42" s="373"/>
      <c r="AI42" s="373"/>
      <c r="AJ42" s="373"/>
      <c r="AK42" s="373"/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  <c r="BB42" s="373"/>
      <c r="BC42" s="373"/>
      <c r="BD42" s="373"/>
      <c r="BE42" s="373"/>
      <c r="BF42" s="373"/>
      <c r="BG42" s="373"/>
      <c r="BH42" s="373"/>
      <c r="BI42" s="373"/>
      <c r="BJ42" s="373"/>
      <c r="BK42" s="373"/>
      <c r="BL42" s="373"/>
      <c r="BM42" s="373"/>
      <c r="BN42" s="373"/>
      <c r="BO42" s="373"/>
      <c r="BP42" s="373"/>
      <c r="BQ42" s="373"/>
      <c r="BR42" s="373"/>
      <c r="BU42" s="304"/>
      <c r="BV42" s="360" t="s">
        <v>703</v>
      </c>
      <c r="BW42" s="373"/>
      <c r="BX42" s="373"/>
      <c r="BY42" s="373"/>
      <c r="BZ42" s="373"/>
      <c r="CA42" s="373"/>
      <c r="CB42" s="373"/>
      <c r="CC42" s="373"/>
      <c r="CD42" s="373"/>
      <c r="CE42" s="373"/>
      <c r="CF42" s="373"/>
      <c r="CG42" s="373"/>
      <c r="CH42" s="373"/>
      <c r="CI42" s="373"/>
      <c r="CJ42" s="373"/>
      <c r="CK42" s="373"/>
      <c r="CL42" s="373"/>
      <c r="CM42" s="373"/>
      <c r="CN42" s="373"/>
      <c r="CO42" s="373"/>
      <c r="CP42" s="373"/>
      <c r="CQ42" s="373"/>
      <c r="CR42" s="373"/>
      <c r="CS42" s="373"/>
      <c r="CT42" s="373"/>
      <c r="CU42" s="373"/>
      <c r="CV42" s="373"/>
      <c r="CW42" s="373"/>
      <c r="CX42" s="373"/>
      <c r="CY42" s="373"/>
      <c r="CZ42" s="373"/>
      <c r="DA42" s="373"/>
      <c r="DB42" s="373"/>
      <c r="DC42" s="373"/>
      <c r="DD42" s="373"/>
      <c r="DE42" s="373"/>
      <c r="DF42" s="373"/>
      <c r="DG42" s="373"/>
      <c r="DH42" s="373"/>
      <c r="DI42" s="373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79.4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60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60" t="s">
        <v>705</v>
      </c>
      <c r="AF86" s="373"/>
      <c r="AG86" s="373"/>
      <c r="AH86" s="373"/>
      <c r="AI86" s="373"/>
      <c r="AJ86" s="373"/>
      <c r="AK86" s="373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3"/>
      <c r="BB86" s="373"/>
      <c r="BC86" s="373"/>
      <c r="BD86" s="373"/>
      <c r="BE86" s="373"/>
      <c r="BF86" s="373"/>
      <c r="BG86" s="373"/>
      <c r="BH86" s="373"/>
      <c r="BI86" s="373"/>
      <c r="BJ86" s="373"/>
      <c r="BK86" s="373"/>
      <c r="BL86" s="373"/>
      <c r="BM86" s="373"/>
      <c r="BN86" s="373"/>
      <c r="BO86" s="373"/>
      <c r="BP86" s="373"/>
      <c r="BQ86" s="373"/>
      <c r="BR86" s="373"/>
    </row>
    <row r="89" spans="30:113" ht="179.4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60" t="s">
        <v>698</v>
      </c>
      <c r="AF130" s="373"/>
      <c r="AG130" s="373"/>
      <c r="AH130" s="373"/>
      <c r="AI130" s="373"/>
      <c r="AJ130" s="373"/>
      <c r="AK130" s="373"/>
      <c r="AL130" s="373"/>
      <c r="AM130" s="373"/>
      <c r="AN130" s="373"/>
      <c r="AO130" s="373"/>
      <c r="AP130" s="373"/>
      <c r="AQ130" s="373"/>
      <c r="AR130" s="373"/>
      <c r="AS130" s="373"/>
      <c r="AT130" s="373"/>
      <c r="AU130" s="373"/>
      <c r="AV130" s="373"/>
      <c r="AW130" s="373"/>
      <c r="AX130" s="373"/>
      <c r="AY130" s="373"/>
      <c r="AZ130" s="373"/>
      <c r="BA130" s="373"/>
      <c r="BB130" s="373"/>
      <c r="BC130" s="373"/>
      <c r="BD130" s="373"/>
      <c r="BE130" s="373"/>
      <c r="BF130" s="373"/>
      <c r="BG130" s="373"/>
      <c r="BH130" s="373"/>
      <c r="BI130" s="373"/>
      <c r="BJ130" s="373"/>
      <c r="BK130" s="373"/>
      <c r="BL130" s="373"/>
      <c r="BM130" s="373"/>
      <c r="BN130" s="373"/>
      <c r="BO130" s="373"/>
      <c r="BP130" s="373"/>
      <c r="BQ130" s="373"/>
      <c r="BR130" s="373"/>
      <c r="BU130" s="304"/>
      <c r="BV130" s="360" t="s">
        <v>702</v>
      </c>
      <c r="BW130" s="373"/>
      <c r="BX130" s="373"/>
      <c r="BY130" s="373"/>
      <c r="BZ130" s="373"/>
      <c r="CA130" s="373"/>
      <c r="CB130" s="373"/>
      <c r="CC130" s="373"/>
      <c r="CD130" s="373"/>
      <c r="CE130" s="373"/>
      <c r="CF130" s="373"/>
      <c r="CG130" s="373"/>
      <c r="CH130" s="373"/>
      <c r="CI130" s="373"/>
      <c r="CJ130" s="373"/>
      <c r="CK130" s="373"/>
      <c r="CL130" s="373"/>
      <c r="CM130" s="373"/>
      <c r="CN130" s="373"/>
      <c r="CO130" s="373"/>
      <c r="CP130" s="373"/>
      <c r="CQ130" s="373"/>
      <c r="CR130" s="373"/>
      <c r="CS130" s="373"/>
      <c r="CT130" s="373"/>
      <c r="CU130" s="373"/>
      <c r="CV130" s="373"/>
      <c r="CW130" s="373"/>
      <c r="CX130" s="373"/>
      <c r="CY130" s="373"/>
      <c r="CZ130" s="373"/>
      <c r="DA130" s="373"/>
      <c r="DB130" s="373"/>
      <c r="DC130" s="373"/>
      <c r="DD130" s="373"/>
      <c r="DE130" s="373"/>
      <c r="DF130" s="373"/>
      <c r="DG130" s="373"/>
      <c r="DH130" s="373"/>
      <c r="DI130" s="373"/>
    </row>
    <row r="133" spans="1:113" ht="178.8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60" t="s">
        <v>699</v>
      </c>
      <c r="C148" s="373"/>
      <c r="D148" s="373"/>
      <c r="E148" s="373"/>
      <c r="F148" s="373"/>
      <c r="G148" s="373"/>
      <c r="H148" s="373"/>
      <c r="I148" s="373"/>
      <c r="J148" s="373"/>
      <c r="K148" s="373"/>
      <c r="L148" s="373"/>
      <c r="M148" s="373"/>
      <c r="N148" s="373"/>
      <c r="O148" s="373"/>
      <c r="P148" s="373"/>
      <c r="Q148" s="373"/>
      <c r="R148" s="373"/>
      <c r="S148" s="373"/>
      <c r="T148" s="373"/>
      <c r="U148" s="373"/>
      <c r="V148" s="373"/>
      <c r="W148" s="373"/>
      <c r="X148" s="373"/>
      <c r="Y148" s="373"/>
      <c r="Z148" s="373"/>
      <c r="AA148" s="373"/>
    </row>
    <row r="151" spans="1:27" ht="178.8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60" t="s">
        <v>682</v>
      </c>
      <c r="C172" s="373"/>
      <c r="D172" s="373"/>
      <c r="E172" s="373"/>
      <c r="F172" s="373"/>
      <c r="G172" s="373"/>
      <c r="H172" s="373"/>
      <c r="I172" s="373"/>
      <c r="J172" s="373"/>
      <c r="K172" s="373"/>
      <c r="L172" s="373"/>
      <c r="M172" s="373"/>
      <c r="N172" s="373"/>
      <c r="O172" s="373"/>
      <c r="P172" s="373"/>
      <c r="Q172" s="373"/>
      <c r="R172" s="373"/>
      <c r="S172" s="373"/>
      <c r="T172" s="373"/>
      <c r="U172" s="373"/>
      <c r="V172" s="373"/>
      <c r="W172" s="373"/>
      <c r="X172" s="373"/>
      <c r="Y172" s="373"/>
      <c r="Z172" s="373"/>
      <c r="AA172" s="373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AR117" zoomScale="35" workbookViewId="0">
      <selection activeCell="BJ123" sqref="BJ123:CL123"/>
    </sheetView>
  </sheetViews>
  <sheetFormatPr defaultColWidth="11.4414062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60" t="s">
        <v>704</v>
      </c>
      <c r="BK59" s="373"/>
      <c r="BL59" s="373"/>
      <c r="BM59" s="373"/>
      <c r="BN59" s="373"/>
      <c r="BO59" s="373"/>
      <c r="BP59" s="373"/>
      <c r="BQ59" s="373"/>
      <c r="BR59" s="373"/>
      <c r="BS59" s="373"/>
      <c r="BT59" s="373"/>
      <c r="BU59" s="373"/>
      <c r="BV59" s="373"/>
      <c r="BW59" s="373"/>
      <c r="BX59" s="373"/>
      <c r="BY59" s="373"/>
      <c r="BZ59" s="373"/>
      <c r="CA59" s="373"/>
      <c r="CB59" s="373"/>
      <c r="CC59" s="373"/>
      <c r="CD59" s="373"/>
      <c r="CE59" s="373"/>
      <c r="CF59" s="373"/>
      <c r="CG59" s="373"/>
      <c r="CH59" s="373"/>
      <c r="CI59" s="373"/>
      <c r="CJ59" s="373"/>
      <c r="CK59" s="373"/>
      <c r="CL59" s="373"/>
      <c r="CO59" s="304"/>
      <c r="CP59" s="360" t="s">
        <v>703</v>
      </c>
      <c r="CQ59" s="373"/>
      <c r="CR59" s="373"/>
      <c r="CS59" s="373"/>
      <c r="CT59" s="373"/>
      <c r="CU59" s="373"/>
      <c r="CV59" s="373"/>
      <c r="CW59" s="373"/>
      <c r="CX59" s="373"/>
      <c r="CY59" s="373"/>
      <c r="CZ59" s="373"/>
      <c r="DA59" s="373"/>
      <c r="DB59" s="373"/>
      <c r="DC59" s="373"/>
      <c r="DD59" s="373"/>
      <c r="DE59" s="373"/>
      <c r="DF59" s="373"/>
      <c r="DG59" s="373"/>
      <c r="DH59" s="373"/>
      <c r="DI59" s="373"/>
      <c r="DJ59" s="373"/>
      <c r="DK59" s="373"/>
      <c r="DL59" s="373"/>
      <c r="DM59" s="373"/>
      <c r="DN59" s="373"/>
      <c r="DO59" s="373"/>
      <c r="DP59" s="373"/>
      <c r="DQ59" s="373"/>
      <c r="DR59" s="373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4.6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60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60" t="s">
        <v>705</v>
      </c>
      <c r="BK120" s="373"/>
      <c r="BL120" s="373"/>
      <c r="BM120" s="373"/>
      <c r="BN120" s="373"/>
      <c r="BO120" s="373"/>
      <c r="BP120" s="373"/>
      <c r="BQ120" s="373"/>
      <c r="BR120" s="373"/>
      <c r="BS120" s="373"/>
      <c r="BT120" s="373"/>
      <c r="BU120" s="373"/>
      <c r="BV120" s="373"/>
      <c r="BW120" s="373"/>
      <c r="BX120" s="373"/>
      <c r="BY120" s="373"/>
      <c r="BZ120" s="373"/>
      <c r="CA120" s="373"/>
      <c r="CB120" s="373"/>
      <c r="CC120" s="373"/>
      <c r="CD120" s="373"/>
      <c r="CE120" s="373"/>
      <c r="CF120" s="373"/>
      <c r="CG120" s="373"/>
      <c r="CH120" s="373"/>
      <c r="CI120" s="373"/>
      <c r="CJ120" s="373"/>
      <c r="CK120" s="373"/>
      <c r="CL120" s="373"/>
    </row>
    <row r="123" spans="61:95" ht="174.6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60" t="s">
        <v>698</v>
      </c>
      <c r="BK181" s="373"/>
      <c r="BL181" s="373"/>
      <c r="BM181" s="373"/>
      <c r="BN181" s="373"/>
      <c r="BO181" s="373"/>
      <c r="BP181" s="373"/>
      <c r="BQ181" s="373"/>
      <c r="BR181" s="373"/>
      <c r="BS181" s="373"/>
      <c r="BT181" s="373"/>
      <c r="BU181" s="373"/>
      <c r="BV181" s="373"/>
      <c r="BW181" s="373"/>
      <c r="BX181" s="373"/>
      <c r="BY181" s="373"/>
      <c r="BZ181" s="373"/>
      <c r="CA181" s="373"/>
      <c r="CB181" s="373"/>
      <c r="CC181" s="373"/>
      <c r="CD181" s="373"/>
      <c r="CE181" s="373"/>
      <c r="CF181" s="373"/>
      <c r="CG181" s="373"/>
      <c r="CH181" s="373"/>
      <c r="CI181" s="373"/>
      <c r="CJ181" s="373"/>
      <c r="CK181" s="373"/>
      <c r="CL181" s="373"/>
      <c r="CO181" s="304"/>
      <c r="CP181" s="360" t="s">
        <v>702</v>
      </c>
      <c r="CQ181" s="373"/>
    </row>
    <row r="184" spans="1:95" ht="229.2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60" t="s">
        <v>699</v>
      </c>
      <c r="C214" s="373"/>
      <c r="D214" s="373"/>
      <c r="E214" s="373"/>
      <c r="F214" s="373"/>
      <c r="G214" s="373"/>
      <c r="H214" s="373"/>
      <c r="I214" s="373"/>
      <c r="J214" s="373"/>
      <c r="K214" s="373"/>
      <c r="L214" s="373"/>
      <c r="M214" s="373"/>
      <c r="N214" s="373"/>
      <c r="O214" s="373"/>
      <c r="P214" s="373"/>
      <c r="Q214" s="373"/>
      <c r="R214" s="373"/>
      <c r="S214" s="373"/>
      <c r="T214" s="373"/>
      <c r="U214" s="373"/>
      <c r="V214" s="373"/>
      <c r="W214" s="373"/>
      <c r="X214" s="373"/>
      <c r="Y214" s="373"/>
      <c r="Z214" s="373"/>
      <c r="AA214" s="373"/>
      <c r="AB214" s="373"/>
      <c r="AC214" s="373"/>
      <c r="AD214" s="373"/>
      <c r="AE214" s="373"/>
      <c r="AF214" s="373"/>
      <c r="AG214" s="373"/>
      <c r="AH214" s="373"/>
      <c r="AI214" s="373"/>
      <c r="AJ214" s="373"/>
      <c r="AK214" s="373"/>
      <c r="AL214" s="373"/>
      <c r="AM214" s="373"/>
      <c r="AN214" s="373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3"/>
      <c r="BA214" s="373"/>
      <c r="BB214" s="373"/>
      <c r="BC214" s="373"/>
      <c r="BD214" s="373"/>
      <c r="BE214" s="373"/>
      <c r="BF214" s="373"/>
    </row>
    <row r="217" spans="1:58" ht="226.8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60" t="s">
        <v>682</v>
      </c>
      <c r="C242" s="373"/>
      <c r="D242" s="373"/>
      <c r="E242" s="373"/>
      <c r="F242" s="373"/>
      <c r="G242" s="373"/>
      <c r="H242" s="373"/>
      <c r="I242" s="373"/>
      <c r="J242" s="373"/>
      <c r="K242" s="373"/>
      <c r="L242" s="373"/>
      <c r="M242" s="373"/>
      <c r="N242" s="373"/>
      <c r="O242" s="373"/>
      <c r="P242" s="373"/>
      <c r="Q242" s="373"/>
      <c r="R242" s="373"/>
      <c r="S242" s="373"/>
      <c r="T242" s="373"/>
      <c r="U242" s="373"/>
      <c r="V242" s="373"/>
      <c r="W242" s="373"/>
      <c r="X242" s="373"/>
      <c r="Y242" s="373"/>
      <c r="Z242" s="373"/>
      <c r="AA242" s="373"/>
      <c r="AB242" s="373"/>
      <c r="AC242" s="373"/>
      <c r="AD242" s="373"/>
      <c r="AE242" s="373"/>
      <c r="AF242" s="373"/>
      <c r="AG242" s="373"/>
      <c r="AH242" s="373"/>
      <c r="AI242" s="373"/>
      <c r="AJ242" s="373"/>
      <c r="AK242" s="373"/>
      <c r="AL242" s="373"/>
      <c r="AM242" s="373"/>
      <c r="AN242" s="373"/>
      <c r="AO242" s="373"/>
      <c r="AP242" s="373"/>
      <c r="AQ242" s="373"/>
      <c r="AR242" s="373"/>
      <c r="AS242" s="373"/>
      <c r="AT242" s="373"/>
      <c r="AU242" s="373"/>
      <c r="AV242" s="373"/>
      <c r="AW242" s="373"/>
      <c r="AX242" s="373"/>
      <c r="AY242" s="373"/>
      <c r="AZ242" s="373"/>
      <c r="BA242" s="373"/>
      <c r="BB242" s="373"/>
      <c r="BC242" s="373"/>
      <c r="BD242" s="373"/>
      <c r="BE242" s="373"/>
      <c r="BF242" s="373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FE08-B6D4-4CE6-A782-0A436FD3B9EC}">
  <dimension ref="B2:L84"/>
  <sheetViews>
    <sheetView zoomScale="75" workbookViewId="0">
      <selection activeCell="L60" sqref="L60"/>
    </sheetView>
  </sheetViews>
  <sheetFormatPr defaultColWidth="8.77734375" defaultRowHeight="14.4"/>
  <sheetData>
    <row r="2" spans="2:11">
      <c r="B2" s="14"/>
      <c r="C2" s="360" t="s">
        <v>512</v>
      </c>
      <c r="D2" s="360"/>
      <c r="E2" s="360"/>
      <c r="F2" s="360"/>
      <c r="G2" s="360"/>
      <c r="H2" s="360"/>
      <c r="I2" s="360"/>
      <c r="J2" s="360"/>
      <c r="K2" s="360"/>
    </row>
    <row r="3" spans="2:11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2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2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2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2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2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2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2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2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2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2">
      <c r="B45" s="14"/>
      <c r="C45" s="362" t="s">
        <v>576</v>
      </c>
      <c r="D45" s="362"/>
      <c r="E45" s="362"/>
      <c r="F45" s="362"/>
      <c r="G45" s="362"/>
      <c r="H45" s="362"/>
      <c r="I45" s="362"/>
    </row>
    <row r="46" spans="2:12">
      <c r="B46" s="14"/>
      <c r="C46" s="14"/>
      <c r="D46" s="14"/>
      <c r="E46" s="14"/>
      <c r="F46" s="14"/>
      <c r="G46" s="14"/>
      <c r="H46" s="14"/>
      <c r="I46" s="14"/>
    </row>
    <row r="47" spans="2:12">
      <c r="B47" s="14"/>
      <c r="C47" s="14"/>
      <c r="D47" s="14"/>
      <c r="E47" s="14"/>
      <c r="F47" s="14"/>
      <c r="G47" s="14"/>
      <c r="H47" s="312" t="s">
        <v>250</v>
      </c>
      <c r="I47" s="14"/>
      <c r="K47" s="313"/>
    </row>
    <row r="48" spans="2:12">
      <c r="B48" s="134" t="s">
        <v>337</v>
      </c>
      <c r="C48" s="316">
        <f>'MCC_hM_RUVY_matrices_mat_level '!F145</f>
        <v>-6430161.3171501458</v>
      </c>
      <c r="D48" s="14"/>
      <c r="E48" s="316">
        <f>'MCC_hM_RUVY_matrices_mat_level '!J145</f>
        <v>-6611122.1732250871</v>
      </c>
      <c r="F48" s="14"/>
      <c r="G48" s="271">
        <f>C48-E48</f>
        <v>180960.85607494134</v>
      </c>
      <c r="H48" s="315">
        <f>Ore_to_PI!AE78</f>
        <v>0</v>
      </c>
      <c r="I48" s="314"/>
      <c r="L48" t="s">
        <v>813</v>
      </c>
    </row>
    <row r="49" spans="2:12">
      <c r="B49" s="134" t="s">
        <v>362</v>
      </c>
      <c r="C49" s="316">
        <f>'MCC_hM_RUVY_matrices_mat_level '!F146</f>
        <v>-2525792.5552207916</v>
      </c>
      <c r="D49" s="14"/>
      <c r="E49" s="316">
        <f>'MCC_hM_RUVY_matrices_mat_level '!J146</f>
        <v>-2526311.4233977073</v>
      </c>
      <c r="F49" s="14"/>
      <c r="G49" s="271">
        <f t="shared" ref="G49:G62" si="37">C49-E49</f>
        <v>518.86817691568285</v>
      </c>
      <c r="H49" s="315">
        <f>Ore_to_PI!AE159</f>
        <v>0</v>
      </c>
      <c r="I49" s="314"/>
      <c r="L49" t="s">
        <v>816</v>
      </c>
    </row>
    <row r="50" spans="2:12">
      <c r="B50" s="134" t="s">
        <v>327</v>
      </c>
      <c r="C50" s="316">
        <f>'MCC_hM_RUVY_matrices_mat_level '!F147</f>
        <v>9999138.500261236</v>
      </c>
      <c r="D50" s="14"/>
      <c r="E50" s="316">
        <f>'MCC_hM_RUVY_matrices_mat_level '!J147</f>
        <v>9954335.5824145433</v>
      </c>
      <c r="F50" s="14"/>
      <c r="G50" s="271">
        <f t="shared" si="37"/>
        <v>44802.917846692726</v>
      </c>
      <c r="H50" s="315">
        <f>Ore_to_PI!AF242</f>
        <v>0</v>
      </c>
      <c r="I50" s="314"/>
      <c r="L50" t="s">
        <v>815</v>
      </c>
    </row>
    <row r="51" spans="2:12">
      <c r="B51" s="134" t="s">
        <v>434</v>
      </c>
      <c r="C51" s="316">
        <f>'MCC_hM_RUVY_matrices_mat_level '!F148</f>
        <v>-6518321.9740549196</v>
      </c>
      <c r="D51" s="14"/>
      <c r="E51" s="316">
        <f>'MCC_hM_RUVY_matrices_mat_level '!J148</f>
        <v>-6518321.9740549196</v>
      </c>
      <c r="F51" s="14"/>
      <c r="G51" s="271">
        <f t="shared" si="37"/>
        <v>0</v>
      </c>
      <c r="H51" s="315">
        <f>Ore_to_PI!AX64</f>
        <v>0</v>
      </c>
      <c r="I51" s="314"/>
      <c r="L51" t="s">
        <v>814</v>
      </c>
    </row>
    <row r="52" spans="2:12">
      <c r="B52" s="134" t="s">
        <v>749</v>
      </c>
      <c r="C52" s="316">
        <f>'MCC_hM_RUVY_matrices_mat_level '!F149</f>
        <v>-2526033.0144413249</v>
      </c>
      <c r="D52" s="14"/>
      <c r="E52" s="316">
        <f>'MCC_hM_RUVY_matrices_mat_level '!J149</f>
        <v>-2526033.0144413249</v>
      </c>
      <c r="F52" s="14"/>
      <c r="G52" s="271">
        <f t="shared" si="37"/>
        <v>0</v>
      </c>
      <c r="H52" s="315">
        <f>Ore_to_PI!AY141</f>
        <v>0</v>
      </c>
      <c r="I52" s="314"/>
    </row>
    <row r="53" spans="2:12">
      <c r="B53" s="134" t="s">
        <v>750</v>
      </c>
      <c r="C53" s="316">
        <f>'MCC_hM_RUVY_matrices_mat_level '!F150</f>
        <v>9977311.3783394694</v>
      </c>
      <c r="D53" s="14"/>
      <c r="E53" s="316">
        <f>'MCC_hM_RUVY_matrices_mat_level '!J150</f>
        <v>9977311.3783394694</v>
      </c>
      <c r="F53" s="14"/>
      <c r="G53" s="271">
        <f t="shared" si="37"/>
        <v>0</v>
      </c>
      <c r="H53" s="315">
        <f>Ore_to_PI!AY227</f>
        <v>0</v>
      </c>
      <c r="I53" s="314"/>
    </row>
    <row r="54" spans="2:12">
      <c r="B54" s="134" t="s">
        <v>516</v>
      </c>
      <c r="C54" s="316">
        <f>'MCC_hM_RUVY_matrices_mat_level '!F151</f>
        <v>-6484387.9797440115</v>
      </c>
      <c r="D54" s="14"/>
      <c r="E54" s="316">
        <f>'MCC_hM_RUVY_matrices_mat_level '!J151</f>
        <v>-6518321.9740549186</v>
      </c>
      <c r="F54" s="14"/>
      <c r="G54" s="271">
        <f t="shared" si="37"/>
        <v>33933.994310907088</v>
      </c>
      <c r="H54" s="315">
        <f>Ore_to_PI!BR74</f>
        <v>0.79422021199461379</v>
      </c>
      <c r="I54" s="314"/>
    </row>
    <row r="55" spans="2:12">
      <c r="B55" s="134" t="s">
        <v>514</v>
      </c>
      <c r="C55" s="316">
        <f>'MCC_hM_RUVY_matrices_mat_level '!F152</f>
        <v>-2526033.0144413249</v>
      </c>
      <c r="D55" s="252" t="s">
        <v>378</v>
      </c>
      <c r="E55" s="316">
        <f>'MCC_hM_RUVY_matrices_mat_level '!J152</f>
        <v>-2526033.0144413249</v>
      </c>
      <c r="F55" s="252" t="s">
        <v>374</v>
      </c>
      <c r="G55" s="271">
        <f t="shared" si="37"/>
        <v>0</v>
      </c>
      <c r="H55" s="315">
        <f>Ore_to_PI!BT118</f>
        <v>0</v>
      </c>
      <c r="I55" s="314"/>
    </row>
    <row r="56" spans="2:12">
      <c r="B56" s="134" t="s">
        <v>344</v>
      </c>
      <c r="C56" s="316">
        <f>'MCC_hM_RUVY_matrices_mat_level '!F153</f>
        <v>9977311.3783394694</v>
      </c>
      <c r="D56" s="14"/>
      <c r="E56" s="316">
        <f>'MCC_hM_RUVY_matrices_mat_level '!J153</f>
        <v>9977311.3783394694</v>
      </c>
      <c r="F56" s="14"/>
      <c r="G56" s="271">
        <f t="shared" si="37"/>
        <v>0</v>
      </c>
      <c r="H56" s="315">
        <f>Ore_to_PI!BR227</f>
        <v>0</v>
      </c>
      <c r="I56" s="314"/>
    </row>
    <row r="57" spans="2:12">
      <c r="B57" s="134" t="s">
        <v>751</v>
      </c>
      <c r="C57" s="316">
        <f>'MCC_hM_RUVY_matrices_mat_level '!F154</f>
        <v>-2701015.3480292945</v>
      </c>
      <c r="D57" s="14"/>
      <c r="E57" s="316">
        <f>'MCC_hM_RUVY_matrices_mat_level '!J154</f>
        <v>-4216175.4516681284</v>
      </c>
      <c r="F57" s="14"/>
      <c r="G57" s="271">
        <f t="shared" si="37"/>
        <v>1515160.1036388339</v>
      </c>
      <c r="H57" s="315">
        <f>Ore_to_PI!CL155</f>
        <v>0.74598303712227765</v>
      </c>
      <c r="I57" s="314"/>
    </row>
    <row r="58" spans="2:12">
      <c r="B58" s="134" t="s">
        <v>351</v>
      </c>
      <c r="C58" s="316">
        <f>'MCC_hM_RUVY_matrices_mat_level '!F155</f>
        <v>9028104.9528587945</v>
      </c>
      <c r="D58" s="14"/>
      <c r="E58" s="316">
        <f>'MCC_hM_RUVY_matrices_mat_level '!J155</f>
        <v>-5491562.5150059424</v>
      </c>
      <c r="F58" s="14"/>
      <c r="G58" s="271">
        <f t="shared" si="37"/>
        <v>14519667.467864737</v>
      </c>
      <c r="H58" s="315">
        <f>Ore_to_PI!CN293</f>
        <v>0.81057114706162792</v>
      </c>
      <c r="I58" s="314"/>
    </row>
    <row r="59" spans="2:12">
      <c r="B59" s="134" t="s">
        <v>325</v>
      </c>
      <c r="C59" s="316">
        <f>'MCC_hM_RUVY_matrices_mat_level '!F156</f>
        <v>-1963.2609195270718</v>
      </c>
      <c r="D59" s="14"/>
      <c r="E59" s="316">
        <f>'MCC_hM_RUVY_matrices_mat_level '!J156</f>
        <v>-67789.788088811649</v>
      </c>
      <c r="F59" s="14"/>
      <c r="G59" s="271">
        <f t="shared" si="37"/>
        <v>65826.527169284571</v>
      </c>
      <c r="H59" s="315">
        <f>Ore_to_PI!DG250</f>
        <v>0.87442850220171509</v>
      </c>
      <c r="I59" s="314"/>
    </row>
    <row r="60" spans="2:12">
      <c r="B60" s="134" t="s">
        <v>455</v>
      </c>
      <c r="C60" s="316">
        <f>'MCC_hM_RUVY_matrices_mat_level '!F157</f>
        <v>-67789.788088811649</v>
      </c>
      <c r="D60" s="14"/>
      <c r="E60" s="316">
        <f>'MCC_hM_RUVY_matrices_mat_level '!J157</f>
        <v>-67789.788088811649</v>
      </c>
      <c r="F60" s="14"/>
      <c r="G60" s="271">
        <f t="shared" si="37"/>
        <v>0</v>
      </c>
      <c r="H60" s="315" t="s">
        <v>378</v>
      </c>
      <c r="I60" s="314"/>
    </row>
    <row r="61" spans="2:12">
      <c r="B61" s="134" t="s">
        <v>348</v>
      </c>
      <c r="C61" s="316">
        <f>'MCC_hM_RUVY_matrices_mat_level '!F158</f>
        <v>-1492361.3787619509</v>
      </c>
      <c r="D61" s="14"/>
      <c r="E61" s="316">
        <f>'MCC_hM_RUVY_matrices_mat_level '!J158</f>
        <v>-1492361.3787619506</v>
      </c>
      <c r="F61" s="14"/>
      <c r="G61" s="271">
        <f t="shared" si="37"/>
        <v>0</v>
      </c>
      <c r="H61" s="315" t="s">
        <v>378</v>
      </c>
      <c r="I61" s="314"/>
    </row>
    <row r="62" spans="2:12">
      <c r="B62" s="134" t="s">
        <v>326</v>
      </c>
      <c r="C62" s="316">
        <f>'MCC_hM_RUVY_matrices_mat_level '!F159</f>
        <v>-1554599.2127971007</v>
      </c>
      <c r="D62" s="252"/>
      <c r="E62" s="316">
        <f>'MCC_hM_RUVY_matrices_mat_level '!J159</f>
        <v>-12421781.305216916</v>
      </c>
      <c r="F62" s="14"/>
      <c r="G62" s="271">
        <f t="shared" si="37"/>
        <v>10867182.092419814</v>
      </c>
      <c r="H62" s="315">
        <f>Ore_to_PI!FC161</f>
        <v>0.73956990581694204</v>
      </c>
      <c r="I62" s="314"/>
    </row>
    <row r="63" spans="2:12">
      <c r="B63" s="134" t="s">
        <v>435</v>
      </c>
      <c r="C63" s="317"/>
      <c r="E63" s="317"/>
    </row>
    <row r="64" spans="2:12">
      <c r="B64" s="134" t="s">
        <v>752</v>
      </c>
      <c r="C64" s="317"/>
      <c r="E64" s="317"/>
    </row>
    <row r="65" spans="2:9">
      <c r="B65" s="134" t="s">
        <v>753</v>
      </c>
      <c r="C65" s="317"/>
      <c r="E65" s="317"/>
    </row>
    <row r="66" spans="2:9">
      <c r="B66" s="134" t="s">
        <v>754</v>
      </c>
      <c r="C66" s="317"/>
      <c r="E66" s="317"/>
    </row>
    <row r="67" spans="2:9">
      <c r="B67" s="134" t="s">
        <v>755</v>
      </c>
      <c r="C67" s="317"/>
      <c r="E67" s="317"/>
    </row>
    <row r="68" spans="2:9">
      <c r="B68" s="134" t="s">
        <v>756</v>
      </c>
      <c r="C68" s="317"/>
      <c r="E68" s="317"/>
    </row>
    <row r="69" spans="2:9">
      <c r="B69" s="134" t="s">
        <v>757</v>
      </c>
      <c r="C69" s="317"/>
      <c r="E69" s="317"/>
    </row>
    <row r="70" spans="2:9">
      <c r="B70" s="134" t="s">
        <v>76</v>
      </c>
      <c r="C70" s="317"/>
      <c r="E70" s="317"/>
    </row>
    <row r="71" spans="2:9">
      <c r="B71" s="134" t="s">
        <v>758</v>
      </c>
      <c r="C71" s="317"/>
      <c r="E71" s="317"/>
    </row>
    <row r="72" spans="2:9">
      <c r="B72" s="134" t="s">
        <v>759</v>
      </c>
      <c r="C72" s="317"/>
      <c r="E72" s="317"/>
    </row>
    <row r="73" spans="2:9">
      <c r="B73" s="134" t="s">
        <v>760</v>
      </c>
      <c r="C73" s="317"/>
      <c r="E73" s="317"/>
    </row>
    <row r="74" spans="2:9">
      <c r="B74" s="134" t="s">
        <v>761</v>
      </c>
      <c r="C74" s="317"/>
      <c r="E74" s="317"/>
    </row>
    <row r="75" spans="2:9">
      <c r="B75" s="134" t="s">
        <v>349</v>
      </c>
      <c r="C75" s="317"/>
      <c r="E75" s="317"/>
    </row>
    <row r="76" spans="2:9">
      <c r="B76" s="134" t="s">
        <v>762</v>
      </c>
      <c r="C76" s="317"/>
      <c r="E76" s="317"/>
    </row>
    <row r="77" spans="2:9" ht="16.8">
      <c r="C77" s="14" t="s">
        <v>577</v>
      </c>
      <c r="D77" s="252"/>
      <c r="E77" s="52" t="s">
        <v>365</v>
      </c>
      <c r="F77" s="14"/>
      <c r="G77" s="252" t="s">
        <v>578</v>
      </c>
      <c r="I77" s="311" t="s">
        <v>798</v>
      </c>
    </row>
    <row r="78" spans="2:9">
      <c r="C78" t="s">
        <v>803</v>
      </c>
      <c r="D78" t="s">
        <v>808</v>
      </c>
      <c r="E78" t="s">
        <v>804</v>
      </c>
      <c r="G78" t="s">
        <v>805</v>
      </c>
      <c r="H78" t="s">
        <v>806</v>
      </c>
      <c r="I78" t="s">
        <v>807</v>
      </c>
    </row>
    <row r="79" spans="2:9">
      <c r="E79" t="s">
        <v>803</v>
      </c>
      <c r="G79" t="s">
        <v>166</v>
      </c>
    </row>
    <row r="82" spans="2:9">
      <c r="B82" t="s">
        <v>809</v>
      </c>
    </row>
    <row r="83" spans="2:9">
      <c r="C83" t="s">
        <v>368</v>
      </c>
      <c r="D83" t="s">
        <v>811</v>
      </c>
      <c r="E83" t="s">
        <v>365</v>
      </c>
      <c r="F83" t="s">
        <v>811</v>
      </c>
      <c r="G83" t="s">
        <v>807</v>
      </c>
      <c r="H83" t="s">
        <v>812</v>
      </c>
      <c r="I83" t="s">
        <v>379</v>
      </c>
    </row>
    <row r="84" spans="2:9">
      <c r="C84" t="s">
        <v>810</v>
      </c>
      <c r="E84" t="s">
        <v>810</v>
      </c>
    </row>
  </sheetData>
  <mergeCells count="2">
    <mergeCell ref="C2:K2"/>
    <mergeCell ref="C45:I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422</vt:i4>
      </vt:variant>
    </vt:vector>
  </HeadingPairs>
  <TitlesOfParts>
    <vt:vector size="438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Ore_to_PI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BXCC Q loss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2025-08-21T02:42:35Z</dcterms:modified>
  <cp:category/>
  <cp:contentStatus/>
</cp:coreProperties>
</file>